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2.xml.rels" ContentType="application/vnd.openxmlformats-package.relationships+xml"/>
  <Override PartName="/xl/worksheets/_rels/sheet11.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comments1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1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Jan" sheetId="1" state="visible" r:id="rId2"/>
    <sheet name="Feb" sheetId="2" state="visible" r:id="rId3"/>
    <sheet name="March " sheetId="3" state="visible" r:id="rId4"/>
    <sheet name="April" sheetId="4" state="visible" r:id="rId5"/>
    <sheet name="May" sheetId="5" state="visible" r:id="rId6"/>
    <sheet name="June" sheetId="6" state="visible" r:id="rId7"/>
    <sheet name="July" sheetId="7" state="visible" r:id="rId8"/>
    <sheet name="Aug" sheetId="8" state="visible" r:id="rId9"/>
    <sheet name="Sept" sheetId="9" state="visible" r:id="rId10"/>
    <sheet name="Oct" sheetId="10" state="visible" r:id="rId11"/>
    <sheet name="Nov" sheetId="11" state="visible" r:id="rId12"/>
    <sheet name="Dec" sheetId="12" state="visible" r:id="rId13"/>
  </sheets>
  <definedNames>
    <definedName function="false" hidden="false" localSheetId="10" name="_xlnm.Print_Area" vbProcedure="false">Nov!$A$1:$CG$42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C311" authorId="0">
      <text>
        <r>
          <rPr>
            <sz val="11"/>
            <color rgb="FF000000"/>
            <rFont val="Calibri"/>
            <family val="2"/>
            <charset val="1"/>
          </rPr>
          <t xml:space="preserve">ops.e:
</t>
        </r>
        <r>
          <rPr>
            <sz val="9"/>
            <color rgb="FF000000"/>
            <rFont val="Tahoma"/>
            <family val="2"/>
            <charset val="1"/>
          </rPr>
          <t xml:space="preserve">EDG in operation</t>
        </r>
      </text>
    </comment>
    <comment ref="AC312" authorId="0">
      <text>
        <r>
          <rPr>
            <sz val="11"/>
            <color rgb="FF000000"/>
            <rFont val="Calibri"/>
            <family val="2"/>
            <charset val="1"/>
          </rPr>
          <t xml:space="preserve">ops.e:
</t>
        </r>
        <r>
          <rPr>
            <sz val="9"/>
            <color rgb="FF000000"/>
            <rFont val="Tahoma"/>
            <family val="2"/>
            <charset val="1"/>
          </rPr>
          <t xml:space="preserve">EDG in opeartion</t>
        </r>
      </text>
    </comment>
    <comment ref="AC313" authorId="0">
      <text>
        <r>
          <rPr>
            <sz val="11"/>
            <color rgb="FF000000"/>
            <rFont val="Calibri"/>
            <family val="2"/>
            <charset val="1"/>
          </rPr>
          <t xml:space="preserve">ops.e:
</t>
        </r>
        <r>
          <rPr>
            <sz val="9"/>
            <color rgb="FF000000"/>
            <rFont val="Tahoma"/>
            <family val="2"/>
            <charset val="1"/>
          </rPr>
          <t xml:space="preserve">EDG in operation</t>
        </r>
      </text>
    </comment>
    <comment ref="AN342" authorId="0">
      <text>
        <r>
          <rPr>
            <sz val="11"/>
            <color rgb="FF000000"/>
            <rFont val="Calibri"/>
            <family val="2"/>
            <charset val="1"/>
          </rPr>
          <t xml:space="preserve">ops.e:
</t>
        </r>
        <r>
          <rPr>
            <sz val="9"/>
            <color rgb="FF000000"/>
            <rFont val="Tahoma"/>
            <family val="2"/>
            <charset val="1"/>
          </rPr>
          <t xml:space="preserve">CT-1 started for test run on Siemens demand after completion of major inspection activities.</t>
        </r>
      </text>
    </comment>
  </commentList>
</comments>
</file>

<file path=xl/comments11.xml><?xml version="1.0" encoding="utf-8"?>
<comments xmlns="http://schemas.openxmlformats.org/spreadsheetml/2006/main" xmlns:xdr="http://schemas.openxmlformats.org/drawingml/2006/spreadsheetDrawing">
  <authors>
    <author> </author>
  </authors>
  <commentList>
    <comment ref="AC10" authorId="0">
      <text>
        <r>
          <rPr>
            <sz val="11"/>
            <color rgb="FF000000"/>
            <rFont val="Calibri"/>
            <family val="2"/>
            <charset val="1"/>
          </rPr>
          <t xml:space="preserve">ops.e:
</t>
        </r>
        <r>
          <rPr>
            <sz val="9"/>
            <color rgb="FF000000"/>
            <rFont val="Tahoma"/>
            <family val="2"/>
            <charset val="1"/>
          </rPr>
          <t xml:space="preserve">EDG in operation</t>
        </r>
      </text>
    </comment>
    <comment ref="AC11" authorId="0">
      <text>
        <r>
          <rPr>
            <sz val="11"/>
            <color rgb="FF000000"/>
            <rFont val="Calibri"/>
            <family val="2"/>
            <charset val="1"/>
          </rPr>
          <t xml:space="preserve">ops.e:
</t>
        </r>
        <r>
          <rPr>
            <sz val="9"/>
            <color rgb="FF000000"/>
            <rFont val="Tahoma"/>
            <family val="2"/>
            <charset val="1"/>
          </rPr>
          <t xml:space="preserve">EDG in opeartion</t>
        </r>
      </text>
    </comment>
    <comment ref="AC12" authorId="0">
      <text>
        <r>
          <rPr>
            <sz val="11"/>
            <color rgb="FF000000"/>
            <rFont val="Calibri"/>
            <family val="2"/>
            <charset val="1"/>
          </rPr>
          <t xml:space="preserve">ops.e:
</t>
        </r>
        <r>
          <rPr>
            <sz val="9"/>
            <color rgb="FF000000"/>
            <rFont val="Tahoma"/>
            <family val="2"/>
            <charset val="1"/>
          </rPr>
          <t xml:space="preserve">EDG in operation</t>
        </r>
      </text>
    </comment>
  </commentList>
</comments>
</file>

<file path=xl/comments12.xml><?xml version="1.0" encoding="utf-8"?>
<comments xmlns="http://schemas.openxmlformats.org/spreadsheetml/2006/main" xmlns:xdr="http://schemas.openxmlformats.org/drawingml/2006/spreadsheetDrawing">
  <authors>
    <author> </author>
  </authors>
  <commentList>
    <comment ref="AN13" authorId="0">
      <text>
        <r>
          <rPr>
            <sz val="11"/>
            <color rgb="FF000000"/>
            <rFont val="Calibri"/>
            <family val="2"/>
            <charset val="1"/>
          </rPr>
          <t xml:space="preserve">ops.e:
</t>
        </r>
        <r>
          <rPr>
            <sz val="9"/>
            <color rgb="FF000000"/>
            <rFont val="Tahoma"/>
            <family val="2"/>
            <charset val="1"/>
          </rPr>
          <t xml:space="preserve">CT-1 started for test run on Siemens demand after completion of major inspection activities.</t>
        </r>
      </text>
    </comment>
  </commentList>
</comments>
</file>

<file path=xl/sharedStrings.xml><?xml version="1.0" encoding="utf-8"?>
<sst xmlns="http://schemas.openxmlformats.org/spreadsheetml/2006/main" count="2636" uniqueCount="340">
  <si>
    <t xml:space="preserve">Monthly Operational Returns Kabirwala</t>
  </si>
  <si>
    <t xml:space="preserve">Date </t>
  </si>
  <si>
    <t xml:space="preserve">Site Avg. Ambient Temp.F</t>
  </si>
  <si>
    <t xml:space="preserve">Site Avg. Relative Humidty %</t>
  </si>
  <si>
    <t xml:space="preserve">Site Ambient Temp Max</t>
  </si>
  <si>
    <t xml:space="preserve">Site Ambient Temp Min</t>
  </si>
  <si>
    <t xml:space="preserve">Base load hours CT1 – Hrs</t>
  </si>
  <si>
    <t xml:space="preserve">Base load hours CT1 – min</t>
  </si>
  <si>
    <t xml:space="preserve">Base load hours CT2 – Hrs</t>
  </si>
  <si>
    <t xml:space="preserve">Base load hours CT2 – min</t>
  </si>
  <si>
    <t xml:space="preserve">Standby hours CT1 – hrs</t>
  </si>
  <si>
    <t xml:space="preserve">Standby hours CT1 – min</t>
  </si>
  <si>
    <t xml:space="preserve">Standby hours CT2 – hrs</t>
  </si>
  <si>
    <t xml:space="preserve">Standby hours CT2 – min</t>
  </si>
  <si>
    <t xml:space="preserve">Plant ambient corrected Max Load – hrs</t>
  </si>
  <si>
    <t xml:space="preserve">Plant ambient corrected Max Load – min</t>
  </si>
  <si>
    <t xml:space="preserve"> Corrected Plant Capacity</t>
  </si>
  <si>
    <t xml:space="preserve">Ambient Corrected Daclared Avail'y (MWH)</t>
  </si>
  <si>
    <t xml:space="preserve">Plant WAPDA Dispatch (MWH)</t>
  </si>
  <si>
    <t xml:space="preserve">Net Plant Export (MWH)</t>
  </si>
  <si>
    <t xml:space="preserve">Gross Generation</t>
  </si>
  <si>
    <t xml:space="preserve">CT1 Average Cap (MW)</t>
  </si>
  <si>
    <t xml:space="preserve">CT1 Unavail minutes</t>
  </si>
  <si>
    <t xml:space="preserve">CT2 Average Cap (MW)</t>
  </si>
  <si>
    <t xml:space="preserve">CT2 Unavail minutes</t>
  </si>
  <si>
    <t xml:space="preserve">ST Average Cap (MW)</t>
  </si>
  <si>
    <t xml:space="preserve">ST Unavail minutes</t>
  </si>
  <si>
    <t xml:space="preserve">Plant Aux Load including Colony Load MWH</t>
  </si>
  <si>
    <r>
      <rPr>
        <sz val="8"/>
        <rFont val="Arial"/>
        <family val="2"/>
      </rPr>
      <t xml:space="preserve">Differenece</t>
    </r>
    <r>
      <rPr>
        <sz val="10"/>
        <rFont val="Arial"/>
        <family val="0"/>
      </rPr>
      <t xml:space="preserve"> (+/-) MW</t>
    </r>
  </si>
  <si>
    <t xml:space="preserve">Maximum Daily Generation</t>
  </si>
  <si>
    <t xml:space="preserve">Daily Load Factor</t>
  </si>
  <si>
    <t xml:space="preserve">Avg. Corrected Plant Capacity</t>
  </si>
  <si>
    <t xml:space="preserve">Plant Capacity Factor</t>
  </si>
  <si>
    <t xml:space="preserve">Plant Availability  Factor</t>
  </si>
  <si>
    <t xml:space="preserve">Equivalent Plant Availability</t>
  </si>
  <si>
    <t xml:space="preserve">LBtu gas flow (mmscf/day)</t>
  </si>
  <si>
    <r>
      <rPr>
        <b val="true"/>
        <vertAlign val="superscript"/>
        <sz val="9"/>
        <rFont val="Arial"/>
        <family val="2"/>
      </rPr>
      <t xml:space="preserve">1</t>
    </r>
    <r>
      <rPr>
        <sz val="9"/>
        <rFont val="Arial"/>
        <family val="2"/>
      </rPr>
      <t xml:space="preserve"> LBtu gas (Average Btu/scf) </t>
    </r>
  </si>
  <si>
    <r>
      <rPr>
        <b val="true"/>
        <vertAlign val="superscript"/>
        <sz val="9"/>
        <rFont val="Arial"/>
        <family val="2"/>
      </rPr>
      <t xml:space="preserve">1</t>
    </r>
    <r>
      <rPr>
        <sz val="9"/>
        <rFont val="Arial"/>
        <family val="2"/>
      </rPr>
      <t xml:space="preserve"> HBtu gas flow (mmscf/day)</t>
    </r>
  </si>
  <si>
    <r>
      <rPr>
        <b val="true"/>
        <vertAlign val="superscript"/>
        <sz val="9"/>
        <rFont val="Arial"/>
        <family val="2"/>
      </rPr>
      <t xml:space="preserve">1</t>
    </r>
    <r>
      <rPr>
        <sz val="9"/>
        <rFont val="Arial"/>
        <family val="2"/>
      </rPr>
      <t xml:space="preserve"> HBtu gas (Average Btu/scf) </t>
    </r>
  </si>
  <si>
    <t xml:space="preserve">HHV Net Heat Rate (Btu/Kwh)</t>
  </si>
  <si>
    <r>
      <rPr>
        <b val="true"/>
        <vertAlign val="superscript"/>
        <sz val="9"/>
        <rFont val="Arial"/>
        <family val="2"/>
        <charset val="1"/>
      </rPr>
      <t xml:space="preserve">1</t>
    </r>
    <r>
      <rPr>
        <sz val="9"/>
        <rFont val="Arial"/>
        <family val="2"/>
        <charset val="1"/>
      </rPr>
      <t xml:space="preserve"> HBtu gas (Average Btu/scf) </t>
    </r>
  </si>
  <si>
    <t xml:space="preserve">HBTU MMBTU</t>
  </si>
  <si>
    <t xml:space="preserve">Avg. declared availability</t>
  </si>
  <si>
    <t xml:space="preserve">CT1    Derated  MW</t>
  </si>
  <si>
    <t xml:space="preserve">CT1 derated mintutes</t>
  </si>
  <si>
    <t xml:space="preserve">CT-2 derated MW</t>
  </si>
  <si>
    <t xml:space="preserve">CT-2 derated mintutes</t>
  </si>
  <si>
    <t xml:space="preserve">ST derated MW</t>
  </si>
  <si>
    <t xml:space="preserve">ST derated mintutes</t>
  </si>
  <si>
    <t xml:space="preserve">WAPDA Backfeed (MWH)</t>
  </si>
  <si>
    <t xml:space="preserve"> CT-1 Gross Generation (MWH)</t>
  </si>
  <si>
    <t xml:space="preserve"> CT-2 Gross Generation (MWH)</t>
  </si>
  <si>
    <t xml:space="preserve"> STG Gross Generation (MWH)</t>
  </si>
  <si>
    <t xml:space="preserve"> CT-1 &amp; CT-2 MWH difference </t>
  </si>
  <si>
    <t xml:space="preserve"> Base load  Heat Rate</t>
  </si>
  <si>
    <t xml:space="preserve">STG load</t>
  </si>
  <si>
    <t xml:space="preserve">DB1</t>
  </si>
  <si>
    <t xml:space="preserve">DB2</t>
  </si>
  <si>
    <t xml:space="preserve">CT1 </t>
  </si>
  <si>
    <t xml:space="preserve">CT1 Gas flow</t>
  </si>
  <si>
    <t xml:space="preserve">CT2 Gas flow</t>
  </si>
  <si>
    <t xml:space="preserve">Pamb</t>
  </si>
  <si>
    <t xml:space="preserve">Freq. Hz</t>
  </si>
  <si>
    <t xml:space="preserve">LBTU Gas Specific gravity</t>
  </si>
  <si>
    <t xml:space="preserve">CT-1 compressor efficiency(%)</t>
  </si>
  <si>
    <t xml:space="preserve">CT-2 compressor efficiency(%)</t>
  </si>
  <si>
    <t xml:space="preserve">CT-1                 Heat Rate (Btu/Kwh)</t>
  </si>
  <si>
    <t xml:space="preserve">CT-2                Heat Rate (Btu/Kwh)</t>
  </si>
  <si>
    <t xml:space="preserve">DB(1+2)</t>
  </si>
  <si>
    <t xml:space="preserve">DB-1 Ops Hours</t>
  </si>
  <si>
    <t xml:space="preserve">DB-2 Ops Hours</t>
  </si>
  <si>
    <t xml:space="preserve">CT-1 Wetcomprssion Ops Hours</t>
  </si>
  <si>
    <t xml:space="preserve">RO  Operation Hours</t>
  </si>
  <si>
    <t xml:space="preserve">CT1 T/G Brg</t>
  </si>
  <si>
    <t xml:space="preserve">CT2 T/G Brg</t>
  </si>
  <si>
    <t xml:space="preserve">CT1</t>
  </si>
  <si>
    <t xml:space="preserve">CT2</t>
  </si>
  <si>
    <t xml:space="preserve">mmscf/d</t>
  </si>
  <si>
    <t xml:space="preserve">WetC flow</t>
  </si>
  <si>
    <t xml:space="preserve">HBTU KPPH </t>
  </si>
  <si>
    <t xml:space="preserve">LBTU KPPH</t>
  </si>
  <si>
    <t xml:space="preserve">mbar</t>
  </si>
  <si>
    <t xml:space="preserve">Hz</t>
  </si>
  <si>
    <t xml:space="preserve">Supply air pressure</t>
  </si>
  <si>
    <t xml:space="preserve">Seal air pressure</t>
  </si>
  <si>
    <t xml:space="preserve">Max</t>
  </si>
  <si>
    <t xml:space="preserve">Min</t>
  </si>
  <si>
    <t xml:space="preserve">hrs</t>
  </si>
  <si>
    <t xml:space="preserve">min</t>
  </si>
  <si>
    <t xml:space="preserve">gpm</t>
  </si>
  <si>
    <t xml:space="preserve">Psi</t>
  </si>
  <si>
    <t xml:space="preserve">"WC</t>
  </si>
  <si>
    <t xml:space="preserve">Week 1</t>
  </si>
  <si>
    <t xml:space="preserve">Week 2</t>
  </si>
  <si>
    <t xml:space="preserve">Week 3</t>
  </si>
  <si>
    <t xml:space="preserve">Week 4</t>
  </si>
  <si>
    <t xml:space="preserve">Week 5</t>
  </si>
  <si>
    <t xml:space="preserve">Week 6</t>
  </si>
  <si>
    <t xml:space="preserve">Week 7</t>
  </si>
  <si>
    <t xml:space="preserve">Week 8</t>
  </si>
  <si>
    <t xml:space="preserve">Week 9</t>
  </si>
  <si>
    <t xml:space="preserve">Week 10</t>
  </si>
  <si>
    <t xml:space="preserve">Week 11</t>
  </si>
  <si>
    <t xml:space="preserve">Week 12</t>
  </si>
  <si>
    <t xml:space="preserve">Week 13</t>
  </si>
  <si>
    <t xml:space="preserve">Week 14</t>
  </si>
  <si>
    <t xml:space="preserve">Week 15</t>
  </si>
  <si>
    <t xml:space="preserve">Week 16</t>
  </si>
  <si>
    <t xml:space="preserve">Week 17</t>
  </si>
  <si>
    <t xml:space="preserve">Week 18</t>
  </si>
  <si>
    <t xml:space="preserve">Week 19</t>
  </si>
  <si>
    <t xml:space="preserve">Week 20</t>
  </si>
  <si>
    <t xml:space="preserve">Week 21</t>
  </si>
  <si>
    <t xml:space="preserve">Week 22</t>
  </si>
  <si>
    <t xml:space="preserve">Week 23</t>
  </si>
  <si>
    <t xml:space="preserve">Week 24</t>
  </si>
  <si>
    <t xml:space="preserve">Week 25</t>
  </si>
  <si>
    <t xml:space="preserve">Week 26</t>
  </si>
  <si>
    <t xml:space="preserve">Week 27</t>
  </si>
  <si>
    <t xml:space="preserve">4..6</t>
  </si>
  <si>
    <t xml:space="preserve">Week 28</t>
  </si>
  <si>
    <t xml:space="preserve">Week 29</t>
  </si>
  <si>
    <t xml:space="preserve">Week 30</t>
  </si>
  <si>
    <t xml:space="preserve">Week 31</t>
  </si>
  <si>
    <t xml:space="preserve">Week 32</t>
  </si>
  <si>
    <t xml:space="preserve">Week 33</t>
  </si>
  <si>
    <t xml:space="preserve">Week 34</t>
  </si>
  <si>
    <t xml:space="preserve">Week 35</t>
  </si>
  <si>
    <t xml:space="preserve">Week 36</t>
  </si>
  <si>
    <t xml:space="preserve">Week 37</t>
  </si>
  <si>
    <t xml:space="preserve">Week 38</t>
  </si>
  <si>
    <t xml:space="preserve">-</t>
  </si>
  <si>
    <t xml:space="preserve">Week 39</t>
  </si>
  <si>
    <t xml:space="preserve">Week 40</t>
  </si>
  <si>
    <t xml:space="preserve">Week 41</t>
  </si>
  <si>
    <t xml:space="preserve">Week 42</t>
  </si>
  <si>
    <t xml:space="preserve">Week 43</t>
  </si>
  <si>
    <t xml:space="preserve">Week 44</t>
  </si>
  <si>
    <t xml:space="preserve">Week 45</t>
  </si>
  <si>
    <t xml:space="preserve">Week 46</t>
  </si>
  <si>
    <t xml:space="preserve">no data</t>
  </si>
  <si>
    <t xml:space="preserve">Week 47</t>
  </si>
  <si>
    <t xml:space="preserve">Week 48</t>
  </si>
  <si>
    <t xml:space="preserve">Week 49</t>
  </si>
  <si>
    <t xml:space="preserve">Week 50</t>
  </si>
  <si>
    <t xml:space="preserve">Week 51</t>
  </si>
  <si>
    <t xml:space="preserve">Week 52</t>
  </si>
  <si>
    <t xml:space="preserve">Site Avg. Ambient Wetbulb Temp.F</t>
  </si>
  <si>
    <t xml:space="preserve">Site Ambient Temp</t>
  </si>
  <si>
    <t xml:space="preserve">Base load hours</t>
  </si>
  <si>
    <t xml:space="preserve">Standby hours</t>
  </si>
  <si>
    <t xml:space="preserve">Plant ambient corrected Max Load</t>
  </si>
  <si>
    <r>
      <rPr>
        <sz val="8"/>
        <rFont val="Arial"/>
        <family val="2"/>
        <charset val="1"/>
      </rPr>
      <t xml:space="preserve">Differenece</t>
    </r>
    <r>
      <rPr>
        <sz val="10"/>
        <rFont val="Arial"/>
        <family val="2"/>
        <charset val="1"/>
      </rPr>
      <t xml:space="preserve"> (+/-) MW</t>
    </r>
  </si>
  <si>
    <r>
      <rPr>
        <b val="true"/>
        <vertAlign val="superscript"/>
        <sz val="9"/>
        <rFont val="Arial"/>
        <family val="2"/>
        <charset val="1"/>
      </rPr>
      <t xml:space="preserve">1</t>
    </r>
    <r>
      <rPr>
        <sz val="9"/>
        <rFont val="Arial"/>
        <family val="2"/>
        <charset val="1"/>
      </rPr>
      <t xml:space="preserve"> LBtu gas (Average Btu/scf) </t>
    </r>
  </si>
  <si>
    <t xml:space="preserve">LBTU MMBTU</t>
  </si>
  <si>
    <r>
      <rPr>
        <b val="true"/>
        <vertAlign val="superscript"/>
        <sz val="9"/>
        <rFont val="Arial"/>
        <family val="2"/>
        <charset val="1"/>
      </rPr>
      <t xml:space="preserve">1</t>
    </r>
    <r>
      <rPr>
        <sz val="9"/>
        <rFont val="Arial"/>
        <family val="2"/>
        <charset val="1"/>
      </rPr>
      <t xml:space="preserve"> HBtu gas flow (mmscf/day)</t>
    </r>
  </si>
  <si>
    <t xml:space="preserve">Monthly</t>
  </si>
  <si>
    <t xml:space="preserve">Totals</t>
  </si>
  <si>
    <t xml:space="preserve">Avg.F</t>
  </si>
  <si>
    <t xml:space="preserve">% Avg.</t>
  </si>
  <si>
    <t xml:space="preserve">M Avg</t>
  </si>
  <si>
    <t xml:space="preserve">m Avg</t>
  </si>
  <si>
    <t xml:space="preserve">Avg Int Avi</t>
  </si>
  <si>
    <t xml:space="preserve">Avg Ext Avi</t>
  </si>
  <si>
    <t xml:space="preserve">MWhr Total</t>
  </si>
  <si>
    <t xml:space="preserve">MW Avg</t>
  </si>
  <si>
    <t xml:space="preserve">Total min</t>
  </si>
  <si>
    <t xml:space="preserve">Avg MW</t>
  </si>
  <si>
    <t xml:space="preserve"> MWhr</t>
  </si>
  <si>
    <t xml:space="preserve">Total MW</t>
  </si>
  <si>
    <t xml:space="preserve">Av Max D/Gen</t>
  </si>
  <si>
    <t xml:space="preserve">Av. DailyLF</t>
  </si>
  <si>
    <t xml:space="preserve">Avg.</t>
  </si>
  <si>
    <t xml:space="preserve">Total</t>
  </si>
  <si>
    <t xml:space="preserve">Weeks data</t>
  </si>
  <si>
    <t xml:space="preserve">Site Avg. Amb. Temp F</t>
  </si>
  <si>
    <t xml:space="preserve">Site Avg. Relative humidity %</t>
  </si>
  <si>
    <t xml:space="preserve">Site Maximum/Minumum Temperature</t>
  </si>
  <si>
    <t xml:space="preserve">CT-1 Base Load Hours</t>
  </si>
  <si>
    <t xml:space="preserve">CT-2 Base Load Hours</t>
  </si>
  <si>
    <t xml:space="preserve">CT-1 stand by                   hours / min</t>
  </si>
  <si>
    <t xml:space="preserve">CT-2 standby             hours / min</t>
  </si>
  <si>
    <t xml:space="preserve">Plant ambient Corrected maximum Load                         hours/min</t>
  </si>
  <si>
    <t xml:space="preserve"> Average Corrected Plant Capacity</t>
  </si>
  <si>
    <t xml:space="preserve">Ambient Corrected Declared Avail'y (MWH)</t>
  </si>
  <si>
    <t xml:space="preserve">Av Plant WAPDA Dispatch</t>
  </si>
  <si>
    <t xml:space="preserve">CT1 Av Cap (MW)</t>
  </si>
  <si>
    <t xml:space="preserve">CT2 Av Cap (MW)</t>
  </si>
  <si>
    <t xml:space="preserve">Avg. Corrected Plant </t>
  </si>
  <si>
    <t xml:space="preserve">Plant Capacity Facto</t>
  </si>
  <si>
    <t xml:space="preserve">LBtu gas flow mmscf</t>
  </si>
  <si>
    <t xml:space="preserve">PL gas flow (mscf/week)</t>
  </si>
  <si>
    <r>
      <rPr>
        <b val="true"/>
        <vertAlign val="superscript"/>
        <sz val="9"/>
        <rFont val="Arial"/>
        <family val="2"/>
        <charset val="1"/>
      </rPr>
      <t xml:space="preserve">1</t>
    </r>
    <r>
      <rPr>
        <sz val="9"/>
        <rFont val="Arial"/>
        <family val="2"/>
        <charset val="1"/>
      </rPr>
      <t xml:space="preserve"> PL gas (Average Btu/scf) </t>
    </r>
  </si>
  <si>
    <t xml:space="preserve">Plant Net Heat Rate (Btu/Kwh)</t>
  </si>
  <si>
    <t xml:space="preserve">Date</t>
  </si>
  <si>
    <t xml:space="preserve">Plant Status Whether Normal Operation or Tripping (State full detail for trippings/return to normal).</t>
  </si>
  <si>
    <t xml:space="preserve">Plant load remained restricted 127~134 MW from 0000~1100 hrs to remain within contractual heatrate.</t>
  </si>
  <si>
    <t xml:space="preserve">Normal operation.Plant remained at maximum load from 0000 to 2400 hrs.</t>
  </si>
  <si>
    <t xml:space="preserve">Gas turbine CT-2 de-synch @ 0029 hrs and again synch@ 1134 hrs after compressor offline washing. Gas turbine CT-1 de-synch @ 1234 hrs for compressor offline washing.</t>
  </si>
  <si>
    <t xml:space="preserve">CT-1 synch @ 0135 hrs after "compressor offline washing".</t>
  </si>
  <si>
    <t xml:space="preserve">Complex load remained 136 MW from 0019 hrs to 0343 hrs at NPCC demand.</t>
  </si>
  <si>
    <t xml:space="preserve">Plant load remained 133 MW from 0216 hrs to 0343 hrs at NPCC demand.</t>
  </si>
  <si>
    <t xml:space="preserve">Normal operation. Plant remained at maximum load from 0000 to 2400 hrs.</t>
  </si>
  <si>
    <t xml:space="preserve">NPCC load demand of 134 MW received at 0042hrs, 90 MW load demand at 0310hrs, 152 MW ( ambient corrected) load demand at 0642 hrs, 132 MW load demand at 0754hrs and 152 MW (ambient corrected) load demand at 0848 hrs.</t>
  </si>
  <si>
    <t xml:space="preserve">NPCC load demand of 90 MW received at 0113hrs and 154 MW (ambient corrected) load demand received at 0508 hrs.</t>
  </si>
  <si>
    <t xml:space="preserve">NPCC load demand of 130 MW received at 2250 hrs.</t>
  </si>
  <si>
    <t xml:space="preserve">NPCC load demand of 154 MW received at 0522 hrs &amp; load demand of 131 MW received at 2334 hrs.</t>
  </si>
  <si>
    <t xml:space="preserve">NPCC load demand of 154 MW received at 0523 hrs. Duct burners remained OFF from 0000 to 2300 hrs to remain within contractual heat rate.</t>
  </si>
  <si>
    <t xml:space="preserve">Plant load remained 136 MW from 0036 hrs to 0542 hrs at NPCC demand.</t>
  </si>
  <si>
    <t xml:space="preserve">Plant tripped @ 1216 hrs  due to WAPDA supply failure. After restoration of Wapda supply at 1226hrs, CT-1 synch @ 1318 hrs, CT-2 synch @ 1339 hrs and STG synch @ 1350 hrs.</t>
  </si>
  <si>
    <t xml:space="preserve">Plant load remained restricted 129~135 MW from 0000~2023 hrs to remain within contractual heatrate. NPCC load demand of 134 MW received at 2247 hrs.</t>
  </si>
  <si>
    <t xml:space="preserve">NPCC load demand of 155 MW received at 0504 hrs.</t>
  </si>
  <si>
    <t xml:space="preserve">Plant load remained 132 MW from 0108 hrs to 0434 hrs at NPCC demand.</t>
  </si>
  <si>
    <t xml:space="preserve">Gas turbine CT-2 de-synch @0019hrs and again synch @1102hrs after compressor offline washing. </t>
  </si>
  <si>
    <t xml:space="preserve">Normal operation. NPCC load demand of 132 MW received from 0359 ~ 0416 hrs.</t>
  </si>
  <si>
    <t xml:space="preserve">Normal operation. NPCC load demand of 134 MW received from 0102 ~ 0136 hrs.</t>
  </si>
  <si>
    <t xml:space="preserve">Plant load remained 128 ~ 133 MW from 0000 hrs to 2400 hrs, as both duct burners kept off to remain within contractual heat rate.</t>
  </si>
  <si>
    <t xml:space="preserve">Plant load remained restricted 129-132  MW from 0000-1100hrs to remain within contractual heatrate.</t>
  </si>
  <si>
    <t xml:space="preserve">Normal operation.NPCC load demand of 133 MW remained from 0409 hrs to 0432 hrs.  </t>
  </si>
  <si>
    <t xml:space="preserve">Plant load remained restricted 130-133  MW from 0000-1100hrs to remain within contractual heatrate.</t>
  </si>
  <si>
    <t xml:space="preserve">Plant load remained 128 ~ 134 MW from 0000 hrs to 2400 hrs, as duct firing reduced to minimum to remain within contractual heat rate.</t>
  </si>
  <si>
    <t xml:space="preserve">CT-1 de-synch @ 0650 hrs &amp; synch @ 1826 hrs for compressor offline washing, availing "Approved Scheduled Outage-2018".</t>
  </si>
  <si>
    <t xml:space="preserve">Normal operation.Plant remained at maximum load from 0000 to 2300 hrs.Duct burners taken out of service at 2300 hrs to keep within restricted plant heat rate.</t>
  </si>
  <si>
    <t xml:space="preserve">Plant load remained 128 ~ 132 MW from 0000 hrs to 1100 hrs, as both duct burners kept off to remain within contractual heat rate.</t>
  </si>
  <si>
    <t xml:space="preserve">Plant load remained 125 ~ 130 MW from 0000 hrs to 2400 hrs, as both duct burners kept off to remain within contractual heat rate.</t>
  </si>
  <si>
    <t xml:space="preserve">Plant load increased from 128 to 140 MW by taking both duct burners into service at 1100 hrs to achieve maximum export.</t>
  </si>
  <si>
    <t xml:space="preserve">Plant load remained 125 ~ 131 MW from 0000 hrs to 2400 hrs, as both duct burners kept off to remain within contractual heat rate.</t>
  </si>
  <si>
    <t xml:space="preserve">Plant load increased from 128 to 141 MW by taking both duct burners into service at 1100 hrs to achieve maximum export.</t>
  </si>
  <si>
    <t xml:space="preserve">Plant load remained 132 MW from 0812 hrs to 0911 hrs &amp; from 1013 hrs to 1042 hrs at "NPCC Demand".</t>
  </si>
  <si>
    <t xml:space="preserve">Plant load restricted to 128~133 MW from 0000~2400 hrs, as both duct burners kept off to remain within contractual heat rate.</t>
  </si>
  <si>
    <t xml:space="preserve">Plant load increased from 129 to 141 MW by taking both duct burners into service at 1100 hrs to achieve maximum export.</t>
  </si>
  <si>
    <t xml:space="preserve">Complex tripped @ 1554 hrs due to "Wapda Supply Failure". After restoration of Wapda supply @ 1603 hrs, CT-2 synch @ 1713 hrs, CT-1 synch @ 1739 hrs &amp; STG synch @ 1802 hrs.</t>
  </si>
  <si>
    <t xml:space="preserve">Plant load restricted to 122~127 MW from 0000~2400 hrs, as both duct burners kept off to remain within contractual heat rate.</t>
  </si>
  <si>
    <t xml:space="preserve">Plant load increased from 123 to 135 MW by taking both duct burners into service at 1300 hrs to achieve maximum export.</t>
  </si>
  <si>
    <t xml:space="preserve">CT-1 de-synch @ 2022 hrs &amp; synch @ 2124 hrs due to suspension of HBTU gas by M/S SNGPL. </t>
  </si>
  <si>
    <t xml:space="preserve">Plant load increased from 126 to 138 MW by taking both duct burners into service at 1100 hrs to achieve maximum export.</t>
  </si>
  <si>
    <t xml:space="preserve">Normal operation. Gas turbine CT-2 de-synch @2221hrs for balancing purpose and compressor offline washing.</t>
  </si>
  <si>
    <t xml:space="preserve">Gas turbine CT-2 synch @ 1248 hrs after offline washing and balancing. Gas turbine CT-2 de-synch @ 1951 hrs and again synch @ 2042 hrs.</t>
  </si>
  <si>
    <t xml:space="preserve">Normal operation. “Annual Dependable Capacity (ADC) Test” for the year 2018 carried out successfully.</t>
  </si>
  <si>
    <t xml:space="preserve">Plant load remained 125~128 MW from 1755 hrs to 2400 hrs at "NPCC Demand". </t>
  </si>
  <si>
    <t xml:space="preserve">Plant load remained 125 MW from 00:00 hrs to 08:00 hrs at NPCC demand &amp; 124~126 MW from 08:00 hrs to 24:00 hrs to remain within contractual heat rate.</t>
  </si>
  <si>
    <t xml:space="preserve">Plant load increased from 125 to 137 MW by taking both duct burners into service at 1100 hrs to achieve maximum export. Load reduced from 137 to 127 MW at 2300 hrs by reducing DB firing to remain within contractual heat rate.</t>
  </si>
  <si>
    <t xml:space="preserve">Plant load restricted to 124~129 MW from 0000~2400 hrs, as both duct burners kept at minimum firing to remain within contractual heat rate.</t>
  </si>
  <si>
    <t xml:space="preserve">Plant tripped at 0930hrs due to WAPDA supply failure (WAPDA system blackout). WAPDA supply restored at 1226 hrs, however after heavy jerks in 132KV system voltages supply again failed at 1354hrs during plant startup. After restoration of WAPDA supply CT-2 synch @1527 hrs but ST filed to start due to high vibration at bearing#2. It was decided to shutdown CT2 which desynch at @1802 hrs till rectification of fault at ST.</t>
  </si>
  <si>
    <t xml:space="preserve">After rectification of fault at Steam turbine unit plant started successfully. CT-1 synch at 1706 hrs, STG at 2307 hrs &amp; CT-2 at 2342 hrs.</t>
  </si>
  <si>
    <t xml:space="preserve">Plant load remained 125MW upto 0342hrs at "NPCC Demand" &amp; load remained restricted 125~128MW from 0342~2400hrs to remain within contractual heatrate.</t>
  </si>
  <si>
    <t xml:space="preserve">Plant load restricted 126~130 MW from 0000~2400 hrs as both DBs kept off to remain within contractual heatrate.</t>
  </si>
  <si>
    <t xml:space="preserve">Plant load restricted 125~129 MW from 0000~2400 hrs as both DBs kept off to remain within contractual heatrate.</t>
  </si>
  <si>
    <t xml:space="preserve">Plant load restricted 125~129 MW from 0000~2400 hrs as both DBs kept off to remain within contractual heatrate</t>
  </si>
  <si>
    <t xml:space="preserve">Plant tripped @ 1712 hrs due to WAPDA supply failure. After restoration of Wapda supply at 1743hrs, plant started &amp; Gas turbine (CT-2) synch @ 1824 hrs. Plant again tripped at 1839hrs due to WAPDA supply failure. Wapda supply restored at 1843 hrs but remained below our technical limits (110~115KV). WAPDA supply stabilized at 1942 hrs, Gas turbine (CT-2) synch @ 2017 hrs, Steam turbine (STG) synch @ 2105 hrs &amp; Gas turbine (CT-1) synch @ 2123 hrs.</t>
  </si>
  <si>
    <t xml:space="preserve">Plant load restricted 124~129 MW from 0000~2400 hrs as both DBs kept off to remain within contractual heatrate.</t>
  </si>
  <si>
    <t xml:space="preserve">Plant load restricted 123~128 MW from 0000~2400 hrs as both DBs kept off to remain within contractual heatrate.</t>
  </si>
  <si>
    <t xml:space="preserve">Plant load restricted 122~127 MW from 0000~2400 hrs as both DBs kept off to remain within contractual heatrate.</t>
  </si>
  <si>
    <t xml:space="preserve">Plant load restricted 122~128 MW from 0000~2400 hrs as both DBs kept off to remain within contractual heatrate.</t>
  </si>
  <si>
    <t xml:space="preserve">Plant load restricted 120~126 MW from 0000~2400 hrs as both DBs kept off to remain within contractual heatrate.</t>
  </si>
  <si>
    <t xml:space="preserve">FKPCL plant tripped @ 1015 hrs due to WAPDA supply failure. After normalization of system voltages at 1119 hrs, CT-2 synch @ 1206 hrs &amp; STG synch @ 1244 hrs. FKPCL plant again tripped @ 1301 hrs due to WAPDA supply failure. After normalization of system voltages at 1547 hrs, CT-2 synch @ 1617 hrs, STG synch @ 1729 hrs &amp; CT-1 synch @ 1800 hrs.</t>
  </si>
  <si>
    <t xml:space="preserve">Plant load restricted 122~126 MW from 0000~2400 hrs as both DBs kept off to remain within contractual heatrate.</t>
  </si>
  <si>
    <t xml:space="preserve">Plant load restricted 120~124 MW from 0000~2400 hrs as both DBs kept off to remain within contractual heatrate.</t>
  </si>
  <si>
    <t xml:space="preserve">Complex tripped @ 1329 hrs due to Wapda Supply Failure. Wapda Supply restored @ 1332 hrs, but voltages remained below PPA technical limits. Wapda supply stabilized @ 1435 hrs and plant started, CT-2 synch @ 1501 hrs, STG synch @ 1536 hrs &amp; CT-1 synch @ 1606 hrs. </t>
  </si>
  <si>
    <t xml:space="preserve">Plant load restricted 118~124 MW from 0000~2400 hrs as both DBs kept off to remain within contractual heatrate.</t>
  </si>
  <si>
    <t xml:space="preserve">Plant load restricted 120~125 MW from 0000~2400 hrs as both DBs kept off to remain within contractual heatrate.</t>
  </si>
  <si>
    <t xml:space="preserve">Plant load restricted 120~122 MW from 0000~2400 hrs as both DBs kept off to remain within contractual heatrate.</t>
  </si>
  <si>
    <t xml:space="preserve">Plant load restricted 119~122 MW from 0000~2400 hrs as both DBs kept off to remain within contractual heatrate.</t>
  </si>
  <si>
    <t xml:space="preserve">Plant load restricted 120~123 MW from 0000~2400 hrs as both DBs kept off to remain within contractual heatrate.</t>
  </si>
  <si>
    <t xml:space="preserve">Plant load restricted 118~121 MW from 0000~2400 hrs as both DBs kept off to remain within contractual heatrate.</t>
  </si>
  <si>
    <t xml:space="preserve">Plant load restricted 116~122 MW from 0000~2400 hrs as both DBs kept off to remain within contractual heatrate.</t>
  </si>
  <si>
    <t xml:space="preserve">Plant load restricted 118~123 MW from 0000~2400 hrs as both DBs kept off to remain within contractual heatrate.</t>
  </si>
  <si>
    <t xml:space="preserve">Plant load restricted 118~122 MW from 0000~2400 hrs as both DBs kept off to remain within contractual heatrate.</t>
  </si>
  <si>
    <t xml:space="preserve">Plant load remained 90 MW from 0416~0815 hrs &amp; 62 MW from 0815~1630 hrs at NPCC demand. CT-1 de-synch @ 0825 hrs &amp; synch @ 1624 hrs to meet NPCC load demand.</t>
  </si>
  <si>
    <t xml:space="preserve">NPCC load demand of 0 MW received @ 0240 hrs. CT-2 de-synch @ 0257 hrs, CT-1 de-synch @ 0300 hrs &amp; STG de-synch @ 0300 hrs. CT-2 compressor offline washing carried out.</t>
  </si>
  <si>
    <t xml:space="preserve">NPCC load demand of 141 MW received @ 0752 hrs. CT-2 synch @ 0838 hrs, CT-1 synch @ 1159 hrs &amp; STG de-synch @ 1031 hrs. CT-1 compressor offline washing carried out.</t>
  </si>
  <si>
    <t xml:space="preserve">Plant load restricted 120~124 MW from 0000~2207 hrs as both DBs kept off to remain within contractual heatrate. CT-1 de-synch @ 2233 hrs to meet NPCC load demand of 62 MW received @2207 hrs.</t>
  </si>
  <si>
    <t xml:space="preserve">After receiving max load demand from NPCC @ 0840 hrs, CT-1 synch @ 0910 hrs. Both DBs kept off to remain within contractual heatrate.  </t>
  </si>
  <si>
    <t xml:space="preserve">Plant load restricted 119~124 MW from 0000~2400 hrs as both DBs kept off to remain within contractual heatrate.</t>
  </si>
  <si>
    <t xml:space="preserve">Plant load restricted 122~123 MW from 0000~1100 hrs &amp; 2300~0000 hrs as both DBs kept off to remain within contractual heatrate.</t>
  </si>
  <si>
    <t xml:space="preserve">Plant load restricted 121~125 MW from 0000~1100 hrs &amp; 2300~0000 hrs as both DBs kept off to remain within contractual heatrate.</t>
  </si>
  <si>
    <t xml:space="preserve">Plant load restricted 123~124 MW from 0000~1100 hrs &amp; 2300~0000 hrs as both DBs kept off to remain within contractual heatrate.</t>
  </si>
  <si>
    <t xml:space="preserve">Plant load remained 124 MW from 0000~0632 hrs &amp; 126 MW from 1848~2400 hrs to meet NPCC load demand.</t>
  </si>
  <si>
    <t xml:space="preserve">Plant load remained 126 MW from 0000~0606 hrs to meet NPCC load demand. CT-1 Tripped on inlet vacuum high @ 0606 hrs and Synch @ 0944 hrs.</t>
  </si>
  <si>
    <t xml:space="preserve">Plant load remained 90 MW from 0230~0757 hrs at NPCC demand. Plant load restricted 119~123 MW from 0757~2146 hrs to remain within contractual heatrate. CT-1 desynch at 2202 hrs to meet NPCC load demand of 61 MW.</t>
  </si>
  <si>
    <t xml:space="preserve">Plant load remained 61 MW from 0000~1010 hrs at NPCC demand. CT-1 synch at 1048 hrs after receiving NPCC maximum load demand. Plant load increased but restricted to 119~123 MW from 1135~2400 hrs to remain within contractual heatrate. </t>
  </si>
  <si>
    <t xml:space="preserve">CT-1 de-synch at 0109 hrs and again synch at 0954 hrs after receiving NPCC maximum load demand. Plant load restricted 119~123 MW from 1100~2400 hrs as both DBs kept off to remain within contractual heatrate</t>
  </si>
  <si>
    <t xml:space="preserve">Plant load restricted 121~125 MW from 0000~2400 hrs as both DBs kept off to remain within contractual heatrate.</t>
  </si>
  <si>
    <t xml:space="preserve">Plant load restricted 119~121 MW from 0000~2400 hrs as both DBs kept off to remain within contractual heatrate.</t>
  </si>
  <si>
    <t xml:space="preserve">Plant load restricted 117~120 MW from 0000~2400 hrs as both DBs kept off to remain within contractual heatrate.</t>
  </si>
  <si>
    <t xml:space="preserve">Plant load restricted 117~121 MW from 0000~2400 hrs as both DBs kept off to remain within contractual heatrate.</t>
  </si>
  <si>
    <t xml:space="preserve">Plant load restricted 117~122 MW from 0000~2400 hrs as both DBs kept off to remain within contractual heatrate.</t>
  </si>
  <si>
    <t xml:space="preserve">Plant load restricted 118~120 MW from 0000~2400 hrs as both DBs kept off to remain within contractual heatrate. LBTU well NP-1 injected by OGDCL and flow increased from 7.8 to 10 mmscfd. </t>
  </si>
  <si>
    <t xml:space="preserve">Plant load restricted 113~120 MW from 0000~2400 hrs as both DBs kept off to remain within contractual heatrate.</t>
  </si>
  <si>
    <t xml:space="preserve">Plant tripped @ 1524 hrs due to "Internal Fault". After rectification of fault, CT-2 synch @ 1728, STG synch @ 1833 hrs &amp; CT-1 synch @ 2213 hrs. </t>
  </si>
  <si>
    <t xml:space="preserve">Plant load restricted 117~119 MW from 0000~2400 hrs as both DBs kept off to remain within contractual heatrate.</t>
  </si>
  <si>
    <t xml:space="preserve">STG tripped @ 0551 hrs due to "Internal Fault". After rectification of fault, STG synch @ 0939 hrs .</t>
  </si>
  <si>
    <t xml:space="preserve">Plant load restricted 113~119 MW from 0000~2400 hrs as both DBs kept off to remain within contractual heatrate. </t>
  </si>
  <si>
    <t xml:space="preserve">Plant load restricted 118~122 MW from 0000~2400 hrs as both DBs kept off to remain within contractual heatrate. </t>
  </si>
  <si>
    <t xml:space="preserve">Plant load restricted 115~121 MW from 0000~2400 hrs as both DBs kept off to remain within contractual heatrate. </t>
  </si>
  <si>
    <t xml:space="preserve">Plant load restricted 114~122 MW from 0000~2400 hrs as both DBs kept off to remain within contractual heatrate. </t>
  </si>
  <si>
    <t xml:space="preserve">Plant load restricted 117~121 MW from 0000~2400 hrs as both DBs kept off to remain within contractual heatrate. </t>
  </si>
  <si>
    <t xml:space="preserve">Plant load restricted 118~123 MW from 0000~2400 hrs as both DBs kept off to remain within contractual heatrate. </t>
  </si>
  <si>
    <t xml:space="preserve">1825~2145</t>
  </si>
  <si>
    <t xml:space="preserve">Plant load restricted 119~123 MW from 0000~2400 hrs as both DBs kept off to remain within contractual heatrate.</t>
  </si>
  <si>
    <t xml:space="preserve">Plant load restricted 118~123 MW from 0000~2400 hrs; both DBs kept off to remain within contractual heatrate.</t>
  </si>
  <si>
    <t xml:space="preserve">Plant load restricted 119~122 MW from 0000~2400 hrs; both DBs kept off to remain within contractual heatrate.</t>
  </si>
  <si>
    <t xml:space="preserve">Plant load restricted 119~123 MW from 0000~2400 hrs; both DBs kept off to remain within contractual heatrate.</t>
  </si>
  <si>
    <t xml:space="preserve">Plant load restricted 120~124 MW from 0000~2400 hrs; both DBs kept off to remain within contractual heatrate.</t>
  </si>
  <si>
    <t xml:space="preserve">Plant load restricted 121~124 MW from 0000~2400 hrs; both DBs kept off to remain within contractual heatrate.</t>
  </si>
  <si>
    <t xml:space="preserve">Plant load restricted 122~125 MW from 0000~2400 hrs; both DBs kept off to remain within contractual heatrate.</t>
  </si>
  <si>
    <t xml:space="preserve">Plant load restricted 120~125 MW from 0000~2400 hrs; both DBs kept off to remain within contractual heatrate.</t>
  </si>
  <si>
    <t xml:space="preserve">Plant load restricted 120~126 MW from 0000~2400 hrs; both DBs kept off to remain within contractual heatrate.</t>
  </si>
  <si>
    <t xml:space="preserve">CT-1 de-synch @ 2303 hrs to achieve NPCC demand of 45% of complex export.</t>
  </si>
  <si>
    <t xml:space="preserve">CT-1 remained shutdown and at standby mode at NPCC demand.</t>
  </si>
  <si>
    <t xml:space="preserve">CT-1 synch @ 0731 hrs to achieve maximum load as per NPCC demand.</t>
  </si>
  <si>
    <t xml:space="preserve">Plant load increased from 125 to 138 MW by increasing duct burners firing at 1100 hrs to achieve maximum export. CT-1 de-synch @ 2219 hrs to achieve NPCC demand of 45% of complex export.</t>
  </si>
  <si>
    <t xml:space="preserve">CT-1 synch @ 1606 hrs after receiving NPCC maximum load demand. CT-1 de-synch @ 2200 hrs to achieve NPCC demand of 45% of complex export.</t>
  </si>
  <si>
    <t xml:space="preserve">CT-1 remained shutdown and in standby mode throughout the day as per NPCC demand.</t>
  </si>
  <si>
    <t xml:space="preserve">Plant load reduced to 0 MW as per NPCC demand. STG de-synch @ 2244 hrs and CT-2 de-synch @ 2245 hrs and put in standby mode (CT-1 already shutdown and in standby mode).</t>
  </si>
  <si>
    <t xml:space="preserve">Plant remained shutdown and in standby mode throughout the day as per NPCC demand.</t>
  </si>
  <si>
    <t xml:space="preserve">NPCC demand of maximum load received at 1515 hrs. CT-2 synch at 1609hrs, ST at 1859hrs &amp; CT-1 at 1932hrs.</t>
  </si>
  <si>
    <t xml:space="preserve">NPCC load demand of 120 MW received from 0111 to 1155 hrs. </t>
  </si>
  <si>
    <t xml:space="preserve">NPCC load demand of 122 MW received from 0009 to 0954 hrs. </t>
  </si>
  <si>
    <t xml:space="preserve">Plant remained at 122 MW on NPCC load demand from 0250 hrs to 0534 hrs. CT-1 desynch at 2234 hrs to achieve NPCC demand of 45% of complex export.</t>
  </si>
  <si>
    <t xml:space="preserve">Plant remained at 68 MW on NPCC load demand of 45% load from 0000 hrs to 0815 hrs. CT-1 synch at 0855 hrs after receiving maximum load demand from NPCC. CT-1 desynch at 2228 hrs to achieve NPCC demand of 45% of complex export.</t>
  </si>
  <si>
    <t xml:space="preserve">CT-2 de-synch @ 1021 hrs, STG de-synch at 1020hrs to achieve 0 MW load as per NPCC demand. CT-2 synch @ 1711 hrs, STG synch @ 2157hrs and CT-1 synch @ 2221hrs &amp; load increased to maximum as per NPCC demand.</t>
  </si>
  <si>
    <t xml:space="preserve">CT-1 de-synch @ 0003 hrs to achieve 70 MW load as per NPCC demand. CT-1 synch @ 1538 hrs &amp; load increased to maximum as per NPCC demand.</t>
  </si>
  <si>
    <t xml:space="preserve">Plant load rduced to 100 MW at 0542 hrs as per NPCC demand. Plant load increased to maximum at 1238 hrs as per NPCC demand.</t>
  </si>
  <si>
    <t xml:space="preserve">CT-1 @ 0015 hrs, ST @ 0214 hrs &amp; CT-2 @ 0219 hrs de-synch against 0 MW despatch. CT-2 @ 0933 hrs, STG @ 1055 hrs &amp; CT-1 @ 1128 hrs Synch against Max. load despatch. CT-1 Desynch @ 2225 hrs against 68 MW despatch.</t>
  </si>
  <si>
    <t xml:space="preserve">CT-1 Synch @ 0557 hrs against NPCC maximum load demand. From 1000~2400 hrs plant remained at 130 MW to improve plant heat rate</t>
  </si>
  <si>
    <t xml:space="preserve">CT-1 Desynch @ 2345 hrs against 68 MW despatch.</t>
  </si>
  <si>
    <t xml:space="preserve">CT-1 synch @ 0916 hrs against NPCC maximum load demand.</t>
  </si>
  <si>
    <t xml:space="preserve">CT-1 desynch @0205hrs at NPCC demand of 73 MW. CT-1 synch @0623 hrs after receiving maximum load demand from NPCC. CT-1 again desynch at 2346 hrs to achieve NPCC load demand of 72 MW.</t>
  </si>
  <si>
    <t xml:space="preserve">CT-1 synch @ 0547 hrs after receiving maximum load demand from NPCC. CT-1 again desynch at 2132 hrs to achieve NPCC load demand of 72 MW.</t>
  </si>
  <si>
    <t xml:space="preserve">CT-1 synch at 0658 hrs to achieve NPCC maximum load demand. At 2138hrs load reduced to 120 MW on NPCC demand. CT-1 de-synch @ 2251 hrs, STG  @ 2306 hrs and CT-2  @ 2325 hrs to avail scheduled outage of complex for 2018.</t>
  </si>
  <si>
    <t xml:space="preserve">FKPCL complex is shutdown for "Scheduled Outage of 2018".</t>
  </si>
  <si>
    <t xml:space="preserve">FKPCL complex remained shutdown for "Scheduled Outage of 2018".</t>
  </si>
  <si>
    <t xml:space="preserve">FKPCL complex remained shutdown due to ongoing major overhauling activities for steam turbine.</t>
  </si>
  <si>
    <t xml:space="preserve">FKPCL complex remained shutdown due to ongoing major overhauling activities for steam turbine. CT-1 started for balancing purpose but M/C tripped on inlet bearing high vibration at 1680 rpm.</t>
  </si>
  <si>
    <t xml:space="preserve">FKPCL complex remained shutdown due to ongoing major overhauling activities for steam turbine. CT-1 started for balancing purpose but M/C tripped on inlet and exhaust bearing high vibration.</t>
  </si>
  <si>
    <t xml:space="preserve">CT-2 &amp; STG started for "Testing &amp; Balancing" Purpose. CT-2 synch @ 1143 hrs &amp; de-synch @ 2000 hrs. STG synch @ 1644 hrs &amp; de-synch @ 1950 hrs.</t>
  </si>
  <si>
    <t xml:space="preserve">CT-2 synch @1334 hrs &amp; ST synch @1538 hrs. Complex is declared commercially available from time of synchronization after completion of scheduled outage activities. ST desynch @ 2253 hrs &amp; CT-2 desynch @ 2304 hrs after receiving NPCC minimum load demand.</t>
  </si>
  <si>
    <t xml:space="preserve">Plant remained shutdown on NPCC demand from 0000~0700 hrs and from 0700~2400 due to suspension of HBTU gas by M/S SNGPL.</t>
  </si>
  <si>
    <t xml:space="preserve">Plant remained shutdown due to suspension of HBTU gas by M/S SNGPL.</t>
  </si>
</sst>
</file>

<file path=xl/styles.xml><?xml version="1.0" encoding="utf-8"?>
<styleSheet xmlns="http://schemas.openxmlformats.org/spreadsheetml/2006/main">
  <numFmts count="16">
    <numFmt numFmtId="164" formatCode="General"/>
    <numFmt numFmtId="165" formatCode="mmmm\-yy"/>
    <numFmt numFmtId="166" formatCode="d\-mmm\-yy"/>
    <numFmt numFmtId="167" formatCode="0.0"/>
    <numFmt numFmtId="168" formatCode="0.00%"/>
    <numFmt numFmtId="169" formatCode="0.00"/>
    <numFmt numFmtId="170" formatCode="0"/>
    <numFmt numFmtId="171" formatCode="0.000"/>
    <numFmt numFmtId="172" formatCode="0.0000"/>
    <numFmt numFmtId="173" formatCode="General"/>
    <numFmt numFmtId="174" formatCode="0.0%"/>
    <numFmt numFmtId="175" formatCode="#,##0.00"/>
    <numFmt numFmtId="176" formatCode="0.00;[RED]0.00"/>
    <numFmt numFmtId="177" formatCode="0%"/>
    <numFmt numFmtId="178" formatCode="d\-mmm"/>
    <numFmt numFmtId="179" formatCode="#,##0.0"/>
  </numFmts>
  <fonts count="40">
    <font>
      <sz val="11"/>
      <color rgb="FF000000"/>
      <name val="Calibri"/>
      <family val="2"/>
      <charset val="1"/>
    </font>
    <font>
      <sz val="10"/>
      <name val="Arial"/>
      <family val="0"/>
    </font>
    <font>
      <sz val="10"/>
      <name val="Arial"/>
      <family val="0"/>
    </font>
    <font>
      <sz val="10"/>
      <name val="Arial"/>
      <family val="0"/>
    </font>
    <font>
      <b val="true"/>
      <sz val="14"/>
      <name val="Arial"/>
      <family val="2"/>
      <charset val="1"/>
    </font>
    <font>
      <b val="true"/>
      <sz val="10"/>
      <name val="Arial"/>
      <family val="2"/>
    </font>
    <font>
      <sz val="10"/>
      <name val="Arial Narrow"/>
      <family val="2"/>
    </font>
    <font>
      <sz val="8"/>
      <name val="Arial"/>
      <family val="2"/>
    </font>
    <font>
      <sz val="7"/>
      <name val="Arial"/>
      <family val="2"/>
    </font>
    <font>
      <b val="true"/>
      <sz val="9"/>
      <name val="Arial"/>
      <family val="2"/>
    </font>
    <font>
      <b val="true"/>
      <sz val="8"/>
      <name val="Arial"/>
      <family val="2"/>
    </font>
    <font>
      <sz val="9"/>
      <name val="Arial"/>
      <family val="2"/>
    </font>
    <font>
      <b val="true"/>
      <vertAlign val="superscript"/>
      <sz val="9"/>
      <name val="Arial"/>
      <family val="2"/>
    </font>
    <font>
      <b val="true"/>
      <vertAlign val="superscript"/>
      <sz val="9"/>
      <name val="Arial"/>
      <family val="2"/>
      <charset val="1"/>
    </font>
    <font>
      <sz val="9"/>
      <name val="Arial"/>
      <family val="2"/>
      <charset val="1"/>
    </font>
    <font>
      <sz val="10"/>
      <color rgb="FF000000"/>
      <name val="Calibri"/>
      <family val="2"/>
      <charset val="1"/>
    </font>
    <font>
      <b val="true"/>
      <sz val="14"/>
      <color rgb="FFFF0000"/>
      <name val="Arial"/>
      <family val="2"/>
      <charset val="1"/>
    </font>
    <font>
      <sz val="10"/>
      <name val="Arial"/>
      <family val="2"/>
      <charset val="1"/>
    </font>
    <font>
      <sz val="10"/>
      <color rgb="FF000080"/>
      <name val="Arial"/>
      <family val="2"/>
      <charset val="1"/>
    </font>
    <font>
      <sz val="10"/>
      <color rgb="FFFF0000"/>
      <name val="Arial"/>
      <family val="2"/>
      <charset val="1"/>
    </font>
    <font>
      <b val="true"/>
      <sz val="10"/>
      <color rgb="FFFF0000"/>
      <name val="Arial"/>
      <family val="2"/>
      <charset val="1"/>
    </font>
    <font>
      <sz val="10"/>
      <color rgb="FF993366"/>
      <name val="Arial"/>
      <family val="2"/>
      <charset val="1"/>
    </font>
    <font>
      <b val="true"/>
      <sz val="11"/>
      <color rgb="FF008080"/>
      <name val="Arial"/>
      <family val="2"/>
      <charset val="1"/>
    </font>
    <font>
      <b val="true"/>
      <sz val="10"/>
      <color rgb="FF0000FF"/>
      <name val="Arial"/>
      <family val="2"/>
      <charset val="1"/>
    </font>
    <font>
      <sz val="10"/>
      <color rgb="FF000000"/>
      <name val="Arial"/>
      <family val="2"/>
      <charset val="1"/>
    </font>
    <font>
      <b val="true"/>
      <sz val="10"/>
      <name val="Arial"/>
      <family val="2"/>
      <charset val="1"/>
    </font>
    <font>
      <b val="true"/>
      <sz val="11"/>
      <name val="Arial"/>
      <family val="2"/>
      <charset val="1"/>
    </font>
    <font>
      <sz val="11"/>
      <color rgb="FF000000"/>
      <name val="Arial"/>
      <family val="2"/>
      <charset val="1"/>
    </font>
    <font>
      <sz val="10"/>
      <color rgb="FF000000"/>
      <name val="Arial "/>
      <family val="0"/>
      <charset val="1"/>
    </font>
    <font>
      <sz val="9"/>
      <color rgb="FF000000"/>
      <name val="Tahoma"/>
      <family val="2"/>
      <charset val="1"/>
    </font>
    <font>
      <sz val="10"/>
      <name val="Arial Narrow"/>
      <family val="2"/>
      <charset val="1"/>
    </font>
    <font>
      <sz val="8"/>
      <name val="Arial"/>
      <family val="2"/>
      <charset val="1"/>
    </font>
    <font>
      <sz val="7"/>
      <name val="Arial"/>
      <family val="2"/>
      <charset val="1"/>
    </font>
    <font>
      <b val="true"/>
      <sz val="9"/>
      <name val="Arial"/>
      <family val="2"/>
      <charset val="1"/>
    </font>
    <font>
      <b val="true"/>
      <sz val="8"/>
      <name val="Arial"/>
      <family val="2"/>
      <charset val="1"/>
    </font>
    <font>
      <b val="true"/>
      <sz val="10"/>
      <color rgb="FF000000"/>
      <name val="Arial"/>
      <family val="2"/>
      <charset val="1"/>
    </font>
    <font>
      <sz val="10"/>
      <color rgb="FF993300"/>
      <name val="Arial"/>
      <family val="2"/>
      <charset val="1"/>
    </font>
    <font>
      <b val="true"/>
      <sz val="12"/>
      <color rgb="FFFF0000"/>
      <name val="Arial"/>
      <family val="2"/>
      <charset val="1"/>
    </font>
    <font>
      <sz val="12"/>
      <color rgb="FF0000FF"/>
      <name val="Arial"/>
      <family val="2"/>
      <charset val="1"/>
    </font>
    <font>
      <sz val="10"/>
      <color rgb="FF000000"/>
      <name val="Arial Narrow"/>
      <family val="2"/>
      <charset val="1"/>
    </font>
  </fonts>
  <fills count="16">
    <fill>
      <patternFill patternType="none"/>
    </fill>
    <fill>
      <patternFill patternType="gray125"/>
    </fill>
    <fill>
      <patternFill patternType="solid">
        <fgColor rgb="FFC0C0C0"/>
        <bgColor rgb="FFE6B9B8"/>
      </patternFill>
    </fill>
    <fill>
      <patternFill patternType="solid">
        <fgColor rgb="FFFF99CC"/>
        <bgColor rgb="FFE6B9B8"/>
      </patternFill>
    </fill>
    <fill>
      <patternFill patternType="solid">
        <fgColor rgb="FFFFFF00"/>
        <bgColor rgb="FFFFFF00"/>
      </patternFill>
    </fill>
    <fill>
      <patternFill patternType="solid">
        <fgColor rgb="FF99CC00"/>
        <bgColor rgb="FF92D050"/>
      </patternFill>
    </fill>
    <fill>
      <patternFill patternType="solid">
        <fgColor rgb="FF92D050"/>
        <bgColor rgb="FF99CC00"/>
      </patternFill>
    </fill>
    <fill>
      <patternFill patternType="solid">
        <fgColor rgb="FFE6B9B8"/>
        <bgColor rgb="FFC0C0C0"/>
      </patternFill>
    </fill>
    <fill>
      <patternFill patternType="solid">
        <fgColor rgb="FFFFC000"/>
        <bgColor rgb="FFFF9900"/>
      </patternFill>
    </fill>
    <fill>
      <patternFill patternType="solid">
        <fgColor rgb="FFFFFF99"/>
        <bgColor rgb="FFFFFFCC"/>
      </patternFill>
    </fill>
    <fill>
      <patternFill patternType="solid">
        <fgColor rgb="FF8EB4E3"/>
        <bgColor rgb="FF8DB0E3"/>
      </patternFill>
    </fill>
    <fill>
      <patternFill patternType="solid">
        <fgColor rgb="FF95B3D7"/>
        <bgColor rgb="FF8EB4E3"/>
      </patternFill>
    </fill>
    <fill>
      <patternFill patternType="solid">
        <fgColor rgb="FF8DB0E3"/>
        <bgColor rgb="FF8EB4E3"/>
      </patternFill>
    </fill>
    <fill>
      <patternFill patternType="solid">
        <fgColor rgb="FFCC99FF"/>
        <bgColor rgb="FFFF99CC"/>
      </patternFill>
    </fill>
    <fill>
      <patternFill patternType="solid">
        <fgColor rgb="FF99CCFF"/>
        <bgColor rgb="FF8EB4E3"/>
      </patternFill>
    </fill>
    <fill>
      <patternFill patternType="solid">
        <fgColor rgb="FFCCFFFF"/>
        <bgColor rgb="FFCCFFFF"/>
      </patternFill>
    </fill>
  </fills>
  <borders count="62">
    <border diagonalUp="false" diagonalDown="false">
      <left/>
      <right/>
      <top/>
      <bottom/>
      <diagonal/>
    </border>
    <border diagonalUp="false" diagonalDown="false">
      <left/>
      <right/>
      <top/>
      <bottom style="medium"/>
      <diagonal/>
    </border>
    <border diagonalUp="false" diagonalDown="false">
      <left/>
      <right/>
      <top style="thin"/>
      <bottom style="thin"/>
      <diagonal/>
    </border>
    <border diagonalUp="false" diagonalDown="false">
      <left/>
      <right style="thin"/>
      <top style="thin"/>
      <bottom style="thin"/>
      <diagonal/>
    </border>
    <border diagonalUp="false" diagonalDown="false">
      <left style="medium">
        <color rgb="FF3D3D3D"/>
      </left>
      <right/>
      <top style="medium">
        <color rgb="FF3D3D3D"/>
      </top>
      <bottom/>
      <diagonal/>
    </border>
    <border diagonalUp="false" diagonalDown="false">
      <left style="medium">
        <color rgb="FF3D3D3D"/>
      </left>
      <right style="thin">
        <color rgb="FF3D3D3D"/>
      </right>
      <top style="medium">
        <color rgb="FF3D3D3D"/>
      </top>
      <bottom style="medium">
        <color rgb="FF3D3D3D"/>
      </bottom>
      <diagonal/>
    </border>
    <border diagonalUp="false" diagonalDown="false">
      <left style="thin">
        <color rgb="FF3D3D3D"/>
      </left>
      <right style="medium">
        <color rgb="FF3D3D3D"/>
      </right>
      <top style="medium">
        <color rgb="FF3D3D3D"/>
      </top>
      <bottom style="medium">
        <color rgb="FF3D3D3D"/>
      </bottom>
      <diagonal/>
    </border>
    <border diagonalUp="false" diagonalDown="false">
      <left style="medium">
        <color rgb="FF3D3D3D"/>
      </left>
      <right style="medium">
        <color rgb="FF3D3D3D"/>
      </right>
      <top style="medium">
        <color rgb="FF3D3D3D"/>
      </top>
      <bottom style="medium">
        <color rgb="FF3D3D3D"/>
      </bottom>
      <diagonal/>
    </border>
    <border diagonalUp="false" diagonalDown="false">
      <left style="thin">
        <color rgb="FF3D3D3D"/>
      </left>
      <right style="thin">
        <color rgb="FF3D3D3D"/>
      </right>
      <top style="medium">
        <color rgb="FF3D3D3D"/>
      </top>
      <bottom style="medium">
        <color rgb="FF3D3D3D"/>
      </bottom>
      <diagonal/>
    </border>
    <border diagonalUp="false" diagonalDown="false">
      <left style="thin">
        <color rgb="FF3D3D3D"/>
      </left>
      <right style="thin">
        <color rgb="FF3D3D3D"/>
      </right>
      <top style="medium">
        <color rgb="FF3D3D3D"/>
      </top>
      <botto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style="thin"/>
      <right style="thin"/>
      <top style="thin"/>
      <bottom style="thin"/>
      <diagonal/>
    </border>
    <border diagonalUp="false" diagonalDown="false">
      <left style="medium">
        <color rgb="FF3D3D3D"/>
      </left>
      <right/>
      <top/>
      <bottom/>
      <diagonal/>
    </border>
    <border diagonalUp="false" diagonalDown="false">
      <left style="medium">
        <color rgb="FF3D3D3D"/>
      </left>
      <right style="thin">
        <color rgb="FF3D3D3D"/>
      </right>
      <top/>
      <bottom/>
      <diagonal/>
    </border>
    <border diagonalUp="false" diagonalDown="false">
      <left style="thin">
        <color rgb="FF3D3D3D"/>
      </left>
      <right style="medium">
        <color rgb="FF3D3D3D"/>
      </right>
      <top/>
      <bottom/>
      <diagonal/>
    </border>
    <border diagonalUp="false" diagonalDown="false">
      <left style="medium">
        <color rgb="FF3D3D3D"/>
      </left>
      <right/>
      <top/>
      <bottom style="medium">
        <color rgb="FF3D3D3D"/>
      </bottom>
      <diagonal/>
    </border>
    <border diagonalUp="false" diagonalDown="false">
      <left/>
      <right style="medium">
        <color rgb="FF3D3D3D"/>
      </right>
      <top/>
      <bottom style="medium">
        <color rgb="FF3D3D3D"/>
      </bottom>
      <diagonal/>
    </border>
    <border diagonalUp="false" diagonalDown="false">
      <left/>
      <right style="thin">
        <color rgb="FF3D3D3D"/>
      </right>
      <top style="medium">
        <color rgb="FF3D3D3D"/>
      </top>
      <bottom style="medium">
        <color rgb="FF3D3D3D"/>
      </bottom>
      <diagonal/>
    </border>
    <border diagonalUp="false" diagonalDown="false">
      <left/>
      <right style="medium">
        <color rgb="FF3D3D3D"/>
      </right>
      <top style="medium">
        <color rgb="FF3D3D3D"/>
      </top>
      <bottom style="medium">
        <color rgb="FF3D3D3D"/>
      </bottom>
      <diagonal/>
    </border>
    <border diagonalUp="false" diagonalDown="false">
      <left style="thin">
        <color rgb="FF3D3D3D"/>
      </left>
      <right style="thin">
        <color rgb="FF3D3D3D"/>
      </right>
      <top/>
      <bottom/>
      <diagonal/>
    </border>
    <border diagonalUp="false" diagonalDown="false">
      <left style="thin">
        <color rgb="FF3D3D3D"/>
      </left>
      <right style="medium">
        <color rgb="FF3D3D3D"/>
      </right>
      <top style="thin">
        <color rgb="FF3D3D3D"/>
      </top>
      <bottom style="thin">
        <color rgb="FF3D3D3D"/>
      </bottom>
      <diagonal/>
    </border>
    <border diagonalUp="false" diagonalDown="false">
      <left style="medium">
        <color rgb="FF3D3D3D"/>
      </left>
      <right style="thin">
        <color rgb="FF3D3D3D"/>
      </right>
      <top/>
      <bottom style="medium">
        <color rgb="FF3D3D3D"/>
      </bottom>
      <diagonal/>
    </border>
    <border diagonalUp="false" diagonalDown="false">
      <left style="thin">
        <color rgb="FF3D3D3D"/>
      </left>
      <right style="medium">
        <color rgb="FF3D3D3D"/>
      </right>
      <top/>
      <bottom style="medium">
        <color rgb="FF3D3D3D"/>
      </bottom>
      <diagonal/>
    </border>
    <border diagonalUp="false" diagonalDown="false">
      <left style="medium">
        <color rgb="FF3D3D3D"/>
      </left>
      <right/>
      <top style="medium">
        <color rgb="FF3D3D3D"/>
      </top>
      <bottom style="medium">
        <color rgb="FF3D3D3D"/>
      </bottom>
      <diagonal/>
    </border>
    <border diagonalUp="false" diagonalDown="false">
      <left style="thin">
        <color rgb="FF3D3D3D"/>
      </left>
      <right/>
      <top style="medium">
        <color rgb="FF3D3D3D"/>
      </top>
      <bottom style="medium">
        <color rgb="FF3D3D3D"/>
      </bottom>
      <diagonal/>
    </border>
    <border diagonalUp="false" diagonalDown="false">
      <left style="thin">
        <color rgb="FF3D3D3D"/>
      </left>
      <right style="thin">
        <color rgb="FF3D3D3D"/>
      </right>
      <top/>
      <bottom style="medium">
        <color rgb="FF3D3D3D"/>
      </bottom>
      <diagonal/>
    </border>
    <border diagonalUp="false" diagonalDown="false">
      <left style="thin">
        <color rgb="FF3D3D3D"/>
      </left>
      <right style="medium">
        <color rgb="FF3D3D3D"/>
      </right>
      <top style="thin">
        <color rgb="FF3D3D3D"/>
      </top>
      <bottom style="medium">
        <color rgb="FF3D3D3D"/>
      </bottom>
      <diagonal/>
    </border>
    <border diagonalUp="false" diagonalDown="false">
      <left style="medium"/>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style="thin"/>
      <top/>
      <bottom/>
      <diagonal/>
    </border>
    <border diagonalUp="false" diagonalDown="false">
      <left style="thin"/>
      <right/>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medium"/>
      <right style="thin"/>
      <top style="thin"/>
      <bottom/>
      <diagonal/>
    </border>
    <border diagonalUp="false" diagonalDown="false">
      <left style="thin"/>
      <right/>
      <top/>
      <bottom style="thin"/>
      <diagonal/>
    </border>
    <border diagonalUp="false" diagonalDown="false">
      <left style="medium"/>
      <right/>
      <top style="medium"/>
      <bottom/>
      <diagonal/>
    </border>
    <border diagonalUp="false" diagonalDown="false">
      <left style="medium"/>
      <right style="thin"/>
      <top style="medium"/>
      <bottom style="medium"/>
      <diagonal/>
    </border>
    <border diagonalUp="false" diagonalDown="false">
      <left style="medium"/>
      <right style="medium"/>
      <top style="medium"/>
      <bottom style="medium"/>
      <diagonal/>
    </border>
    <border diagonalUp="false" diagonalDown="false">
      <left style="medium"/>
      <right/>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medium"/>
      <right style="thin"/>
      <top/>
      <bottom/>
      <diagonal/>
    </border>
    <border diagonalUp="false" diagonalDown="false">
      <left style="thin"/>
      <right style="medium"/>
      <top style="thin"/>
      <bottom style="thin"/>
      <diagonal/>
    </border>
    <border diagonalUp="false" diagonalDown="false">
      <left style="medium"/>
      <right style="thin"/>
      <top/>
      <bottom style="medium"/>
      <diagonal/>
    </border>
    <border diagonalUp="false" diagonalDown="false">
      <left style="thin"/>
      <right style="thin"/>
      <top style="thin"/>
      <bottom style="medium"/>
      <diagonal/>
    </border>
    <border diagonalUp="false" diagonalDown="false">
      <left/>
      <right style="thin"/>
      <top/>
      <bottom style="medium"/>
      <diagonal/>
    </border>
    <border diagonalUp="false" diagonalDown="false">
      <left style="thin"/>
      <right style="thin"/>
      <top/>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right/>
      <top style="medium"/>
      <bottom style="mediu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double"/>
      <right style="thin"/>
      <top style="double"/>
      <bottom style="thin"/>
      <diagonal/>
    </border>
    <border diagonalUp="false" diagonalDown="false">
      <left style="thin"/>
      <right style="double"/>
      <top style="double"/>
      <bottom style="thin"/>
      <diagonal/>
    </border>
    <border diagonalUp="false" diagonalDown="false">
      <left style="double"/>
      <right style="thin"/>
      <top style="thin"/>
      <bottom style="thin"/>
      <diagonal/>
    </border>
    <border diagonalUp="false" diagonalDown="false">
      <left style="thin"/>
      <right style="double"/>
      <top style="thin"/>
      <bottom style="thin"/>
      <diagonal/>
    </border>
    <border diagonalUp="false" diagonalDown="false">
      <left/>
      <right style="thin"/>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7" fontId="0" fillId="0" borderId="0" applyFont="true" applyBorder="false" applyAlignment="true" applyProtection="false">
      <alignment horizontal="general" vertical="bottom" textRotation="0" wrapText="false" indent="0" shrinkToFit="false"/>
    </xf>
  </cellStyleXfs>
  <cellXfs count="40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false" hidden="false"/>
    </xf>
    <xf numFmtId="165" fontId="4" fillId="2" borderId="0" xfId="0" applyFont="true" applyBorder="true" applyAlignment="true" applyProtection="true">
      <alignment horizontal="left" vertical="bottom" textRotation="0" wrapText="false" indent="0" shrinkToFit="false"/>
      <protection locked="fals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5" fillId="3" borderId="5" xfId="0" applyFont="true" applyBorder="true" applyAlignment="true" applyProtection="true">
      <alignment horizontal="center" vertical="top" textRotation="0" wrapText="true" indent="0" shrinkToFit="false"/>
      <protection locked="true" hidden="true"/>
    </xf>
    <xf numFmtId="164" fontId="1" fillId="3" borderId="6" xfId="0" applyFont="true" applyBorder="true" applyAlignment="true" applyProtection="true">
      <alignment horizontal="general" vertical="top" textRotation="0" wrapText="true" indent="0" shrinkToFit="false"/>
      <protection locked="false" hidden="false"/>
    </xf>
    <xf numFmtId="164" fontId="5" fillId="3" borderId="7" xfId="0" applyFont="true" applyBorder="true" applyAlignment="true" applyProtection="true">
      <alignment horizontal="general" vertical="top" textRotation="0" wrapText="true" indent="0" shrinkToFit="false"/>
      <protection locked="false" hidden="false"/>
    </xf>
    <xf numFmtId="164" fontId="5" fillId="3" borderId="7" xfId="0" applyFont="true" applyBorder="true" applyAlignment="true" applyProtection="true">
      <alignment horizontal="center" vertical="top" textRotation="0" wrapText="true" indent="0" shrinkToFit="false"/>
      <protection locked="false" hidden="false"/>
    </xf>
    <xf numFmtId="164" fontId="6" fillId="3" borderId="7" xfId="0" applyFont="true" applyBorder="true" applyAlignment="true" applyProtection="true">
      <alignment horizontal="center" vertical="top" textRotation="0" wrapText="true" indent="0" shrinkToFit="false"/>
      <protection locked="false" hidden="false"/>
    </xf>
    <xf numFmtId="164" fontId="7" fillId="3" borderId="5" xfId="0" applyFont="true" applyBorder="true" applyAlignment="true" applyProtection="true">
      <alignment horizontal="center" vertical="top" textRotation="0" wrapText="true" indent="0" shrinkToFit="false"/>
      <protection locked="false" hidden="false"/>
    </xf>
    <xf numFmtId="164" fontId="8" fillId="3" borderId="8" xfId="0" applyFont="true" applyBorder="true" applyAlignment="true" applyProtection="true">
      <alignment horizontal="center" vertical="top" textRotation="0" wrapText="true" indent="0" shrinkToFit="false"/>
      <protection locked="false" hidden="false"/>
    </xf>
    <xf numFmtId="164" fontId="7" fillId="3" borderId="8" xfId="0" applyFont="true" applyBorder="true" applyAlignment="true" applyProtection="true">
      <alignment horizontal="center" vertical="top" textRotation="0" wrapText="true" indent="0" shrinkToFit="false"/>
      <protection locked="false" hidden="false"/>
    </xf>
    <xf numFmtId="164" fontId="9" fillId="3" borderId="8" xfId="0" applyFont="true" applyBorder="true" applyAlignment="true" applyProtection="true">
      <alignment horizontal="center" vertical="top" textRotation="0" wrapText="true" indent="0" shrinkToFit="false"/>
      <protection locked="false" hidden="false"/>
    </xf>
    <xf numFmtId="164" fontId="10" fillId="3" borderId="8" xfId="0" applyFont="true" applyBorder="true" applyAlignment="true" applyProtection="true">
      <alignment horizontal="center" vertical="top" textRotation="0" wrapText="true" indent="0" shrinkToFit="false"/>
      <protection locked="false" hidden="false"/>
    </xf>
    <xf numFmtId="164" fontId="1" fillId="3" borderId="9" xfId="0" applyFont="true" applyBorder="true" applyAlignment="true" applyProtection="true">
      <alignment horizontal="center" vertical="top" textRotation="0" wrapText="true" indent="0" shrinkToFit="false"/>
      <protection locked="false" hidden="false"/>
    </xf>
    <xf numFmtId="164" fontId="8" fillId="4" borderId="8" xfId="0" applyFont="true" applyBorder="true" applyAlignment="true" applyProtection="true">
      <alignment horizontal="center" vertical="top" textRotation="0" wrapText="true" indent="0" shrinkToFit="false"/>
      <protection locked="false" hidden="false"/>
    </xf>
    <xf numFmtId="164" fontId="7" fillId="4" borderId="8" xfId="0" applyFont="true" applyBorder="true" applyAlignment="true" applyProtection="true">
      <alignment horizontal="center" vertical="top" textRotation="0" wrapText="true" indent="0" shrinkToFit="false"/>
      <protection locked="true" hidden="true"/>
    </xf>
    <xf numFmtId="164" fontId="7" fillId="3" borderId="8" xfId="0" applyFont="true" applyBorder="true" applyAlignment="true" applyProtection="true">
      <alignment horizontal="center" vertical="top" textRotation="0" wrapText="true" indent="0" shrinkToFit="false"/>
      <protection locked="true" hidden="true"/>
    </xf>
    <xf numFmtId="164" fontId="1" fillId="4" borderId="8" xfId="0" applyFont="true" applyBorder="true" applyAlignment="true" applyProtection="true">
      <alignment horizontal="center" vertical="top" textRotation="0" wrapText="true" indent="0" shrinkToFit="false"/>
      <protection locked="true" hidden="true"/>
    </xf>
    <xf numFmtId="164" fontId="11" fillId="4" borderId="8" xfId="0" applyFont="true" applyBorder="true" applyAlignment="true" applyProtection="true">
      <alignment horizontal="center" vertical="top" textRotation="0" wrapText="true" indent="0" shrinkToFit="false"/>
      <protection locked="true" hidden="true"/>
    </xf>
    <xf numFmtId="164" fontId="11" fillId="3" borderId="8" xfId="0" applyFont="true" applyBorder="true" applyAlignment="true" applyProtection="true">
      <alignment horizontal="center" vertical="top" textRotation="0" wrapText="true" indent="0" shrinkToFit="false"/>
      <protection locked="false" hidden="false"/>
    </xf>
    <xf numFmtId="164" fontId="12" fillId="3" borderId="8" xfId="0" applyFont="true" applyBorder="true" applyAlignment="true" applyProtection="true">
      <alignment horizontal="center" vertical="top" textRotation="0" wrapText="true" indent="0" shrinkToFit="false"/>
      <protection locked="false" hidden="false"/>
    </xf>
    <xf numFmtId="164" fontId="11" fillId="4" borderId="6" xfId="0" applyFont="true" applyBorder="true" applyAlignment="true" applyProtection="true">
      <alignment horizontal="center" vertical="top" textRotation="0" wrapText="true" indent="0" shrinkToFit="false"/>
      <protection locked="true" hidden="true"/>
    </xf>
    <xf numFmtId="164" fontId="13" fillId="3" borderId="10" xfId="0" applyFont="true" applyBorder="true" applyAlignment="true" applyProtection="true">
      <alignment horizontal="center" vertical="top" textRotation="0" wrapText="true" indent="0" shrinkToFit="false"/>
      <protection locked="false" hidden="false"/>
    </xf>
    <xf numFmtId="164" fontId="14" fillId="4" borderId="10" xfId="0" applyFont="true" applyBorder="true" applyAlignment="true" applyProtection="true">
      <alignment horizontal="center" vertical="top" textRotation="0" wrapText="true" indent="0" shrinkToFit="false"/>
      <protection locked="true" hidden="true"/>
    </xf>
    <xf numFmtId="164" fontId="14" fillId="4" borderId="11" xfId="0" applyFont="true" applyBorder="true" applyAlignment="true" applyProtection="true">
      <alignment horizontal="center" vertical="top" textRotation="0" wrapText="true" indent="0" shrinkToFit="false"/>
      <protection locked="true" hidden="true"/>
    </xf>
    <xf numFmtId="164" fontId="0" fillId="4" borderId="12" xfId="0" applyFont="true" applyBorder="true" applyAlignment="true" applyProtection="true">
      <alignment horizontal="center" vertical="top" textRotation="0" wrapText="true" indent="0" shrinkToFit="false"/>
      <protection locked="true" hidden="true"/>
    </xf>
    <xf numFmtId="164" fontId="14" fillId="0" borderId="0" xfId="0" applyFont="true" applyBorder="true" applyAlignment="true" applyProtection="true">
      <alignment horizontal="center" vertical="top" textRotation="0" wrapText="true" indent="0" shrinkToFit="false"/>
      <protection locked="true" hidden="true"/>
    </xf>
    <xf numFmtId="164" fontId="0" fillId="3" borderId="3" xfId="0" applyFont="true" applyBorder="true" applyAlignment="true" applyProtection="true">
      <alignment horizontal="center" vertical="top" textRotation="0" wrapText="true" indent="0" shrinkToFit="false"/>
      <protection locked="false" hidden="false"/>
    </xf>
    <xf numFmtId="164" fontId="0" fillId="3" borderId="13" xfId="0" applyFont="true" applyBorder="true" applyAlignment="true" applyProtection="true">
      <alignment horizontal="center" vertical="top" textRotation="0" wrapText="true" indent="0" shrinkToFit="false"/>
      <protection locked="false" hidden="false"/>
    </xf>
    <xf numFmtId="164" fontId="0" fillId="3" borderId="13"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0" fillId="3" borderId="13" xfId="0" applyFont="true" applyBorder="true" applyAlignment="true" applyProtection="false">
      <alignment horizontal="center" vertical="bottom" textRotation="0" wrapText="true" indent="0" shrinkToFit="true"/>
      <protection locked="true" hidden="false"/>
    </xf>
    <xf numFmtId="164" fontId="0" fillId="5" borderId="13" xfId="0" applyFont="true" applyBorder="true" applyAlignment="true" applyProtection="true">
      <alignment horizontal="center" vertical="top" textRotation="0" wrapText="true" indent="0" shrinkToFit="false"/>
      <protection locked="false" hidden="false"/>
    </xf>
    <xf numFmtId="164" fontId="0" fillId="6" borderId="13" xfId="0" applyFont="true" applyBorder="true" applyAlignment="true" applyProtection="false">
      <alignment horizontal="center" vertical="center"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5" fillId="3" borderId="15" xfId="0" applyFont="true" applyBorder="true" applyAlignment="true" applyProtection="true">
      <alignment horizontal="center" vertical="top" textRotation="0" wrapText="true" indent="0" shrinkToFit="false"/>
      <protection locked="true" hidden="true"/>
    </xf>
    <xf numFmtId="164" fontId="0" fillId="3" borderId="16" xfId="0" applyFont="false" applyBorder="true" applyAlignment="true" applyProtection="true">
      <alignment horizontal="general" vertical="top" textRotation="0" wrapText="true" indent="0" shrinkToFit="false"/>
      <protection locked="false" hidden="false"/>
    </xf>
    <xf numFmtId="164" fontId="5" fillId="3" borderId="17" xfId="0" applyFont="true" applyBorder="true" applyAlignment="true" applyProtection="true">
      <alignment horizontal="general" vertical="top" textRotation="0" wrapText="true" indent="0" shrinkToFit="false"/>
      <protection locked="false" hidden="false"/>
    </xf>
    <xf numFmtId="164" fontId="5" fillId="3" borderId="18" xfId="0" applyFont="true" applyBorder="true" applyAlignment="true" applyProtection="true">
      <alignment horizontal="general" vertical="top" textRotation="0" wrapText="true" indent="0" shrinkToFit="false"/>
      <protection locked="false" hidden="false"/>
    </xf>
    <xf numFmtId="164" fontId="5" fillId="3" borderId="5" xfId="0" applyFont="true" applyBorder="true" applyAlignment="true" applyProtection="true">
      <alignment horizontal="center" vertical="top" textRotation="0" wrapText="true" indent="0" shrinkToFit="false"/>
      <protection locked="false" hidden="false"/>
    </xf>
    <xf numFmtId="164" fontId="5" fillId="3" borderId="19" xfId="0" applyFont="true" applyBorder="true" applyAlignment="true" applyProtection="true">
      <alignment horizontal="center" vertical="top" textRotation="0" wrapText="true" indent="0" shrinkToFit="false"/>
      <protection locked="false" hidden="false"/>
    </xf>
    <xf numFmtId="164" fontId="5" fillId="3" borderId="6" xfId="0" applyFont="true" applyBorder="true" applyAlignment="true" applyProtection="true">
      <alignment horizontal="center" vertical="top" textRotation="0" wrapText="true" indent="0" shrinkToFit="false"/>
      <protection locked="false" hidden="false"/>
    </xf>
    <xf numFmtId="164" fontId="5" fillId="3" borderId="20" xfId="0" applyFont="true" applyBorder="true" applyAlignment="true" applyProtection="true">
      <alignment horizontal="center" vertical="top" textRotation="0" wrapText="true" indent="0" shrinkToFit="false"/>
      <protection locked="false" hidden="false"/>
    </xf>
    <xf numFmtId="164" fontId="5" fillId="3" borderId="8" xfId="0" applyFont="true" applyBorder="true" applyAlignment="true" applyProtection="true">
      <alignment horizontal="center" vertical="top" textRotation="0" wrapText="true" indent="0" shrinkToFit="false"/>
      <protection locked="false" hidden="false"/>
    </xf>
    <xf numFmtId="164" fontId="6" fillId="3" borderId="17" xfId="0" applyFont="true" applyBorder="true" applyAlignment="true" applyProtection="true">
      <alignment horizontal="center" vertical="top" textRotation="0" wrapText="true" indent="0" shrinkToFit="false"/>
      <protection locked="false" hidden="false"/>
    </xf>
    <xf numFmtId="164" fontId="6" fillId="3" borderId="18" xfId="0" applyFont="true" applyBorder="true" applyAlignment="true" applyProtection="true">
      <alignment horizontal="center" vertical="top" textRotation="0" wrapText="true" indent="0" shrinkToFit="false"/>
      <protection locked="false" hidden="false"/>
    </xf>
    <xf numFmtId="164" fontId="7" fillId="3" borderId="15" xfId="0" applyFont="true" applyBorder="true" applyAlignment="true" applyProtection="true">
      <alignment horizontal="center" vertical="top" textRotation="0" wrapText="true" indent="0" shrinkToFit="false"/>
      <protection locked="false" hidden="false"/>
    </xf>
    <xf numFmtId="164" fontId="8" fillId="3" borderId="21" xfId="0" applyFont="true" applyBorder="true" applyAlignment="true" applyProtection="true">
      <alignment horizontal="center" vertical="top" textRotation="0" wrapText="true" indent="0" shrinkToFit="false"/>
      <protection locked="false" hidden="false"/>
    </xf>
    <xf numFmtId="164" fontId="7" fillId="3" borderId="21" xfId="0" applyFont="true" applyBorder="true" applyAlignment="true" applyProtection="true">
      <alignment horizontal="center" vertical="top" textRotation="0" wrapText="true" indent="0" shrinkToFit="false"/>
      <protection locked="false" hidden="false"/>
    </xf>
    <xf numFmtId="164" fontId="9" fillId="3" borderId="21" xfId="0" applyFont="true" applyBorder="true" applyAlignment="true" applyProtection="true">
      <alignment horizontal="center" vertical="top" textRotation="0" wrapText="true" indent="0" shrinkToFit="false"/>
      <protection locked="false" hidden="false"/>
    </xf>
    <xf numFmtId="164" fontId="10" fillId="3" borderId="21" xfId="0" applyFont="true" applyBorder="true" applyAlignment="true" applyProtection="true">
      <alignment horizontal="center" vertical="top" textRotation="0" wrapText="true" indent="0" shrinkToFit="false"/>
      <protection locked="false" hidden="false"/>
    </xf>
    <xf numFmtId="164" fontId="0" fillId="3" borderId="21" xfId="0" applyFont="false" applyBorder="true" applyAlignment="true" applyProtection="true">
      <alignment horizontal="center" vertical="top" textRotation="0" wrapText="true" indent="0" shrinkToFit="false"/>
      <protection locked="false" hidden="false"/>
    </xf>
    <xf numFmtId="164" fontId="8" fillId="4" borderId="21" xfId="0" applyFont="true" applyBorder="true" applyAlignment="true" applyProtection="true">
      <alignment horizontal="center" vertical="top" textRotation="0" wrapText="true" indent="0" shrinkToFit="false"/>
      <protection locked="false" hidden="false"/>
    </xf>
    <xf numFmtId="164" fontId="7" fillId="4" borderId="21" xfId="0" applyFont="true" applyBorder="true" applyAlignment="true" applyProtection="true">
      <alignment horizontal="center" vertical="top" textRotation="0" wrapText="true" indent="0" shrinkToFit="false"/>
      <protection locked="true" hidden="true"/>
    </xf>
    <xf numFmtId="164" fontId="7" fillId="3" borderId="21" xfId="0" applyFont="true" applyBorder="true" applyAlignment="true" applyProtection="true">
      <alignment horizontal="center" vertical="top" textRotation="0" wrapText="true" indent="0" shrinkToFit="false"/>
      <protection locked="true" hidden="true"/>
    </xf>
    <xf numFmtId="164" fontId="0" fillId="4" borderId="21" xfId="0" applyFont="false" applyBorder="true" applyAlignment="true" applyProtection="true">
      <alignment horizontal="center" vertical="top" textRotation="0" wrapText="true" indent="0" shrinkToFit="false"/>
      <protection locked="true" hidden="true"/>
    </xf>
    <xf numFmtId="164" fontId="11" fillId="4" borderId="21" xfId="0" applyFont="true" applyBorder="true" applyAlignment="true" applyProtection="true">
      <alignment horizontal="center" vertical="top" textRotation="0" wrapText="true" indent="0" shrinkToFit="false"/>
      <protection locked="true" hidden="true"/>
    </xf>
    <xf numFmtId="164" fontId="11" fillId="3" borderId="21" xfId="0" applyFont="true" applyBorder="true" applyAlignment="true" applyProtection="true">
      <alignment horizontal="center" vertical="top" textRotation="0" wrapText="true" indent="0" shrinkToFit="false"/>
      <protection locked="false" hidden="false"/>
    </xf>
    <xf numFmtId="164" fontId="11" fillId="4" borderId="22" xfId="0" applyFont="true" applyBorder="true" applyAlignment="true" applyProtection="true">
      <alignment horizontal="center" vertical="top" textRotation="0" wrapText="true" indent="0" shrinkToFit="false"/>
      <protection locked="true" hidden="true"/>
    </xf>
    <xf numFmtId="164" fontId="0" fillId="3" borderId="13" xfId="0" applyFont="true" applyBorder="true" applyAlignment="true" applyProtection="false">
      <alignment horizontal="center" vertical="bottom" textRotation="0" wrapText="false" indent="0" shrinkToFit="false"/>
      <protection locked="true" hidden="false"/>
    </xf>
    <xf numFmtId="164" fontId="15" fillId="7" borderId="13" xfId="0" applyFont="true" applyBorder="true" applyAlignment="true" applyProtection="false">
      <alignment horizontal="general" vertical="center" textRotation="0" wrapText="true" indent="0" shrinkToFit="false"/>
      <protection locked="true" hidden="false"/>
    </xf>
    <xf numFmtId="164" fontId="15" fillId="8" borderId="13" xfId="0" applyFont="true" applyBorder="true" applyAlignment="true" applyProtection="false">
      <alignment horizontal="general" vertical="center" textRotation="0" wrapText="true" indent="0" shrinkToFit="false"/>
      <protection locked="true" hidden="false"/>
    </xf>
    <xf numFmtId="164" fontId="5" fillId="3" borderId="23" xfId="0" applyFont="true" applyBorder="true" applyAlignment="true" applyProtection="true">
      <alignment horizontal="center" vertical="top" textRotation="0" wrapText="true" indent="0" shrinkToFit="false"/>
      <protection locked="true" hidden="true"/>
    </xf>
    <xf numFmtId="164" fontId="0" fillId="3" borderId="24" xfId="0" applyFont="false" applyBorder="true" applyAlignment="true" applyProtection="true">
      <alignment horizontal="general" vertical="top" textRotation="0" wrapText="true" indent="0" shrinkToFit="false"/>
      <protection locked="false" hidden="false"/>
    </xf>
    <xf numFmtId="164" fontId="5" fillId="3" borderId="25" xfId="0" applyFont="true" applyBorder="true" applyAlignment="true" applyProtection="true">
      <alignment horizontal="left" vertical="top" textRotation="0" wrapText="true" indent="1" shrinkToFit="false"/>
      <protection locked="false" hidden="false"/>
    </xf>
    <xf numFmtId="164" fontId="5" fillId="3" borderId="26" xfId="0" applyFont="true" applyBorder="true" applyAlignment="true" applyProtection="true">
      <alignment horizontal="center" vertical="top" textRotation="0" wrapText="true" indent="0" shrinkToFit="false"/>
      <protection locked="false" hidden="false"/>
    </xf>
    <xf numFmtId="164" fontId="7" fillId="3" borderId="23" xfId="0" applyFont="true" applyBorder="true" applyAlignment="true" applyProtection="true">
      <alignment horizontal="center" vertical="top" textRotation="0" wrapText="true" indent="0" shrinkToFit="false"/>
      <protection locked="false" hidden="false"/>
    </xf>
    <xf numFmtId="164" fontId="8" fillId="3" borderId="27" xfId="0" applyFont="true" applyBorder="true" applyAlignment="true" applyProtection="true">
      <alignment horizontal="center" vertical="top" textRotation="0" wrapText="true" indent="0" shrinkToFit="false"/>
      <protection locked="false" hidden="false"/>
    </xf>
    <xf numFmtId="164" fontId="7" fillId="3" borderId="27" xfId="0" applyFont="true" applyBorder="true" applyAlignment="true" applyProtection="true">
      <alignment horizontal="center" vertical="top" textRotation="0" wrapText="true" indent="0" shrinkToFit="false"/>
      <protection locked="false" hidden="false"/>
    </xf>
    <xf numFmtId="164" fontId="9" fillId="3" borderId="27" xfId="0" applyFont="true" applyBorder="true" applyAlignment="true" applyProtection="true">
      <alignment horizontal="center" vertical="top" textRotation="0" wrapText="true" indent="0" shrinkToFit="false"/>
      <protection locked="false" hidden="false"/>
    </xf>
    <xf numFmtId="164" fontId="10" fillId="3" borderId="27" xfId="0" applyFont="true" applyBorder="true" applyAlignment="true" applyProtection="true">
      <alignment horizontal="center" vertical="top" textRotation="0" wrapText="true" indent="0" shrinkToFit="false"/>
      <protection locked="false" hidden="false"/>
    </xf>
    <xf numFmtId="164" fontId="8" fillId="4" borderId="27" xfId="0" applyFont="true" applyBorder="true" applyAlignment="true" applyProtection="true">
      <alignment horizontal="center" vertical="top" textRotation="0" wrapText="true" indent="0" shrinkToFit="false"/>
      <protection locked="false" hidden="false"/>
    </xf>
    <xf numFmtId="164" fontId="7" fillId="4" borderId="27" xfId="0" applyFont="true" applyBorder="true" applyAlignment="true" applyProtection="true">
      <alignment horizontal="center" vertical="top" textRotation="0" wrapText="true" indent="0" shrinkToFit="false"/>
      <protection locked="true" hidden="true"/>
    </xf>
    <xf numFmtId="164" fontId="7" fillId="3" borderId="27" xfId="0" applyFont="true" applyBorder="true" applyAlignment="true" applyProtection="true">
      <alignment horizontal="center" vertical="top" textRotation="0" wrapText="true" indent="0" shrinkToFit="false"/>
      <protection locked="true" hidden="true"/>
    </xf>
    <xf numFmtId="164" fontId="0" fillId="4" borderId="27" xfId="0" applyFont="false" applyBorder="true" applyAlignment="true" applyProtection="true">
      <alignment horizontal="center" vertical="top" textRotation="0" wrapText="true" indent="0" shrinkToFit="false"/>
      <protection locked="true" hidden="true"/>
    </xf>
    <xf numFmtId="164" fontId="11" fillId="4" borderId="27" xfId="0" applyFont="true" applyBorder="true" applyAlignment="true" applyProtection="true">
      <alignment horizontal="center" vertical="top" textRotation="0" wrapText="true" indent="0" shrinkToFit="false"/>
      <protection locked="true" hidden="true"/>
    </xf>
    <xf numFmtId="164" fontId="11" fillId="3" borderId="27" xfId="0" applyFont="true" applyBorder="true" applyAlignment="true" applyProtection="true">
      <alignment horizontal="center" vertical="top" textRotation="0" wrapText="true" indent="0" shrinkToFit="false"/>
      <protection locked="false" hidden="false"/>
    </xf>
    <xf numFmtId="164" fontId="11" fillId="4" borderId="28" xfId="0" applyFont="true" applyBorder="true" applyAlignment="true" applyProtection="true">
      <alignment horizontal="center" vertical="top" textRotation="0" wrapText="true" indent="0" shrinkToFit="false"/>
      <protection locked="true" hidden="true"/>
    </xf>
    <xf numFmtId="164" fontId="0" fillId="7" borderId="13" xfId="0" applyFont="true" applyBorder="true" applyAlignment="true" applyProtection="false">
      <alignment horizontal="center" vertical="bottom" textRotation="0" wrapText="false" indent="0" shrinkToFit="false"/>
      <protection locked="true" hidden="false"/>
    </xf>
    <xf numFmtId="164" fontId="15" fillId="8" borderId="13" xfId="0" applyFont="true" applyBorder="true" applyAlignment="true" applyProtection="false">
      <alignment horizontal="center" vertical="center" textRotation="0" wrapText="true" indent="0" shrinkToFit="false"/>
      <protection locked="true" hidden="false"/>
    </xf>
    <xf numFmtId="164" fontId="16" fillId="9" borderId="29" xfId="0" applyFont="true" applyBorder="true" applyAlignment="true" applyProtection="false">
      <alignment horizontal="center" vertical="center" textRotation="180" wrapText="false" indent="0" shrinkToFit="false"/>
      <protection locked="true" hidden="false"/>
    </xf>
    <xf numFmtId="166" fontId="17" fillId="9" borderId="13" xfId="0" applyFont="true" applyBorder="true" applyAlignment="true" applyProtection="true">
      <alignment horizontal="center" vertical="bottom" textRotation="0" wrapText="false" indent="0" shrinkToFit="false"/>
      <protection locked="true" hidden="true"/>
    </xf>
    <xf numFmtId="167" fontId="17" fillId="9" borderId="13" xfId="0" applyFont="true" applyBorder="true" applyAlignment="true" applyProtection="true">
      <alignment horizontal="center" vertical="bottom" textRotation="0" wrapText="false" indent="0" shrinkToFit="false"/>
      <protection locked="false" hidden="false"/>
    </xf>
    <xf numFmtId="168" fontId="17" fillId="9" borderId="30" xfId="0" applyFont="true" applyBorder="true" applyAlignment="true" applyProtection="true">
      <alignment horizontal="center" vertical="bottom" textRotation="0" wrapText="false" indent="0" shrinkToFit="false"/>
      <protection locked="true" hidden="true"/>
    </xf>
    <xf numFmtId="169" fontId="17" fillId="9" borderId="13" xfId="0" applyFont="true" applyBorder="true" applyAlignment="true" applyProtection="true">
      <alignment horizontal="center" vertical="bottom" textRotation="0" wrapText="false" indent="0" shrinkToFit="false"/>
      <protection locked="false" hidden="false"/>
    </xf>
    <xf numFmtId="170" fontId="17" fillId="9" borderId="13" xfId="0" applyFont="true" applyBorder="true" applyAlignment="true" applyProtection="true">
      <alignment horizontal="center" vertical="bottom" textRotation="0" wrapText="false" indent="0" shrinkToFit="false"/>
      <protection locked="false" hidden="false"/>
    </xf>
    <xf numFmtId="170" fontId="17" fillId="9" borderId="31" xfId="0" applyFont="true" applyBorder="true" applyAlignment="true" applyProtection="true">
      <alignment horizontal="center" vertical="bottom" textRotation="0" wrapText="false" indent="0" shrinkToFit="false"/>
      <protection locked="false" hidden="false"/>
    </xf>
    <xf numFmtId="170" fontId="18" fillId="9" borderId="13" xfId="0" applyFont="true" applyBorder="true" applyAlignment="true" applyProtection="true">
      <alignment horizontal="center" vertical="bottom" textRotation="0" wrapText="false" indent="0" shrinkToFit="false"/>
      <protection locked="false" hidden="false"/>
    </xf>
    <xf numFmtId="170" fontId="19" fillId="9" borderId="13" xfId="0" applyFont="true" applyBorder="true" applyAlignment="true" applyProtection="true">
      <alignment horizontal="center" vertical="bottom" textRotation="0" wrapText="false" indent="0" shrinkToFit="false"/>
      <protection locked="false" hidden="false"/>
    </xf>
    <xf numFmtId="170" fontId="20" fillId="9" borderId="13" xfId="0" applyFont="true" applyBorder="true" applyAlignment="true" applyProtection="true">
      <alignment horizontal="center" vertical="bottom" textRotation="0" wrapText="false" indent="0" shrinkToFit="false"/>
      <protection locked="false" hidden="false"/>
    </xf>
    <xf numFmtId="170" fontId="21" fillId="9" borderId="13" xfId="0" applyFont="true" applyBorder="true" applyAlignment="true" applyProtection="true">
      <alignment horizontal="center" vertical="bottom" textRotation="0" wrapText="false" indent="0" shrinkToFit="false"/>
      <protection locked="false" hidden="false"/>
    </xf>
    <xf numFmtId="170" fontId="19" fillId="9" borderId="31" xfId="0" applyFont="true" applyBorder="true" applyAlignment="true" applyProtection="true">
      <alignment horizontal="center" vertical="bottom" textRotation="0" wrapText="false" indent="0" shrinkToFit="false"/>
      <protection locked="false" hidden="false"/>
    </xf>
    <xf numFmtId="168" fontId="19" fillId="9" borderId="13" xfId="0" applyFont="true" applyBorder="true" applyAlignment="true" applyProtection="true">
      <alignment horizontal="center" vertical="bottom" textRotation="0" wrapText="false" indent="0" shrinkToFit="false"/>
      <protection locked="true" hidden="true"/>
    </xf>
    <xf numFmtId="169" fontId="19" fillId="9" borderId="13" xfId="0" applyFont="true" applyBorder="true" applyAlignment="true" applyProtection="true">
      <alignment horizontal="center" vertical="bottom" textRotation="0" wrapText="false" indent="0" shrinkToFit="false"/>
      <protection locked="true" hidden="true"/>
    </xf>
    <xf numFmtId="168" fontId="17" fillId="9" borderId="13" xfId="0" applyFont="true" applyBorder="true" applyAlignment="true" applyProtection="true">
      <alignment horizontal="center" vertical="bottom" textRotation="0" wrapText="false" indent="0" shrinkToFit="false"/>
      <protection locked="true" hidden="true"/>
    </xf>
    <xf numFmtId="168" fontId="19" fillId="9" borderId="31" xfId="0" applyFont="true" applyBorder="true" applyAlignment="true" applyProtection="true">
      <alignment horizontal="center" vertical="bottom" textRotation="0" wrapText="false" indent="0" shrinkToFit="false"/>
      <protection locked="true" hidden="true"/>
    </xf>
    <xf numFmtId="171" fontId="22" fillId="9" borderId="31" xfId="0" applyFont="true" applyBorder="true" applyAlignment="true" applyProtection="false">
      <alignment horizontal="center" vertical="bottom" textRotation="0" wrapText="false" indent="0" shrinkToFit="false"/>
      <protection locked="true" hidden="false"/>
    </xf>
    <xf numFmtId="169" fontId="22" fillId="9" borderId="32" xfId="0" applyFont="true" applyBorder="true" applyAlignment="true" applyProtection="true">
      <alignment horizontal="center" vertical="bottom" textRotation="0" wrapText="false" indent="0" shrinkToFit="false"/>
      <protection locked="false" hidden="false"/>
    </xf>
    <xf numFmtId="170" fontId="22" fillId="9" borderId="31" xfId="0" applyFont="true" applyBorder="true" applyAlignment="true" applyProtection="true">
      <alignment horizontal="center" vertical="bottom" textRotation="0" wrapText="false" indent="0" shrinkToFit="false"/>
      <protection locked="false" hidden="false"/>
    </xf>
    <xf numFmtId="169" fontId="17" fillId="9" borderId="33" xfId="0" applyFont="true" applyBorder="true" applyAlignment="true" applyProtection="true">
      <alignment horizontal="center" vertical="bottom" textRotation="0" wrapText="false" indent="0" shrinkToFit="false"/>
      <protection locked="false" hidden="false"/>
    </xf>
    <xf numFmtId="169" fontId="23" fillId="9" borderId="34" xfId="0" applyFont="true" applyBorder="true" applyAlignment="true" applyProtection="true">
      <alignment horizontal="center" vertical="bottom" textRotation="0" wrapText="false" indent="0" shrinkToFit="false"/>
      <protection locked="true" hidden="true"/>
    </xf>
    <xf numFmtId="167" fontId="0" fillId="9" borderId="3" xfId="0" applyFont="false" applyBorder="true" applyAlignment="true" applyProtection="false">
      <alignment horizontal="center" vertical="bottom" textRotation="0" wrapText="false" indent="0" shrinkToFit="false"/>
      <protection locked="true" hidden="false"/>
    </xf>
    <xf numFmtId="164" fontId="17" fillId="9" borderId="13" xfId="0" applyFont="true" applyBorder="true" applyAlignment="true" applyProtection="true">
      <alignment horizontal="center" vertical="bottom" textRotation="0" wrapText="false" indent="0" shrinkToFit="false"/>
      <protection locked="false" hidden="false"/>
    </xf>
    <xf numFmtId="164" fontId="0" fillId="9" borderId="13" xfId="0" applyFont="false" applyBorder="true" applyAlignment="true" applyProtection="false">
      <alignment horizontal="center" vertical="bottom" textRotation="0" wrapText="false" indent="0" shrinkToFit="false"/>
      <protection locked="true" hidden="false"/>
    </xf>
    <xf numFmtId="169" fontId="0" fillId="9" borderId="13" xfId="0" applyFont="false" applyBorder="true" applyAlignment="true" applyProtection="false">
      <alignment horizontal="center" vertical="bottom" textRotation="0" wrapText="false" indent="0" shrinkToFit="false"/>
      <protection locked="true" hidden="false"/>
    </xf>
    <xf numFmtId="171" fontId="17" fillId="9" borderId="3" xfId="0" applyFont="true" applyBorder="true" applyAlignment="true" applyProtection="false">
      <alignment horizontal="center" vertical="bottom" textRotation="0" wrapText="false" indent="0" shrinkToFit="false"/>
      <protection locked="true" hidden="false"/>
    </xf>
    <xf numFmtId="171" fontId="17" fillId="9" borderId="13" xfId="0" applyFont="true" applyBorder="true" applyAlignment="true" applyProtection="false">
      <alignment horizontal="center" vertical="bottom" textRotation="0" wrapText="false" indent="0" shrinkToFit="false"/>
      <protection locked="true" hidden="false"/>
    </xf>
    <xf numFmtId="169" fontId="17" fillId="9" borderId="13" xfId="0" applyFont="true" applyBorder="true" applyAlignment="true" applyProtection="false">
      <alignment horizontal="center" vertical="bottom" textRotation="0" wrapText="false" indent="0" shrinkToFit="false"/>
      <protection locked="true" hidden="false"/>
    </xf>
    <xf numFmtId="164" fontId="17" fillId="9" borderId="13" xfId="0" applyFont="true" applyBorder="true" applyAlignment="true" applyProtection="false">
      <alignment horizontal="center" vertical="bottom" textRotation="0" wrapText="false" indent="0" shrinkToFit="false"/>
      <protection locked="true" hidden="false"/>
    </xf>
    <xf numFmtId="172" fontId="17" fillId="9" borderId="13" xfId="0" applyFont="true" applyBorder="true" applyAlignment="true" applyProtection="false">
      <alignment horizontal="center" vertical="bottom" textRotation="0" wrapText="false" indent="0" shrinkToFit="false"/>
      <protection locked="true" hidden="false"/>
    </xf>
    <xf numFmtId="169" fontId="17" fillId="0" borderId="13" xfId="0" applyFont="true" applyBorder="true" applyAlignment="true" applyProtection="false">
      <alignment horizontal="center" vertical="bottom" textRotation="0" wrapText="false" indent="0" shrinkToFit="false"/>
      <protection locked="true" hidden="false"/>
    </xf>
    <xf numFmtId="170" fontId="24" fillId="9" borderId="13" xfId="0" applyFont="true" applyBorder="true" applyAlignment="true" applyProtection="false">
      <alignment horizontal="center" vertical="bottom" textRotation="0" wrapText="false" indent="0" shrinkToFit="false"/>
      <protection locked="true" hidden="false"/>
    </xf>
    <xf numFmtId="169" fontId="24" fillId="0" borderId="0" xfId="0" applyFont="true" applyBorder="false" applyAlignment="true" applyProtection="false">
      <alignment horizontal="center" vertical="bottom" textRotation="0" wrapText="false" indent="0" shrinkToFit="false"/>
      <protection locked="true" hidden="false"/>
    </xf>
    <xf numFmtId="173" fontId="24" fillId="9" borderId="13" xfId="0" applyFont="true" applyBorder="true" applyAlignment="true" applyProtection="false">
      <alignment horizontal="center" vertical="bottom" textRotation="0" wrapText="false" indent="0" shrinkToFit="false"/>
      <protection locked="true" hidden="false"/>
    </xf>
    <xf numFmtId="169" fontId="24" fillId="9" borderId="13" xfId="0" applyFont="true" applyBorder="true" applyAlignment="true" applyProtection="false">
      <alignment horizontal="center"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9" fontId="0" fillId="9" borderId="35" xfId="0" applyFont="false" applyBorder="true" applyAlignment="true" applyProtection="false">
      <alignment horizontal="center" vertical="bottom" textRotation="0" wrapText="false" indent="0" shrinkToFit="false"/>
      <protection locked="true" hidden="false"/>
    </xf>
    <xf numFmtId="171" fontId="22" fillId="9" borderId="13" xfId="0" applyFont="true" applyBorder="true" applyAlignment="true" applyProtection="false">
      <alignment horizontal="center" vertical="bottom" textRotation="0" wrapText="false" indent="0" shrinkToFit="false"/>
      <protection locked="true" hidden="false"/>
    </xf>
    <xf numFmtId="169" fontId="22" fillId="9" borderId="3" xfId="0" applyFont="true" applyBorder="true" applyAlignment="true" applyProtection="true">
      <alignment horizontal="center" vertical="bottom" textRotation="0" wrapText="false" indent="0" shrinkToFit="false"/>
      <protection locked="false" hidden="false"/>
    </xf>
    <xf numFmtId="170" fontId="22" fillId="9" borderId="13" xfId="0" applyFont="true" applyBorder="true" applyAlignment="true" applyProtection="true">
      <alignment horizontal="center" vertical="bottom" textRotation="0" wrapText="false" indent="0" shrinkToFit="false"/>
      <protection locked="false" hidden="false"/>
    </xf>
    <xf numFmtId="169" fontId="23" fillId="9" borderId="13" xfId="0" applyFont="true" applyBorder="true" applyAlignment="true" applyProtection="true">
      <alignment horizontal="center" vertical="bottom" textRotation="0" wrapText="false" indent="0" shrinkToFit="false"/>
      <protection locked="true" hidden="true"/>
    </xf>
    <xf numFmtId="164" fontId="24" fillId="9" borderId="13" xfId="0" applyFont="true" applyBorder="true" applyAlignment="true" applyProtection="false">
      <alignment horizontal="center" vertical="bottom" textRotation="0" wrapText="false" indent="0" shrinkToFit="false"/>
      <protection locked="true" hidden="false"/>
    </xf>
    <xf numFmtId="169" fontId="19" fillId="9" borderId="13" xfId="0" applyFont="true" applyBorder="true" applyAlignment="true" applyProtection="true">
      <alignment horizontal="center" vertical="bottom" textRotation="0" wrapText="false" indent="0" shrinkToFit="false"/>
      <protection locked="false" hidden="false"/>
    </xf>
    <xf numFmtId="169" fontId="22" fillId="9" borderId="30" xfId="0" applyFont="true" applyBorder="true" applyAlignment="true" applyProtection="true">
      <alignment horizontal="center" vertical="bottom" textRotation="0" wrapText="false" indent="0" shrinkToFit="false"/>
      <protection locked="false" hidden="false"/>
    </xf>
    <xf numFmtId="170" fontId="0" fillId="9" borderId="13" xfId="0" applyFont="false" applyBorder="true" applyAlignment="true" applyProtection="false">
      <alignment horizontal="center" vertical="bottom" textRotation="0" wrapText="false" indent="0" shrinkToFit="false"/>
      <protection locked="true" hidden="false"/>
    </xf>
    <xf numFmtId="169" fontId="0" fillId="0" borderId="0" xfId="0" applyFont="false" applyBorder="false" applyAlignment="true" applyProtection="false">
      <alignment horizontal="center" vertical="bottom" textRotation="0" wrapText="false" indent="0" shrinkToFit="false"/>
      <protection locked="true" hidden="false"/>
    </xf>
    <xf numFmtId="172" fontId="0" fillId="9" borderId="13" xfId="0" applyFont="false" applyBorder="true" applyAlignment="true" applyProtection="false">
      <alignment horizontal="center" vertical="bottom" textRotation="0" wrapText="false" indent="0" shrinkToFit="false"/>
      <protection locked="true" hidden="false"/>
    </xf>
    <xf numFmtId="171" fontId="0" fillId="9" borderId="13" xfId="0" applyFont="false" applyBorder="true" applyAlignment="true" applyProtection="false">
      <alignment horizontal="center" vertical="bottom" textRotation="0" wrapText="false" indent="0" shrinkToFit="false"/>
      <protection locked="true" hidden="false"/>
    </xf>
    <xf numFmtId="164" fontId="16" fillId="10" borderId="29" xfId="0" applyFont="true" applyBorder="true" applyAlignment="true" applyProtection="false">
      <alignment horizontal="center" vertical="center" textRotation="180" wrapText="false" indent="0" shrinkToFit="false"/>
      <protection locked="true" hidden="false"/>
    </xf>
    <xf numFmtId="166" fontId="17" fillId="10" borderId="13" xfId="0" applyFont="true" applyBorder="true" applyAlignment="true" applyProtection="true">
      <alignment horizontal="center" vertical="bottom" textRotation="0" wrapText="false" indent="0" shrinkToFit="false"/>
      <protection locked="true" hidden="true"/>
    </xf>
    <xf numFmtId="167" fontId="17" fillId="10" borderId="13" xfId="0" applyFont="true" applyBorder="true" applyAlignment="true" applyProtection="true">
      <alignment horizontal="center" vertical="bottom" textRotation="0" wrapText="false" indent="0" shrinkToFit="false"/>
      <protection locked="false" hidden="false"/>
    </xf>
    <xf numFmtId="174" fontId="17" fillId="10" borderId="30" xfId="0" applyFont="true" applyBorder="true" applyAlignment="true" applyProtection="true">
      <alignment horizontal="center" vertical="bottom" textRotation="0" wrapText="false" indent="0" shrinkToFit="false"/>
      <protection locked="true" hidden="true"/>
    </xf>
    <xf numFmtId="169" fontId="17" fillId="10" borderId="13" xfId="0" applyFont="true" applyBorder="true" applyAlignment="true" applyProtection="true">
      <alignment horizontal="center" vertical="bottom" textRotation="0" wrapText="false" indent="0" shrinkToFit="false"/>
      <protection locked="false" hidden="false"/>
    </xf>
    <xf numFmtId="170" fontId="17" fillId="10" borderId="13" xfId="0" applyFont="true" applyBorder="true" applyAlignment="true" applyProtection="true">
      <alignment horizontal="center" vertical="bottom" textRotation="0" wrapText="false" indent="0" shrinkToFit="false"/>
      <protection locked="false" hidden="false"/>
    </xf>
    <xf numFmtId="170" fontId="17" fillId="10" borderId="31" xfId="0" applyFont="true" applyBorder="true" applyAlignment="true" applyProtection="true">
      <alignment horizontal="center" vertical="bottom" textRotation="0" wrapText="false" indent="0" shrinkToFit="false"/>
      <protection locked="false" hidden="false"/>
    </xf>
    <xf numFmtId="170" fontId="18" fillId="10" borderId="35" xfId="0" applyFont="true" applyBorder="true" applyAlignment="true" applyProtection="true">
      <alignment horizontal="center" vertical="bottom" textRotation="0" wrapText="false" indent="0" shrinkToFit="false"/>
      <protection locked="false" hidden="false"/>
    </xf>
    <xf numFmtId="170" fontId="17" fillId="10" borderId="30" xfId="0" applyFont="true" applyBorder="true" applyAlignment="true" applyProtection="true">
      <alignment horizontal="center" vertical="bottom" textRotation="0" wrapText="false" indent="0" shrinkToFit="false"/>
      <protection locked="false" hidden="false"/>
    </xf>
    <xf numFmtId="170" fontId="19" fillId="10" borderId="13" xfId="0" applyFont="true" applyBorder="true" applyAlignment="true" applyProtection="true">
      <alignment horizontal="center" vertical="bottom" textRotation="0" wrapText="false" indent="0" shrinkToFit="false"/>
      <protection locked="false" hidden="false"/>
    </xf>
    <xf numFmtId="170" fontId="20" fillId="10" borderId="13" xfId="0" applyFont="true" applyBorder="true" applyAlignment="true" applyProtection="true">
      <alignment horizontal="center" vertical="bottom" textRotation="0" wrapText="false" indent="0" shrinkToFit="false"/>
      <protection locked="false" hidden="false"/>
    </xf>
    <xf numFmtId="170" fontId="21" fillId="10" borderId="13" xfId="0" applyFont="true" applyBorder="true" applyAlignment="true" applyProtection="true">
      <alignment horizontal="center" vertical="bottom" textRotation="0" wrapText="false" indent="0" shrinkToFit="false"/>
      <protection locked="false" hidden="false"/>
    </xf>
    <xf numFmtId="170" fontId="19" fillId="10" borderId="31" xfId="0" applyFont="true" applyBorder="true" applyAlignment="true" applyProtection="true">
      <alignment horizontal="center" vertical="bottom" textRotation="0" wrapText="false" indent="0" shrinkToFit="false"/>
      <protection locked="false" hidden="false"/>
    </xf>
    <xf numFmtId="168" fontId="19" fillId="10" borderId="13" xfId="0" applyFont="true" applyBorder="true" applyAlignment="true" applyProtection="true">
      <alignment horizontal="center" vertical="bottom" textRotation="0" wrapText="false" indent="0" shrinkToFit="false"/>
      <protection locked="true" hidden="true"/>
    </xf>
    <xf numFmtId="169" fontId="19" fillId="10" borderId="13" xfId="0" applyFont="true" applyBorder="true" applyAlignment="true" applyProtection="true">
      <alignment horizontal="center" vertical="bottom" textRotation="0" wrapText="false" indent="0" shrinkToFit="false"/>
      <protection locked="true" hidden="true"/>
    </xf>
    <xf numFmtId="168" fontId="17" fillId="10" borderId="13" xfId="0" applyFont="true" applyBorder="true" applyAlignment="true" applyProtection="true">
      <alignment horizontal="center" vertical="bottom" textRotation="0" wrapText="false" indent="0" shrinkToFit="false"/>
      <protection locked="true" hidden="true"/>
    </xf>
    <xf numFmtId="168" fontId="19" fillId="10" borderId="31" xfId="0" applyFont="true" applyBorder="true" applyAlignment="true" applyProtection="true">
      <alignment horizontal="center" vertical="bottom" textRotation="0" wrapText="false" indent="0" shrinkToFit="false"/>
      <protection locked="true" hidden="true"/>
    </xf>
    <xf numFmtId="169" fontId="17" fillId="10" borderId="33" xfId="0" applyFont="true" applyBorder="true" applyAlignment="true" applyProtection="true">
      <alignment horizontal="center" vertical="bottom" textRotation="0" wrapText="false" indent="0" shrinkToFit="false"/>
      <protection locked="false" hidden="false"/>
    </xf>
    <xf numFmtId="169" fontId="23" fillId="10" borderId="13" xfId="0" applyFont="true" applyBorder="true" applyAlignment="true" applyProtection="true">
      <alignment horizontal="center" vertical="bottom" textRotation="0" wrapText="false" indent="0" shrinkToFit="false"/>
      <protection locked="true" hidden="true"/>
    </xf>
    <xf numFmtId="167" fontId="0" fillId="10" borderId="3" xfId="0" applyFont="false" applyBorder="true" applyAlignment="true" applyProtection="false">
      <alignment horizontal="center" vertical="bottom" textRotation="0" wrapText="false" indent="0" shrinkToFit="false"/>
      <protection locked="true" hidden="false"/>
    </xf>
    <xf numFmtId="170" fontId="24" fillId="10" borderId="13" xfId="0" applyFont="true" applyBorder="true" applyAlignment="true" applyProtection="true">
      <alignment horizontal="center" vertical="bottom" textRotation="0" wrapText="false" indent="0" shrinkToFit="false"/>
      <protection locked="true" hidden="true"/>
    </xf>
    <xf numFmtId="164" fontId="17" fillId="10" borderId="13" xfId="0" applyFont="true" applyBorder="true" applyAlignment="true" applyProtection="true">
      <alignment horizontal="center" vertical="bottom" textRotation="0" wrapText="false" indent="0" shrinkToFit="false"/>
      <protection locked="false" hidden="false"/>
    </xf>
    <xf numFmtId="173" fontId="0" fillId="10" borderId="13" xfId="0" applyFont="false" applyBorder="true" applyAlignment="true" applyProtection="false">
      <alignment horizontal="center" vertical="bottom" textRotation="0" wrapText="false" indent="0" shrinkToFit="false"/>
      <protection locked="true" hidden="false"/>
    </xf>
    <xf numFmtId="169" fontId="17" fillId="10" borderId="13" xfId="0" applyFont="true" applyBorder="true" applyAlignment="true" applyProtection="true">
      <alignment horizontal="center" vertical="bottom" textRotation="0" wrapText="false" indent="0" shrinkToFit="false"/>
      <protection locked="true" hidden="true"/>
    </xf>
    <xf numFmtId="169" fontId="0" fillId="10" borderId="13" xfId="0" applyFont="false" applyBorder="true" applyAlignment="true" applyProtection="false">
      <alignment horizontal="center" vertical="bottom" textRotation="0" wrapText="false" indent="0" shrinkToFit="false"/>
      <protection locked="true" hidden="false"/>
    </xf>
    <xf numFmtId="171" fontId="0" fillId="10" borderId="3" xfId="0" applyFont="false" applyBorder="true" applyAlignment="true" applyProtection="false">
      <alignment horizontal="center" vertical="bottom" textRotation="0" wrapText="false" indent="0" shrinkToFit="false"/>
      <protection locked="true" hidden="false"/>
    </xf>
    <xf numFmtId="171" fontId="0" fillId="10" borderId="13" xfId="0" applyFont="false" applyBorder="true" applyAlignment="true" applyProtection="false">
      <alignment horizontal="center" vertical="bottom" textRotation="0" wrapText="false" indent="0" shrinkToFit="false"/>
      <protection locked="true" hidden="false"/>
    </xf>
    <xf numFmtId="172" fontId="0" fillId="10" borderId="13" xfId="0" applyFont="false" applyBorder="true" applyAlignment="true" applyProtection="false">
      <alignment horizontal="center" vertical="bottom" textRotation="0" wrapText="false" indent="0" shrinkToFit="false"/>
      <protection locked="true" hidden="false"/>
    </xf>
    <xf numFmtId="168" fontId="17" fillId="10" borderId="30" xfId="0" applyFont="true" applyBorder="true" applyAlignment="true" applyProtection="true">
      <alignment horizontal="center" vertical="bottom" textRotation="0" wrapText="false" indent="0" shrinkToFit="false"/>
      <protection locked="true" hidden="true"/>
    </xf>
    <xf numFmtId="170" fontId="17" fillId="10" borderId="13" xfId="0" applyFont="true" applyBorder="true" applyAlignment="true" applyProtection="true">
      <alignment horizontal="center" vertical="bottom" textRotation="0" wrapText="false" indent="0" shrinkToFit="false"/>
      <protection locked="true" hidden="true"/>
    </xf>
    <xf numFmtId="170" fontId="17" fillId="10" borderId="36" xfId="0" applyFont="true" applyBorder="true" applyAlignment="true" applyProtection="true">
      <alignment horizontal="center" vertical="bottom" textRotation="0" wrapText="false" indent="0" shrinkToFit="false"/>
      <protection locked="false" hidden="false"/>
    </xf>
    <xf numFmtId="170" fontId="0" fillId="10" borderId="13" xfId="0" applyFont="false" applyBorder="true" applyAlignment="true" applyProtection="false">
      <alignment horizontal="center" vertical="bottom" textRotation="0" wrapText="false" indent="0" shrinkToFit="false"/>
      <protection locked="true" hidden="false"/>
    </xf>
    <xf numFmtId="170" fontId="18" fillId="10" borderId="13" xfId="0" applyFont="true" applyBorder="true" applyAlignment="true" applyProtection="true">
      <alignment horizontal="center" vertical="bottom" textRotation="0" wrapText="false" indent="0" shrinkToFit="false"/>
      <protection locked="false" hidden="false"/>
    </xf>
    <xf numFmtId="170" fontId="17" fillId="9" borderId="30" xfId="0" applyFont="true" applyBorder="true" applyAlignment="true" applyProtection="true">
      <alignment horizontal="center" vertical="bottom" textRotation="0" wrapText="false" indent="0" shrinkToFit="false"/>
      <protection locked="false" hidden="false"/>
    </xf>
    <xf numFmtId="170" fontId="20" fillId="9" borderId="30" xfId="0" applyFont="true" applyBorder="true" applyAlignment="true" applyProtection="true">
      <alignment horizontal="center" vertical="bottom" textRotation="0" wrapText="false" indent="0" shrinkToFit="false"/>
      <protection locked="false" hidden="false"/>
    </xf>
    <xf numFmtId="169" fontId="0" fillId="9" borderId="3" xfId="0" applyFont="false" applyBorder="true" applyAlignment="true" applyProtection="false">
      <alignment horizontal="center" vertical="bottom" textRotation="0" wrapText="false" indent="0" shrinkToFit="false"/>
      <protection locked="true" hidden="false"/>
    </xf>
    <xf numFmtId="171" fontId="0" fillId="9" borderId="3" xfId="0" applyFont="false" applyBorder="true" applyAlignment="true" applyProtection="false">
      <alignment horizontal="center" vertical="bottom" textRotation="0" wrapText="false" indent="0" shrinkToFit="false"/>
      <protection locked="true" hidden="false"/>
    </xf>
    <xf numFmtId="164" fontId="20" fillId="9" borderId="30" xfId="0" applyFont="true" applyBorder="true" applyAlignment="true" applyProtection="true">
      <alignment horizontal="center" vertical="bottom" textRotation="0" wrapText="false" indent="0" shrinkToFit="false"/>
      <protection locked="false" hidden="false"/>
    </xf>
    <xf numFmtId="167" fontId="17" fillId="9" borderId="13" xfId="0" applyFont="true" applyBorder="true" applyAlignment="true" applyProtection="false">
      <alignment horizontal="center" vertical="bottom" textRotation="0" wrapText="false" indent="0" shrinkToFit="false"/>
      <protection locked="true" hidden="false"/>
    </xf>
    <xf numFmtId="170" fontId="18" fillId="9" borderId="30" xfId="0" applyFont="true" applyBorder="true" applyAlignment="true" applyProtection="true">
      <alignment horizontal="center" vertical="bottom" textRotation="0" wrapText="false" indent="0" shrinkToFit="false"/>
      <protection locked="false" hidden="false"/>
    </xf>
    <xf numFmtId="170" fontId="20" fillId="9" borderId="31" xfId="0" applyFont="true" applyBorder="true" applyAlignment="true" applyProtection="true">
      <alignment horizontal="center" vertical="bottom" textRotation="0" wrapText="false" indent="0" shrinkToFit="false"/>
      <protection locked="false" hidden="false"/>
    </xf>
    <xf numFmtId="171" fontId="17" fillId="9" borderId="31" xfId="0" applyFont="true" applyBorder="true" applyAlignment="true" applyProtection="true">
      <alignment horizontal="center" vertical="bottom" textRotation="0" wrapText="false" indent="0" shrinkToFit="false"/>
      <protection locked="false" hidden="false"/>
    </xf>
    <xf numFmtId="175" fontId="17" fillId="9" borderId="31" xfId="0" applyFont="true" applyBorder="true" applyAlignment="true" applyProtection="true">
      <alignment horizontal="center" vertical="bottom" textRotation="0" wrapText="false" indent="0" shrinkToFit="false"/>
      <protection locked="false" hidden="false"/>
    </xf>
    <xf numFmtId="169" fontId="17" fillId="9" borderId="31" xfId="0" applyFont="true" applyBorder="true" applyAlignment="true" applyProtection="true">
      <alignment horizontal="center" vertical="bottom" textRotation="0" wrapText="false" indent="0" shrinkToFit="false"/>
      <protection locked="false" hidden="false"/>
    </xf>
    <xf numFmtId="172" fontId="17" fillId="9" borderId="31" xfId="0" applyFont="true" applyBorder="true" applyAlignment="true" applyProtection="true">
      <alignment horizontal="center" vertical="bottom" textRotation="0" wrapText="false" indent="0" shrinkToFit="false"/>
      <protection locked="false" hidden="false"/>
    </xf>
    <xf numFmtId="170" fontId="17" fillId="9" borderId="13" xfId="0" applyFont="true" applyBorder="true" applyAlignment="true" applyProtection="false">
      <alignment horizontal="center" vertical="bottom" textRotation="0" wrapText="false" indent="0" shrinkToFit="false"/>
      <protection locked="true" hidden="false"/>
    </xf>
    <xf numFmtId="164" fontId="19" fillId="9" borderId="13" xfId="0" applyFont="true" applyBorder="true" applyAlignment="true" applyProtection="true">
      <alignment horizontal="center" vertical="bottom" textRotation="0" wrapText="false" indent="0" shrinkToFit="false"/>
      <protection locked="false" hidden="false"/>
    </xf>
    <xf numFmtId="170" fontId="18" fillId="10" borderId="31" xfId="0" applyFont="true" applyBorder="true" applyAlignment="true" applyProtection="true">
      <alignment horizontal="center" vertical="bottom" textRotation="0" wrapText="false" indent="0" shrinkToFit="false"/>
      <protection locked="false" hidden="false"/>
    </xf>
    <xf numFmtId="170" fontId="18" fillId="10" borderId="30" xfId="0" applyFont="true" applyBorder="true" applyAlignment="true" applyProtection="true">
      <alignment horizontal="center" vertical="bottom" textRotation="0" wrapText="false" indent="0" shrinkToFit="false"/>
      <protection locked="false" hidden="false"/>
    </xf>
    <xf numFmtId="171" fontId="17" fillId="10" borderId="3" xfId="0" applyFont="true" applyBorder="true" applyAlignment="true" applyProtection="false">
      <alignment horizontal="center" vertical="bottom" textRotation="0" wrapText="false" indent="0" shrinkToFit="false"/>
      <protection locked="true" hidden="false"/>
    </xf>
    <xf numFmtId="171" fontId="17" fillId="10" borderId="13" xfId="0" applyFont="true" applyBorder="true" applyAlignment="true" applyProtection="false">
      <alignment horizontal="center" vertical="bottom" textRotation="0" wrapText="false" indent="0" shrinkToFit="false"/>
      <protection locked="true" hidden="false"/>
    </xf>
    <xf numFmtId="169" fontId="17" fillId="10" borderId="13" xfId="0" applyFont="true" applyBorder="true" applyAlignment="true" applyProtection="false">
      <alignment horizontal="center" vertical="bottom" textRotation="0" wrapText="false" indent="0" shrinkToFit="false"/>
      <protection locked="true" hidden="false"/>
    </xf>
    <xf numFmtId="164" fontId="17" fillId="10" borderId="13" xfId="0" applyFont="true" applyBorder="true" applyAlignment="true" applyProtection="false">
      <alignment horizontal="center" vertical="bottom" textRotation="0" wrapText="false" indent="0" shrinkToFit="false"/>
      <protection locked="true" hidden="false"/>
    </xf>
    <xf numFmtId="172" fontId="17" fillId="10" borderId="13" xfId="0" applyFont="true" applyBorder="true" applyAlignment="true" applyProtection="false">
      <alignment horizontal="center" vertical="bottom" textRotation="0" wrapText="false" indent="0" shrinkToFit="false"/>
      <protection locked="true" hidden="false"/>
    </xf>
    <xf numFmtId="167" fontId="17" fillId="10" borderId="13" xfId="0" applyFont="true" applyBorder="true" applyAlignment="true" applyProtection="false">
      <alignment horizontal="center" vertical="bottom" textRotation="0" wrapText="false" indent="0" shrinkToFit="false"/>
      <protection locked="true" hidden="false"/>
    </xf>
    <xf numFmtId="171" fontId="25" fillId="9" borderId="13" xfId="0" applyFont="true" applyBorder="true" applyAlignment="true" applyProtection="false">
      <alignment horizontal="center" vertical="bottom" textRotation="0" wrapText="false" indent="0" shrinkToFit="false"/>
      <protection locked="true" hidden="false"/>
    </xf>
    <xf numFmtId="169" fontId="25" fillId="9" borderId="30" xfId="0" applyFont="true" applyBorder="true" applyAlignment="true" applyProtection="true">
      <alignment horizontal="center" vertical="bottom" textRotation="0" wrapText="false" indent="0" shrinkToFit="false"/>
      <protection locked="false" hidden="false"/>
    </xf>
    <xf numFmtId="170" fontId="25" fillId="9" borderId="13" xfId="0" applyFont="true" applyBorder="true" applyAlignment="true" applyProtection="true">
      <alignment horizontal="center" vertical="bottom" textRotation="0" wrapText="false" indent="0" shrinkToFit="false"/>
      <protection locked="false" hidden="false"/>
    </xf>
    <xf numFmtId="169" fontId="25" fillId="9" borderId="13" xfId="0" applyFont="true" applyBorder="true" applyAlignment="true" applyProtection="false">
      <alignment horizontal="center" vertical="bottom" textRotation="0" wrapText="false" indent="0" shrinkToFit="false"/>
      <protection locked="true" hidden="false"/>
    </xf>
    <xf numFmtId="170" fontId="24" fillId="9" borderId="13" xfId="0" applyFont="true" applyBorder="true" applyAlignment="true" applyProtection="true">
      <alignment horizontal="center" vertical="bottom" textRotation="0" wrapText="false" indent="0" shrinkToFit="false"/>
      <protection locked="false" hidden="false"/>
    </xf>
    <xf numFmtId="167" fontId="25" fillId="9" borderId="13" xfId="0" applyFont="true" applyBorder="true" applyAlignment="true" applyProtection="true">
      <alignment horizontal="center" vertical="bottom" textRotation="0" wrapText="false" indent="0" shrinkToFit="false"/>
      <protection locked="false" hidden="false"/>
    </xf>
    <xf numFmtId="167" fontId="22" fillId="9" borderId="31" xfId="0" applyFont="true" applyBorder="true" applyAlignment="true" applyProtection="true">
      <alignment horizontal="center" vertical="bottom" textRotation="0" wrapText="false" indent="0" shrinkToFit="false"/>
      <protection locked="false" hidden="false"/>
    </xf>
    <xf numFmtId="164" fontId="0" fillId="9" borderId="0" xfId="0" applyFont="false" applyBorder="false" applyAlignment="true" applyProtection="false">
      <alignment horizontal="center" vertical="center" textRotation="0" wrapText="false" indent="0" shrinkToFit="false"/>
      <protection locked="true" hidden="false"/>
    </xf>
    <xf numFmtId="169" fontId="17" fillId="11" borderId="13" xfId="0" applyFont="true" applyBorder="true" applyAlignment="true" applyProtection="true">
      <alignment horizontal="center" vertical="bottom" textRotation="0" wrapText="false" indent="0" shrinkToFit="false"/>
      <protection locked="false" hidden="false"/>
    </xf>
    <xf numFmtId="170" fontId="17" fillId="9" borderId="30" xfId="0" applyFont="true" applyBorder="true" applyAlignment="true" applyProtection="true">
      <alignment horizontal="center" vertical="bottom" textRotation="0" wrapText="false" indent="0" shrinkToFit="false"/>
      <protection locked="true" hidden="true"/>
    </xf>
    <xf numFmtId="164" fontId="17" fillId="9" borderId="30" xfId="0" applyFont="true" applyBorder="true" applyAlignment="true" applyProtection="true">
      <alignment horizontal="center" vertical="bottom" textRotation="0" wrapText="false" indent="0" shrinkToFit="false"/>
      <protection locked="true" hidden="true"/>
    </xf>
    <xf numFmtId="164" fontId="17" fillId="10" borderId="30" xfId="0" applyFont="true" applyBorder="true" applyAlignment="true" applyProtection="true">
      <alignment horizontal="center" vertical="bottom" textRotation="0" wrapText="false" indent="0" shrinkToFit="false"/>
      <protection locked="true" hidden="true"/>
    </xf>
    <xf numFmtId="167" fontId="22" fillId="9" borderId="13" xfId="0" applyFont="true" applyBorder="true" applyAlignment="true" applyProtection="true">
      <alignment horizontal="center" vertical="bottom" textRotation="0" wrapText="false" indent="0" shrinkToFit="false"/>
      <protection locked="false" hidden="false"/>
    </xf>
    <xf numFmtId="164" fontId="18" fillId="10" borderId="31" xfId="0" applyFont="true" applyBorder="true" applyAlignment="true" applyProtection="true">
      <alignment horizontal="center" vertical="bottom" textRotation="0" wrapText="false" indent="0" shrinkToFit="false"/>
      <protection locked="false" hidden="false"/>
    </xf>
    <xf numFmtId="170" fontId="17" fillId="10" borderId="30" xfId="0" applyFont="true" applyBorder="true" applyAlignment="true" applyProtection="true">
      <alignment horizontal="center" vertical="bottom" textRotation="0" wrapText="false" indent="0" shrinkToFit="false"/>
      <protection locked="true" hidden="true"/>
    </xf>
    <xf numFmtId="169" fontId="17" fillId="10" borderId="36" xfId="0" applyFont="true" applyBorder="true" applyAlignment="true" applyProtection="false">
      <alignment horizontal="center" vertical="bottom" textRotation="0" wrapText="false" indent="0" shrinkToFit="false"/>
      <protection locked="true" hidden="false"/>
    </xf>
    <xf numFmtId="164" fontId="17" fillId="10" borderId="31" xfId="0" applyFont="true" applyBorder="true" applyAlignment="true" applyProtection="true">
      <alignment horizontal="center" vertical="bottom" textRotation="0" wrapText="false" indent="0" shrinkToFit="false"/>
      <protection locked="false" hidden="false"/>
    </xf>
    <xf numFmtId="171" fontId="26" fillId="9" borderId="13" xfId="0" applyFont="true" applyBorder="true" applyAlignment="true" applyProtection="false">
      <alignment horizontal="center" vertical="bottom" textRotation="0" wrapText="false" indent="0" shrinkToFit="false"/>
      <protection locked="true" hidden="false"/>
    </xf>
    <xf numFmtId="169" fontId="26" fillId="9" borderId="30" xfId="0" applyFont="true" applyBorder="true" applyAlignment="true" applyProtection="true">
      <alignment horizontal="center" vertical="bottom" textRotation="0" wrapText="false" indent="0" shrinkToFit="false"/>
      <protection locked="false" hidden="false"/>
    </xf>
    <xf numFmtId="169" fontId="25" fillId="9" borderId="13" xfId="0" applyFont="true" applyBorder="true" applyAlignment="true" applyProtection="true">
      <alignment horizontal="center" vertical="bottom" textRotation="0" wrapText="false" indent="0" shrinkToFit="false"/>
      <protection locked="false" hidden="false"/>
    </xf>
    <xf numFmtId="169" fontId="23" fillId="9" borderId="31" xfId="0" applyFont="true" applyBorder="true" applyAlignment="true" applyProtection="true">
      <alignment horizontal="center" vertical="bottom" textRotation="0" wrapText="false" indent="0" shrinkToFit="false"/>
      <protection locked="true" hidden="true"/>
    </xf>
    <xf numFmtId="169" fontId="17" fillId="9" borderId="3" xfId="0" applyFont="true" applyBorder="true" applyAlignment="true" applyProtection="false">
      <alignment horizontal="center" vertical="bottom" textRotation="0" wrapText="false" indent="0" shrinkToFit="false"/>
      <protection locked="true" hidden="false"/>
    </xf>
    <xf numFmtId="164" fontId="27" fillId="9" borderId="13" xfId="0" applyFont="true" applyBorder="true" applyAlignment="true" applyProtection="false">
      <alignment horizontal="center" vertical="bottom" textRotation="0" wrapText="false" indent="0" shrinkToFit="false"/>
      <protection locked="true" hidden="false"/>
    </xf>
    <xf numFmtId="164" fontId="17" fillId="9" borderId="31" xfId="0" applyFont="true" applyBorder="true" applyAlignment="true" applyProtection="true">
      <alignment horizontal="center" vertical="bottom" textRotation="0" wrapText="false" indent="0" shrinkToFit="false"/>
      <protection locked="false" hidden="false"/>
    </xf>
    <xf numFmtId="164" fontId="18" fillId="9" borderId="13" xfId="0" applyFont="true" applyBorder="true" applyAlignment="true" applyProtection="true">
      <alignment horizontal="center" vertical="bottom" textRotation="0" wrapText="false" indent="0" shrinkToFit="false"/>
      <protection locked="false" hidden="false"/>
    </xf>
    <xf numFmtId="164" fontId="20" fillId="9" borderId="13" xfId="0" applyFont="true" applyBorder="true" applyAlignment="true" applyProtection="true">
      <alignment horizontal="center" vertical="bottom" textRotation="0" wrapText="false" indent="0" shrinkToFit="false"/>
      <protection locked="false" hidden="false"/>
    </xf>
    <xf numFmtId="169" fontId="22" fillId="9" borderId="31" xfId="0" applyFont="true" applyBorder="true" applyAlignment="true" applyProtection="true">
      <alignment horizontal="center" vertical="bottom" textRotation="0" wrapText="false" indent="0" shrinkToFit="false"/>
      <protection locked="false" hidden="false"/>
    </xf>
    <xf numFmtId="164" fontId="0" fillId="9" borderId="35" xfId="0" applyFont="false" applyBorder="true" applyAlignment="true" applyProtection="false">
      <alignment horizontal="center" vertical="bottom" textRotation="0" wrapText="false" indent="0" shrinkToFit="false"/>
      <protection locked="true" hidden="false"/>
    </xf>
    <xf numFmtId="170" fontId="18" fillId="9" borderId="31" xfId="0" applyFont="true" applyBorder="true" applyAlignment="true" applyProtection="true">
      <alignment horizontal="center" vertical="bottom" textRotation="0" wrapText="false" indent="0" shrinkToFit="false"/>
      <protection locked="false" hidden="false"/>
    </xf>
    <xf numFmtId="164" fontId="14" fillId="9" borderId="0" xfId="0" applyFont="true" applyBorder="true" applyAlignment="true" applyProtection="true">
      <alignment horizontal="center" vertical="top" textRotation="0" wrapText="true" indent="0" shrinkToFit="false"/>
      <protection locked="true" hidden="true"/>
    </xf>
    <xf numFmtId="164" fontId="0" fillId="9" borderId="0" xfId="0" applyFont="false" applyBorder="false" applyAlignment="false" applyProtection="false">
      <alignment horizontal="general" vertical="bottom" textRotation="0" wrapText="false" indent="0" shrinkToFit="false"/>
      <protection locked="true" hidden="false"/>
    </xf>
    <xf numFmtId="169" fontId="0" fillId="9" borderId="0" xfId="0" applyFont="false" applyBorder="false" applyAlignment="true" applyProtection="false">
      <alignment horizontal="center" vertical="bottom" textRotation="0" wrapText="false" indent="0" shrinkToFit="false"/>
      <protection locked="true" hidden="false"/>
    </xf>
    <xf numFmtId="169" fontId="26" fillId="9" borderId="13" xfId="0" applyFont="true" applyBorder="true" applyAlignment="true" applyProtection="true">
      <alignment horizontal="center" vertical="bottom" textRotation="0" wrapText="false" indent="0" shrinkToFit="false"/>
      <protection locked="false" hidden="false"/>
    </xf>
    <xf numFmtId="164" fontId="28" fillId="9" borderId="13" xfId="0" applyFont="true" applyBorder="true" applyAlignment="true" applyProtection="false">
      <alignment horizontal="center"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7" fontId="26" fillId="9" borderId="13" xfId="0" applyFont="true" applyBorder="true" applyAlignment="true" applyProtection="true">
      <alignment horizontal="center" vertical="bottom" textRotation="0" wrapText="false" indent="0" shrinkToFit="false"/>
      <protection locked="false" hidden="false"/>
    </xf>
    <xf numFmtId="171" fontId="26" fillId="9" borderId="31" xfId="0" applyFont="true" applyBorder="true" applyAlignment="true" applyProtection="false">
      <alignment horizontal="center" vertical="bottom" textRotation="0" wrapText="false" indent="0" shrinkToFit="false"/>
      <protection locked="true" hidden="false"/>
    </xf>
    <xf numFmtId="169" fontId="26" fillId="9" borderId="32" xfId="0" applyFont="true" applyBorder="true" applyAlignment="true" applyProtection="true">
      <alignment horizontal="center" vertical="bottom" textRotation="0" wrapText="false" indent="0" shrinkToFit="false"/>
      <protection locked="false" hidden="false"/>
    </xf>
    <xf numFmtId="169" fontId="26" fillId="9" borderId="31" xfId="0" applyFont="true" applyBorder="true" applyAlignment="true" applyProtection="true">
      <alignment horizontal="center" vertical="bottom" textRotation="0" wrapText="false" indent="0" shrinkToFit="false"/>
      <protection locked="false" hidden="false"/>
    </xf>
    <xf numFmtId="169" fontId="26" fillId="9" borderId="3" xfId="0" applyFont="true" applyBorder="true" applyAlignment="true" applyProtection="true">
      <alignment horizontal="center" vertical="bottom" textRotation="0" wrapText="false" indent="0" shrinkToFit="false"/>
      <protection locked="false" hidden="false"/>
    </xf>
    <xf numFmtId="171" fontId="26" fillId="11" borderId="13" xfId="0" applyFont="true" applyBorder="true" applyAlignment="true" applyProtection="false">
      <alignment horizontal="center" vertical="bottom" textRotation="0" wrapText="false" indent="0" shrinkToFit="false"/>
      <protection locked="true" hidden="false"/>
    </xf>
    <xf numFmtId="169" fontId="26" fillId="11" borderId="30" xfId="0" applyFont="true" applyBorder="true" applyAlignment="true" applyProtection="true">
      <alignment horizontal="center" vertical="bottom" textRotation="0" wrapText="false" indent="0" shrinkToFit="false"/>
      <protection locked="false" hidden="false"/>
    </xf>
    <xf numFmtId="169" fontId="26" fillId="11" borderId="31" xfId="0" applyFont="true" applyBorder="true" applyAlignment="true" applyProtection="true">
      <alignment horizontal="center" vertical="bottom" textRotation="0" wrapText="false" indent="0" shrinkToFit="false"/>
      <protection locked="false" hidden="false"/>
    </xf>
    <xf numFmtId="167" fontId="0" fillId="11" borderId="3" xfId="0" applyFont="false" applyBorder="true" applyAlignment="true" applyProtection="false">
      <alignment horizontal="center" vertical="bottom" textRotation="0" wrapText="false" indent="0" shrinkToFit="false"/>
      <protection locked="true" hidden="false"/>
    </xf>
    <xf numFmtId="169" fontId="25" fillId="11" borderId="13" xfId="0" applyFont="true" applyBorder="true" applyAlignment="true" applyProtection="true">
      <alignment horizontal="center" vertical="bottom" textRotation="0" wrapText="false" indent="0" shrinkToFit="false"/>
      <protection locked="false" hidden="false"/>
    </xf>
    <xf numFmtId="171" fontId="26" fillId="10" borderId="13" xfId="0" applyFont="true" applyBorder="true" applyAlignment="true" applyProtection="false">
      <alignment horizontal="center" vertical="bottom" textRotation="0" wrapText="false" indent="0" shrinkToFit="false"/>
      <protection locked="true" hidden="false"/>
    </xf>
    <xf numFmtId="169" fontId="26" fillId="10" borderId="30" xfId="0" applyFont="true" applyBorder="true" applyAlignment="true" applyProtection="true">
      <alignment horizontal="center" vertical="bottom" textRotation="0" wrapText="false" indent="0" shrinkToFit="false"/>
      <protection locked="false" hidden="false"/>
    </xf>
    <xf numFmtId="169" fontId="26" fillId="10" borderId="31" xfId="0" applyFont="true" applyBorder="true" applyAlignment="true" applyProtection="true">
      <alignment horizontal="center" vertical="bottom" textRotation="0" wrapText="false" indent="0" shrinkToFit="false"/>
      <protection locked="false" hidden="false"/>
    </xf>
    <xf numFmtId="167" fontId="26" fillId="11" borderId="13" xfId="0" applyFont="true" applyBorder="true" applyAlignment="true" applyProtection="true">
      <alignment horizontal="center" vertical="bottom" textRotation="0" wrapText="false" indent="0" shrinkToFit="false"/>
      <protection locked="false" hidden="false"/>
    </xf>
    <xf numFmtId="167" fontId="26" fillId="10" borderId="31" xfId="0" applyFont="true" applyBorder="true" applyAlignment="true" applyProtection="true">
      <alignment horizontal="center" vertical="bottom" textRotation="0" wrapText="false" indent="0" shrinkToFit="false"/>
      <protection locked="false" hidden="false"/>
    </xf>
    <xf numFmtId="164" fontId="16" fillId="9" borderId="13" xfId="0" applyFont="true" applyBorder="true" applyAlignment="true" applyProtection="false">
      <alignment horizontal="center" vertical="center" textRotation="180" wrapText="false" indent="0" shrinkToFit="false"/>
      <protection locked="true" hidden="false"/>
    </xf>
    <xf numFmtId="167" fontId="0" fillId="10" borderId="13" xfId="0" applyFont="false" applyBorder="true" applyAlignment="true" applyProtection="false">
      <alignment horizontal="center" vertical="bottom" textRotation="0" wrapText="false" indent="0" shrinkToFit="false"/>
      <protection locked="true" hidden="false"/>
    </xf>
    <xf numFmtId="170" fontId="17" fillId="12" borderId="31" xfId="0" applyFont="true" applyBorder="true" applyAlignment="true" applyProtection="true">
      <alignment horizontal="center" vertical="bottom" textRotation="0" wrapText="false" indent="0" shrinkToFit="false"/>
      <protection locked="false" hidden="false"/>
    </xf>
    <xf numFmtId="170" fontId="18" fillId="12" borderId="31" xfId="0" applyFont="true" applyBorder="true" applyAlignment="true" applyProtection="true">
      <alignment horizontal="center" vertical="bottom" textRotation="0" wrapText="false" indent="0" shrinkToFit="false"/>
      <protection locked="false" hidden="false"/>
    </xf>
    <xf numFmtId="170" fontId="17" fillId="12" borderId="13" xfId="0" applyFont="true" applyBorder="true" applyAlignment="true" applyProtection="true">
      <alignment horizontal="center" vertical="bottom" textRotation="0" wrapText="false" indent="0" shrinkToFit="false"/>
      <protection locked="false" hidden="false"/>
    </xf>
    <xf numFmtId="164" fontId="17" fillId="12" borderId="13" xfId="0" applyFont="true" applyBorder="true" applyAlignment="true" applyProtection="true">
      <alignment horizontal="center" vertical="bottom" textRotation="0" wrapText="false" indent="0" shrinkToFit="false"/>
      <protection locked="false" hidden="false"/>
    </xf>
    <xf numFmtId="171" fontId="26" fillId="12" borderId="13" xfId="0" applyFont="true" applyBorder="true" applyAlignment="true" applyProtection="false">
      <alignment horizontal="center" vertical="bottom" textRotation="0" wrapText="false" indent="0" shrinkToFit="false"/>
      <protection locked="true" hidden="false"/>
    </xf>
    <xf numFmtId="169" fontId="26" fillId="12" borderId="30" xfId="0" applyFont="true" applyBorder="true" applyAlignment="true" applyProtection="true">
      <alignment horizontal="center" vertical="bottom" textRotation="0" wrapText="false" indent="0" shrinkToFit="false"/>
      <protection locked="false" hidden="false"/>
    </xf>
    <xf numFmtId="169" fontId="17" fillId="12" borderId="13" xfId="0" applyFont="true" applyBorder="true" applyAlignment="true" applyProtection="true">
      <alignment horizontal="center" vertical="bottom" textRotation="0" wrapText="false" indent="0" shrinkToFit="false"/>
      <protection locked="false" hidden="false"/>
    </xf>
    <xf numFmtId="169" fontId="26" fillId="12" borderId="31" xfId="0" applyFont="true" applyBorder="true" applyAlignment="true" applyProtection="true">
      <alignment horizontal="center" vertical="bottom" textRotation="0" wrapText="false" indent="0" shrinkToFit="false"/>
      <protection locked="false" hidden="false"/>
    </xf>
    <xf numFmtId="175" fontId="17" fillId="9" borderId="13" xfId="0" applyFont="true" applyBorder="true" applyAlignment="true" applyProtection="false">
      <alignment horizontal="center" vertical="bottom" textRotation="0" wrapText="false" indent="0" shrinkToFit="false"/>
      <protection locked="true" hidden="false"/>
    </xf>
    <xf numFmtId="169" fontId="26" fillId="9" borderId="13" xfId="0" applyFont="true" applyBorder="true" applyAlignment="true" applyProtection="false">
      <alignment horizontal="center" vertical="bottom" textRotation="0" wrapText="false" indent="0" shrinkToFit="false"/>
      <protection locked="true" hidden="false"/>
    </xf>
    <xf numFmtId="169" fontId="22" fillId="9" borderId="13" xfId="0" applyFont="true" applyBorder="true" applyAlignment="true" applyProtection="true">
      <alignment horizontal="center" vertical="bottom" textRotation="0" wrapText="false" indent="0" shrinkToFit="false"/>
      <protection locked="false" hidden="false"/>
    </xf>
    <xf numFmtId="171" fontId="22" fillId="9" borderId="30" xfId="0" applyFont="true" applyBorder="true" applyAlignment="true" applyProtection="true">
      <alignment horizontal="center" vertical="bottom" textRotation="0" wrapText="false" indent="0" shrinkToFit="false"/>
      <protection locked="false" hidden="false"/>
    </xf>
    <xf numFmtId="171" fontId="22" fillId="9" borderId="31" xfId="0" applyFont="true" applyBorder="true" applyAlignment="true" applyProtection="true">
      <alignment horizontal="center" vertical="bottom" textRotation="0" wrapText="false" indent="0" shrinkToFit="false"/>
      <protection locked="false" hidden="false"/>
    </xf>
    <xf numFmtId="171" fontId="22" fillId="12" borderId="13" xfId="0" applyFont="true" applyBorder="true" applyAlignment="true" applyProtection="false">
      <alignment horizontal="center" vertical="bottom" textRotation="0" wrapText="false" indent="0" shrinkToFit="false"/>
      <protection locked="true" hidden="false"/>
    </xf>
    <xf numFmtId="171" fontId="22" fillId="12" borderId="30" xfId="0" applyFont="true" applyBorder="true" applyAlignment="true" applyProtection="true">
      <alignment horizontal="center" vertical="bottom" textRotation="0" wrapText="false" indent="0" shrinkToFit="false"/>
      <protection locked="false" hidden="false"/>
    </xf>
    <xf numFmtId="171" fontId="22" fillId="12" borderId="13" xfId="0" applyFont="true" applyBorder="true" applyAlignment="true" applyProtection="true">
      <alignment horizontal="center" vertical="bottom" textRotation="0" wrapText="false" indent="0" shrinkToFit="false"/>
      <protection locked="false" hidden="false"/>
    </xf>
    <xf numFmtId="171" fontId="22" fillId="12" borderId="31" xfId="0" applyFont="true" applyBorder="true" applyAlignment="true" applyProtection="true">
      <alignment horizontal="center" vertical="bottom" textRotation="0" wrapText="false" indent="0" shrinkToFit="false"/>
      <protection locked="false" hidden="false"/>
    </xf>
    <xf numFmtId="171" fontId="22" fillId="9" borderId="13" xfId="0" applyFont="true" applyBorder="true" applyAlignment="true" applyProtection="false">
      <alignment horizontal="center" vertical="center" textRotation="0" wrapText="false" indent="0" shrinkToFit="false"/>
      <protection locked="true" hidden="false"/>
    </xf>
    <xf numFmtId="171" fontId="22" fillId="9" borderId="30" xfId="0" applyFont="true" applyBorder="true" applyAlignment="true" applyProtection="true">
      <alignment horizontal="center" vertical="center" textRotation="0" wrapText="false" indent="0" shrinkToFit="false"/>
      <protection locked="false" hidden="false"/>
    </xf>
    <xf numFmtId="171" fontId="22" fillId="9" borderId="13" xfId="0" applyFont="true" applyBorder="true" applyAlignment="true" applyProtection="true">
      <alignment horizontal="center" vertical="center" textRotation="0" wrapText="false" indent="0" shrinkToFit="false"/>
      <protection locked="false" hidden="false"/>
    </xf>
    <xf numFmtId="171" fontId="22" fillId="9" borderId="13" xfId="0" applyFont="true" applyBorder="true" applyAlignment="true" applyProtection="true">
      <alignment horizontal="center" vertical="bottom" textRotation="0" wrapText="false" indent="0" shrinkToFit="false"/>
      <protection locked="false" hidden="false"/>
    </xf>
    <xf numFmtId="171" fontId="17" fillId="9" borderId="13" xfId="0" applyFont="true" applyBorder="true" applyAlignment="true" applyProtection="true">
      <alignment horizontal="center" vertical="bottom" textRotation="0" wrapText="false" indent="0" shrinkToFit="false"/>
      <protection locked="false" hidden="false"/>
    </xf>
    <xf numFmtId="168" fontId="19" fillId="12" borderId="13" xfId="0" applyFont="true" applyBorder="true" applyAlignment="true" applyProtection="true">
      <alignment horizontal="center" vertical="bottom" textRotation="0" wrapText="false" indent="0" shrinkToFit="false"/>
      <protection locked="true" hidden="true"/>
    </xf>
    <xf numFmtId="169" fontId="19" fillId="12" borderId="13" xfId="0" applyFont="true" applyBorder="true" applyAlignment="true" applyProtection="true">
      <alignment horizontal="center" vertical="bottom" textRotation="0" wrapText="false" indent="0" shrinkToFit="false"/>
      <protection locked="true" hidden="true"/>
    </xf>
    <xf numFmtId="168" fontId="17" fillId="12" borderId="13" xfId="0" applyFont="true" applyBorder="true" applyAlignment="true" applyProtection="true">
      <alignment horizontal="center" vertical="bottom" textRotation="0" wrapText="false" indent="0" shrinkToFit="false"/>
      <protection locked="true" hidden="true"/>
    </xf>
    <xf numFmtId="168" fontId="19" fillId="12" borderId="31" xfId="0" applyFont="true" applyBorder="true" applyAlignment="true" applyProtection="true">
      <alignment horizontal="center" vertical="bottom" textRotation="0" wrapText="false" indent="0" shrinkToFit="false"/>
      <protection locked="true" hidden="true"/>
    </xf>
    <xf numFmtId="173" fontId="0" fillId="12" borderId="13" xfId="0" applyFont="false" applyBorder="true" applyAlignment="true" applyProtection="false">
      <alignment horizontal="center" vertical="bottom" textRotation="0" wrapText="false" indent="0" shrinkToFit="false"/>
      <protection locked="true" hidden="false"/>
    </xf>
    <xf numFmtId="169" fontId="0" fillId="10" borderId="36" xfId="0" applyFont="false" applyBorder="true" applyAlignment="true" applyProtection="false">
      <alignment horizontal="center" vertical="bottom" textRotation="0" wrapText="false" indent="0" shrinkToFit="false"/>
      <protection locked="true" hidden="false"/>
    </xf>
    <xf numFmtId="164" fontId="16" fillId="9" borderId="37" xfId="0" applyFont="true" applyBorder="true" applyAlignment="true" applyProtection="false">
      <alignment horizontal="center" vertical="center" textRotation="180" wrapText="false" indent="0" shrinkToFit="false"/>
      <protection locked="true" hidden="false"/>
    </xf>
    <xf numFmtId="167" fontId="17" fillId="9" borderId="30" xfId="0" applyFont="true" applyBorder="true" applyAlignment="true" applyProtection="true">
      <alignment horizontal="center" vertical="bottom" textRotation="0" wrapText="false" indent="0" shrinkToFit="false"/>
      <protection locked="false" hidden="false"/>
    </xf>
    <xf numFmtId="169" fontId="17" fillId="9" borderId="30" xfId="0" applyFont="true" applyBorder="true" applyAlignment="true" applyProtection="true">
      <alignment horizontal="center" vertical="bottom" textRotation="0" wrapText="false" indent="0" shrinkToFit="false"/>
      <protection locked="false" hidden="false"/>
    </xf>
    <xf numFmtId="169" fontId="19" fillId="9" borderId="31" xfId="0" applyFont="true" applyBorder="true" applyAlignment="true" applyProtection="true">
      <alignment horizontal="center" vertical="bottom" textRotation="0" wrapText="false" indent="0" shrinkToFit="false"/>
      <protection locked="true" hidden="true"/>
    </xf>
    <xf numFmtId="168" fontId="17" fillId="9" borderId="31" xfId="0" applyFont="true" applyBorder="true" applyAlignment="true" applyProtection="true">
      <alignment horizontal="center" vertical="bottom" textRotation="0" wrapText="false" indent="0" shrinkToFit="false"/>
      <protection locked="true" hidden="true"/>
    </xf>
    <xf numFmtId="169" fontId="17" fillId="9" borderId="38" xfId="0" applyFont="true" applyBorder="true" applyAlignment="true" applyProtection="true">
      <alignment horizontal="center" vertical="bottom" textRotation="0" wrapText="false" indent="0" shrinkToFit="false"/>
      <protection locked="false" hidden="false"/>
    </xf>
    <xf numFmtId="164" fontId="0" fillId="0" borderId="39" xfId="0" applyFont="false" applyBorder="true" applyAlignment="false" applyProtection="false">
      <alignment horizontal="general" vertical="bottom" textRotation="0" wrapText="false" indent="0" shrinkToFit="false"/>
      <protection locked="true" hidden="false"/>
    </xf>
    <xf numFmtId="164" fontId="25" fillId="3" borderId="40" xfId="0" applyFont="true" applyBorder="true" applyAlignment="true" applyProtection="true">
      <alignment horizontal="center" vertical="top" textRotation="0" wrapText="true" indent="0" shrinkToFit="false"/>
      <protection locked="true" hidden="true"/>
    </xf>
    <xf numFmtId="164" fontId="0" fillId="3" borderId="11" xfId="0" applyFont="true" applyBorder="true" applyAlignment="true" applyProtection="true">
      <alignment horizontal="general" vertical="top" textRotation="0" wrapText="true" indent="0" shrinkToFit="false"/>
      <protection locked="false" hidden="false"/>
    </xf>
    <xf numFmtId="164" fontId="0" fillId="3" borderId="41" xfId="0" applyFont="true" applyBorder="true" applyAlignment="true" applyProtection="true">
      <alignment horizontal="general" vertical="top" textRotation="0" wrapText="true" indent="0" shrinkToFit="false"/>
      <protection locked="false" hidden="false"/>
    </xf>
    <xf numFmtId="164" fontId="25" fillId="3" borderId="41" xfId="0" applyFont="true" applyBorder="true" applyAlignment="true" applyProtection="true">
      <alignment horizontal="general" vertical="top" textRotation="0" wrapText="true" indent="0" shrinkToFit="false"/>
      <protection locked="false" hidden="false"/>
    </xf>
    <xf numFmtId="164" fontId="25" fillId="3" borderId="41" xfId="0" applyFont="true" applyBorder="true" applyAlignment="true" applyProtection="true">
      <alignment horizontal="center" vertical="top" textRotation="0" wrapText="true" indent="0" shrinkToFit="false"/>
      <protection locked="false" hidden="false"/>
    </xf>
    <xf numFmtId="164" fontId="30" fillId="3" borderId="41" xfId="0" applyFont="true" applyBorder="true" applyAlignment="true" applyProtection="true">
      <alignment horizontal="center" vertical="top" textRotation="0" wrapText="true" indent="0" shrinkToFit="false"/>
      <protection locked="false" hidden="false"/>
    </xf>
    <xf numFmtId="164" fontId="31" fillId="3" borderId="40" xfId="0" applyFont="true" applyBorder="true" applyAlignment="true" applyProtection="true">
      <alignment horizontal="center" vertical="top" textRotation="0" wrapText="true" indent="0" shrinkToFit="false"/>
      <protection locked="false" hidden="false"/>
    </xf>
    <xf numFmtId="164" fontId="32" fillId="3" borderId="10" xfId="0" applyFont="true" applyBorder="true" applyAlignment="true" applyProtection="true">
      <alignment horizontal="center" vertical="top" textRotation="0" wrapText="true" indent="0" shrinkToFit="false"/>
      <protection locked="false" hidden="false"/>
    </xf>
    <xf numFmtId="164" fontId="31" fillId="3" borderId="10" xfId="0" applyFont="true" applyBorder="true" applyAlignment="true" applyProtection="true">
      <alignment horizontal="center" vertical="top" textRotation="0" wrapText="true" indent="0" shrinkToFit="false"/>
      <protection locked="false" hidden="false"/>
    </xf>
    <xf numFmtId="164" fontId="33" fillId="3" borderId="10" xfId="0" applyFont="true" applyBorder="true" applyAlignment="true" applyProtection="true">
      <alignment horizontal="center" vertical="top" textRotation="0" wrapText="true" indent="0" shrinkToFit="false"/>
      <protection locked="false" hidden="false"/>
    </xf>
    <xf numFmtId="164" fontId="34" fillId="3" borderId="10" xfId="0" applyFont="true" applyBorder="true" applyAlignment="true" applyProtection="true">
      <alignment horizontal="center" vertical="top" textRotation="0" wrapText="true" indent="0" shrinkToFit="false"/>
      <protection locked="false" hidden="false"/>
    </xf>
    <xf numFmtId="164" fontId="0" fillId="3" borderId="10" xfId="0" applyFont="true" applyBorder="true" applyAlignment="true" applyProtection="true">
      <alignment horizontal="center" vertical="top" textRotation="0" wrapText="true" indent="0" shrinkToFit="false"/>
      <protection locked="false" hidden="false"/>
    </xf>
    <xf numFmtId="164" fontId="32" fillId="4" borderId="10" xfId="0" applyFont="true" applyBorder="true" applyAlignment="true" applyProtection="true">
      <alignment horizontal="center" vertical="top" textRotation="0" wrapText="true" indent="0" shrinkToFit="false"/>
      <protection locked="false" hidden="false"/>
    </xf>
    <xf numFmtId="164" fontId="31" fillId="4" borderId="10" xfId="0" applyFont="true" applyBorder="true" applyAlignment="true" applyProtection="true">
      <alignment horizontal="center" vertical="top" textRotation="0" wrapText="true" indent="0" shrinkToFit="false"/>
      <protection locked="true" hidden="true"/>
    </xf>
    <xf numFmtId="164" fontId="31" fillId="3" borderId="10" xfId="0" applyFont="true" applyBorder="true" applyAlignment="true" applyProtection="true">
      <alignment horizontal="center" vertical="top" textRotation="0" wrapText="true" indent="0" shrinkToFit="false"/>
      <protection locked="true" hidden="true"/>
    </xf>
    <xf numFmtId="164" fontId="0" fillId="4" borderId="10" xfId="0" applyFont="true" applyBorder="true" applyAlignment="true" applyProtection="true">
      <alignment horizontal="center" vertical="top" textRotation="0" wrapText="true" indent="0" shrinkToFit="false"/>
      <protection locked="true" hidden="true"/>
    </xf>
    <xf numFmtId="164" fontId="14" fillId="3" borderId="10" xfId="0" applyFont="true" applyBorder="true" applyAlignment="true" applyProtection="true">
      <alignment horizontal="center" vertical="top" textRotation="0" wrapText="true" indent="0" shrinkToFit="false"/>
      <protection locked="false" hidden="false"/>
    </xf>
    <xf numFmtId="164" fontId="0" fillId="0" borderId="42" xfId="0" applyFont="false" applyBorder="true" applyAlignment="false" applyProtection="false">
      <alignment horizontal="general" vertical="bottom" textRotation="0" wrapText="false" indent="0" shrinkToFit="false"/>
      <protection locked="true" hidden="false"/>
    </xf>
    <xf numFmtId="164" fontId="25" fillId="3" borderId="40" xfId="0" applyFont="true" applyBorder="true" applyAlignment="true" applyProtection="true">
      <alignment horizontal="center" vertical="top" textRotation="0" wrapText="true" indent="0" shrinkToFit="false"/>
      <protection locked="false" hidden="false"/>
    </xf>
    <xf numFmtId="164" fontId="25" fillId="3" borderId="11" xfId="0" applyFont="true" applyBorder="true" applyAlignment="true" applyProtection="true">
      <alignment horizontal="center" vertical="top" textRotation="0" wrapText="true" indent="0" shrinkToFit="false"/>
      <protection locked="false" hidden="false"/>
    </xf>
    <xf numFmtId="164" fontId="25" fillId="3" borderId="43" xfId="0" applyFont="true" applyBorder="true" applyAlignment="true" applyProtection="true">
      <alignment horizontal="left" vertical="top" textRotation="0" wrapText="true" indent="4" shrinkToFit="false"/>
      <protection locked="false" hidden="false"/>
    </xf>
    <xf numFmtId="164" fontId="25" fillId="3" borderId="44" xfId="0" applyFont="true" applyBorder="true" applyAlignment="true" applyProtection="true">
      <alignment horizontal="center" vertical="top" textRotation="0" wrapText="true" indent="0" shrinkToFit="false"/>
      <protection locked="false" hidden="false"/>
    </xf>
    <xf numFmtId="164" fontId="25" fillId="3" borderId="10" xfId="0" applyFont="true" applyBorder="true" applyAlignment="true" applyProtection="true">
      <alignment horizontal="center" vertical="top" textRotation="0" wrapText="true" indent="0" shrinkToFit="false"/>
      <protection locked="false" hidden="false"/>
    </xf>
    <xf numFmtId="164" fontId="25" fillId="3" borderId="45" xfId="0" applyFont="true" applyBorder="true" applyAlignment="true" applyProtection="true">
      <alignment horizontal="center" vertical="top" textRotation="0" wrapText="true" indent="0" shrinkToFit="false"/>
      <protection locked="false" hidden="false"/>
    </xf>
    <xf numFmtId="167" fontId="0" fillId="9" borderId="13" xfId="0" applyFont="false" applyBorder="true" applyAlignment="true" applyProtection="false">
      <alignment horizontal="center" vertical="bottom" textRotation="0" wrapText="false" indent="0" shrinkToFit="false"/>
      <protection locked="true" hidden="false"/>
    </xf>
    <xf numFmtId="164" fontId="16" fillId="13" borderId="46" xfId="0" applyFont="true" applyBorder="true" applyAlignment="true" applyProtection="false">
      <alignment horizontal="left" vertical="center" textRotation="180" wrapText="false" indent="0" shrinkToFit="false"/>
      <protection locked="true" hidden="false"/>
    </xf>
    <xf numFmtId="164" fontId="25" fillId="13" borderId="31" xfId="0" applyFont="true" applyBorder="true" applyAlignment="true" applyProtection="false">
      <alignment horizontal="center" vertical="bottom" textRotation="0" wrapText="false" indent="0" shrinkToFit="false"/>
      <protection locked="true" hidden="false"/>
    </xf>
    <xf numFmtId="169" fontId="25" fillId="13" borderId="30" xfId="0" applyFont="true" applyBorder="true" applyAlignment="true" applyProtection="true">
      <alignment horizontal="center" vertical="bottom" textRotation="0" wrapText="false" indent="0" shrinkToFit="false"/>
      <protection locked="true" hidden="true"/>
    </xf>
    <xf numFmtId="168" fontId="25" fillId="13" borderId="30" xfId="0" applyFont="true" applyBorder="true" applyAlignment="true" applyProtection="true">
      <alignment horizontal="center" vertical="bottom" textRotation="0" wrapText="false" indent="0" shrinkToFit="false"/>
      <protection locked="true" hidden="true"/>
    </xf>
    <xf numFmtId="167" fontId="25" fillId="13" borderId="31" xfId="0" applyFont="true" applyBorder="true" applyAlignment="true" applyProtection="true">
      <alignment horizontal="center" vertical="bottom" textRotation="0" wrapText="false" indent="0" shrinkToFit="false"/>
      <protection locked="true" hidden="true"/>
    </xf>
    <xf numFmtId="167" fontId="20" fillId="13" borderId="31" xfId="0" applyFont="true" applyBorder="true" applyAlignment="true" applyProtection="true">
      <alignment horizontal="center" vertical="bottom" textRotation="0" wrapText="false" indent="0" shrinkToFit="false"/>
      <protection locked="true" hidden="true"/>
    </xf>
    <xf numFmtId="176" fontId="25" fillId="13" borderId="31" xfId="0" applyFont="true" applyBorder="true" applyAlignment="true" applyProtection="true">
      <alignment horizontal="center" vertical="bottom" textRotation="0" wrapText="false" indent="0" shrinkToFit="false"/>
      <protection locked="true" hidden="true"/>
    </xf>
    <xf numFmtId="170" fontId="20" fillId="13" borderId="13" xfId="0" applyFont="true" applyBorder="true" applyAlignment="true" applyProtection="true">
      <alignment horizontal="center" vertical="bottom" textRotation="0" wrapText="false" indent="0" shrinkToFit="false"/>
      <protection locked="true" hidden="false"/>
    </xf>
    <xf numFmtId="170" fontId="25" fillId="13" borderId="31" xfId="0" applyFont="true" applyBorder="true" applyAlignment="true" applyProtection="true">
      <alignment horizontal="center" vertical="bottom" textRotation="0" wrapText="false" indent="0" shrinkToFit="false"/>
      <protection locked="true" hidden="true"/>
    </xf>
    <xf numFmtId="168" fontId="25" fillId="13" borderId="31" xfId="0" applyFont="true" applyBorder="true" applyAlignment="true" applyProtection="true">
      <alignment horizontal="center" vertical="bottom" textRotation="0" wrapText="false" indent="0" shrinkToFit="false"/>
      <protection locked="true" hidden="true"/>
    </xf>
    <xf numFmtId="169" fontId="25" fillId="13" borderId="31" xfId="0" applyFont="true" applyBorder="true" applyAlignment="true" applyProtection="true">
      <alignment horizontal="center" vertical="bottom" textRotation="0" wrapText="false" indent="0" shrinkToFit="false"/>
      <protection locked="true" hidden="true"/>
    </xf>
    <xf numFmtId="171" fontId="25" fillId="13" borderId="31" xfId="0" applyFont="true" applyBorder="true" applyAlignment="true" applyProtection="true">
      <alignment horizontal="center" vertical="bottom" textRotation="0" wrapText="false" indent="0" shrinkToFit="false"/>
      <protection locked="true" hidden="true"/>
    </xf>
    <xf numFmtId="169" fontId="35" fillId="13" borderId="47" xfId="0" applyFont="true" applyBorder="true" applyAlignment="true" applyProtection="true">
      <alignment horizontal="center" vertical="bottom" textRotation="0" wrapText="false" indent="0" shrinkToFit="false"/>
      <protection locked="true" hidden="true"/>
    </xf>
    <xf numFmtId="164" fontId="0" fillId="0" borderId="13" xfId="0" applyFont="false" applyBorder="true" applyAlignment="false" applyProtection="false">
      <alignment horizontal="general" vertical="bottom" textRotation="0" wrapText="false" indent="0" shrinkToFit="false"/>
      <protection locked="true" hidden="false"/>
    </xf>
    <xf numFmtId="169" fontId="25" fillId="13" borderId="13" xfId="0" applyFont="true" applyBorder="true" applyAlignment="true" applyProtection="false">
      <alignment horizontal="center" vertical="bottom" textRotation="0" wrapText="false" indent="0" shrinkToFit="false"/>
      <protection locked="true" hidden="false"/>
    </xf>
    <xf numFmtId="173" fontId="0" fillId="13" borderId="13" xfId="0" applyFont="false" applyBorder="true" applyAlignment="true" applyProtection="false">
      <alignment horizontal="center" vertical="bottom" textRotation="0" wrapText="false" indent="0" shrinkToFit="false"/>
      <protection locked="true" hidden="false"/>
    </xf>
    <xf numFmtId="169" fontId="0" fillId="13" borderId="13" xfId="0" applyFont="false" applyBorder="true" applyAlignment="true" applyProtection="false">
      <alignment horizontal="center" vertical="bottom" textRotation="0" wrapText="false" indent="0" shrinkToFit="false"/>
      <protection locked="true" hidden="false"/>
    </xf>
    <xf numFmtId="171" fontId="25" fillId="13" borderId="13" xfId="0" applyFont="true" applyBorder="true" applyAlignment="true" applyProtection="true">
      <alignment horizontal="center" vertical="bottom" textRotation="0" wrapText="false" indent="0" shrinkToFit="false"/>
      <protection locked="true" hidden="true"/>
    </xf>
    <xf numFmtId="164" fontId="16" fillId="13" borderId="48" xfId="0" applyFont="true" applyBorder="true" applyAlignment="true" applyProtection="false">
      <alignment horizontal="left" vertical="center" textRotation="180" wrapText="false" indent="0" shrinkToFit="false"/>
      <protection locked="true" hidden="false"/>
    </xf>
    <xf numFmtId="164" fontId="25" fillId="13" borderId="49" xfId="0" applyFont="true" applyBorder="true" applyAlignment="true" applyProtection="false">
      <alignment horizontal="center" vertical="bottom" textRotation="0" wrapText="false" indent="0" shrinkToFit="false"/>
      <protection locked="true" hidden="false"/>
    </xf>
    <xf numFmtId="164" fontId="0" fillId="13" borderId="49" xfId="0" applyFont="true" applyBorder="true" applyAlignment="false" applyProtection="false">
      <alignment horizontal="general" vertical="bottom" textRotation="0" wrapText="false" indent="0" shrinkToFit="false"/>
      <protection locked="true" hidden="false"/>
    </xf>
    <xf numFmtId="164" fontId="33" fillId="13" borderId="50" xfId="0" applyFont="true" applyBorder="true" applyAlignment="true" applyProtection="true">
      <alignment horizontal="center" vertical="bottom" textRotation="0" wrapText="false" indent="0" shrinkToFit="false"/>
      <protection locked="true" hidden="true"/>
    </xf>
    <xf numFmtId="164" fontId="33" fillId="13" borderId="51" xfId="0" applyFont="true" applyBorder="true" applyAlignment="true" applyProtection="true">
      <alignment horizontal="center" vertical="bottom" textRotation="0" wrapText="false" indent="0" shrinkToFit="false"/>
      <protection locked="true" hidden="true"/>
    </xf>
    <xf numFmtId="164" fontId="33" fillId="13" borderId="49" xfId="0" applyFont="true" applyBorder="true" applyAlignment="true" applyProtection="true">
      <alignment horizontal="center" vertical="bottom" textRotation="0" wrapText="false" indent="0" shrinkToFit="false"/>
      <protection locked="true" hidden="true"/>
    </xf>
    <xf numFmtId="164" fontId="33" fillId="13" borderId="52" xfId="0" applyFont="true" applyBorder="true" applyAlignment="true" applyProtection="true">
      <alignment horizontal="center" vertical="bottom" textRotation="0" wrapText="false" indent="0" shrinkToFit="false"/>
      <protection locked="true" hidden="true"/>
    </xf>
    <xf numFmtId="164" fontId="33" fillId="13" borderId="53" xfId="0" applyFont="true" applyBorder="true" applyAlignment="true" applyProtection="true">
      <alignment horizontal="center" vertical="bottom" textRotation="0" wrapText="false" indent="0" shrinkToFit="false"/>
      <protection locked="true" hidden="true"/>
    </xf>
    <xf numFmtId="164" fontId="33" fillId="13" borderId="0" xfId="0" applyFont="true" applyBorder="true" applyAlignment="true" applyProtection="true">
      <alignment horizontal="center" vertical="bottom" textRotation="0" wrapText="false" indent="0" shrinkToFit="false"/>
      <protection locked="true" hidden="true"/>
    </xf>
    <xf numFmtId="164" fontId="33" fillId="0" borderId="0" xfId="0" applyFont="true" applyBorder="true" applyAlignment="true" applyProtection="true">
      <alignment horizontal="center" vertical="bottom" textRotation="0" wrapText="false" indent="0" shrinkToFit="false"/>
      <protection locked="true" hidden="true"/>
    </xf>
    <xf numFmtId="164" fontId="25" fillId="13" borderId="13" xfId="0" applyFont="true" applyBorder="true" applyAlignment="true" applyProtection="false">
      <alignment horizontal="center" vertical="bottom" textRotation="0" wrapText="false" indent="0" shrinkToFit="false"/>
      <protection locked="true" hidden="false"/>
    </xf>
    <xf numFmtId="169" fontId="0" fillId="4" borderId="13" xfId="0" applyFont="false" applyBorder="tru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0" fillId="0" borderId="54" xfId="0" applyFont="false" applyBorder="true" applyAlignment="true" applyProtection="false">
      <alignment horizontal="general" vertical="bottom" textRotation="0" wrapText="false" indent="0" shrinkToFit="false"/>
      <protection locked="true" hidden="false"/>
    </xf>
    <xf numFmtId="167" fontId="0" fillId="0" borderId="54"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1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41" xfId="0" applyFont="true" applyBorder="true" applyAlignment="true" applyProtection="true">
      <alignment horizontal="center" vertical="bottom" textRotation="0" wrapText="true" indent="0" shrinkToFit="false"/>
      <protection locked="false" hidden="false"/>
    </xf>
    <xf numFmtId="164" fontId="0" fillId="0" borderId="43" xfId="0" applyFont="false" applyBorder="true" applyAlignment="true" applyProtection="true">
      <alignment horizontal="center" vertical="bottom" textRotation="0" wrapText="true" indent="0" shrinkToFit="false"/>
      <protection locked="false" hidden="false"/>
    </xf>
    <xf numFmtId="164" fontId="32" fillId="0" borderId="41" xfId="0" applyFont="true" applyBorder="true" applyAlignment="true" applyProtection="true">
      <alignment horizontal="center" vertical="bottom" textRotation="0" wrapText="true" indent="0" shrinkToFit="false"/>
      <protection locked="false" hidden="false"/>
    </xf>
    <xf numFmtId="164" fontId="32" fillId="0" borderId="41" xfId="0" applyFont="true" applyBorder="true" applyAlignment="true" applyProtection="true">
      <alignment horizontal="center" vertical="center" textRotation="0" wrapText="true" indent="0" shrinkToFit="false"/>
      <protection locked="false" hidden="false"/>
    </xf>
    <xf numFmtId="164" fontId="31" fillId="0" borderId="41" xfId="0" applyFont="true" applyBorder="true" applyAlignment="true" applyProtection="true">
      <alignment horizontal="center" vertical="bottom" textRotation="0" wrapText="true" indent="0" shrinkToFit="false"/>
      <protection locked="false" hidden="false"/>
    </xf>
    <xf numFmtId="164" fontId="31" fillId="0" borderId="41" xfId="0" applyFont="true" applyBorder="true" applyAlignment="true" applyProtection="true">
      <alignment horizontal="center" vertical="center" textRotation="0" wrapText="true" indent="0" shrinkToFit="false"/>
      <protection locked="false" hidden="false"/>
    </xf>
    <xf numFmtId="164" fontId="31" fillId="0" borderId="41" xfId="0" applyFont="true" applyBorder="true" applyAlignment="true" applyProtection="true">
      <alignment horizontal="center" vertical="center" textRotation="0" wrapText="true" indent="0" shrinkToFit="false"/>
      <protection locked="true" hidden="true"/>
    </xf>
    <xf numFmtId="164" fontId="14" fillId="0" borderId="41" xfId="0" applyFont="true" applyBorder="true" applyAlignment="true" applyProtection="true">
      <alignment horizontal="center" vertical="bottom" textRotation="0" wrapText="true" indent="0" shrinkToFit="false"/>
      <protection locked="false" hidden="false"/>
    </xf>
    <xf numFmtId="164" fontId="13" fillId="0" borderId="41" xfId="0" applyFont="true" applyBorder="true" applyAlignment="true" applyProtection="true">
      <alignment horizontal="center" vertical="bottom" textRotation="0" wrapText="true" indent="0" shrinkToFit="false"/>
      <protection locked="false" hidden="false"/>
    </xf>
    <xf numFmtId="164" fontId="14" fillId="0" borderId="0" xfId="0" applyFont="true" applyBorder="true" applyAlignment="true" applyProtection="true">
      <alignment horizontal="center" vertical="bottom" textRotation="0" wrapText="true" indent="0" shrinkToFit="false"/>
      <protection locked="false" hidden="false"/>
    </xf>
    <xf numFmtId="173" fontId="0" fillId="0" borderId="0" xfId="0" applyFont="false" applyBorder="true" applyAlignment="true" applyProtection="false">
      <alignment horizontal="center" vertical="bottom" textRotation="0" wrapText="false" indent="0" shrinkToFit="false"/>
      <protection locked="true" hidden="false"/>
    </xf>
    <xf numFmtId="164" fontId="36" fillId="14" borderId="55" xfId="0" applyFont="true" applyBorder="true" applyAlignment="true" applyProtection="true">
      <alignment horizontal="center" vertical="bottom" textRotation="0" wrapText="false" indent="0" shrinkToFit="false"/>
      <protection locked="false" hidden="false"/>
    </xf>
    <xf numFmtId="167" fontId="36" fillId="14" borderId="31" xfId="0" applyFont="true" applyBorder="true" applyAlignment="true" applyProtection="true">
      <alignment horizontal="center" vertical="bottom" textRotation="0" wrapText="false" indent="0" shrinkToFit="false"/>
      <protection locked="true" hidden="true"/>
    </xf>
    <xf numFmtId="170" fontId="36" fillId="14" borderId="31" xfId="19" applyFont="true" applyBorder="true" applyAlignment="true" applyProtection="true">
      <alignment horizontal="center" vertical="bottom" textRotation="0" wrapText="false" indent="0" shrinkToFit="false"/>
      <protection locked="true" hidden="true"/>
    </xf>
    <xf numFmtId="170" fontId="36" fillId="14" borderId="13" xfId="19" applyFont="true" applyBorder="true" applyAlignment="true" applyProtection="true">
      <alignment horizontal="center" vertical="bottom" textRotation="0" wrapText="false" indent="0" shrinkToFit="false"/>
      <protection locked="true" hidden="true"/>
    </xf>
    <xf numFmtId="170" fontId="36" fillId="14" borderId="31" xfId="0" applyFont="true" applyBorder="true" applyAlignment="true" applyProtection="true">
      <alignment horizontal="center" vertical="bottom" textRotation="0" wrapText="false" indent="0" shrinkToFit="false"/>
      <protection locked="true" hidden="true"/>
    </xf>
    <xf numFmtId="169" fontId="36" fillId="14" borderId="13" xfId="0" applyFont="true" applyBorder="true" applyAlignment="true" applyProtection="true">
      <alignment horizontal="center" vertical="bottom" textRotation="0" wrapText="false" indent="0" shrinkToFit="false"/>
      <protection locked="true" hidden="true"/>
    </xf>
    <xf numFmtId="169" fontId="36" fillId="14" borderId="31" xfId="0" applyFont="true" applyBorder="true" applyAlignment="true" applyProtection="true">
      <alignment horizontal="center" vertical="bottom" textRotation="0" wrapText="false" indent="0" shrinkToFit="false"/>
      <protection locked="true" hidden="true"/>
    </xf>
    <xf numFmtId="168" fontId="36" fillId="14" borderId="31" xfId="19" applyFont="true" applyBorder="true" applyAlignment="true" applyProtection="true">
      <alignment horizontal="center" vertical="bottom" textRotation="0" wrapText="false" indent="0" shrinkToFit="false"/>
      <protection locked="true" hidden="true"/>
    </xf>
    <xf numFmtId="169" fontId="36" fillId="14" borderId="56" xfId="0" applyFont="true" applyBorder="true" applyAlignment="true" applyProtection="true">
      <alignment horizontal="center" vertical="bottom" textRotation="0" wrapText="false" indent="0" shrinkToFit="false"/>
      <protection locked="true" hidden="true"/>
    </xf>
    <xf numFmtId="169" fontId="36" fillId="14" borderId="0" xfId="0" applyFont="true" applyBorder="true" applyAlignment="true" applyProtection="true">
      <alignment horizontal="center" vertical="bottom" textRotation="0" wrapText="false" indent="0" shrinkToFit="false"/>
      <protection locked="true" hidden="true"/>
    </xf>
    <xf numFmtId="169" fontId="36" fillId="0" borderId="0" xfId="0" applyFont="true" applyBorder="true" applyAlignment="true" applyProtection="true">
      <alignment horizontal="center" vertical="bottom" textRotation="0" wrapText="false" indent="0" shrinkToFit="false"/>
      <protection locked="true" hidden="true"/>
    </xf>
    <xf numFmtId="167" fontId="36" fillId="14" borderId="13" xfId="0" applyFont="true" applyBorder="true" applyAlignment="true" applyProtection="true">
      <alignment horizontal="center" vertical="bottom" textRotation="0" wrapText="false" indent="0" shrinkToFit="false"/>
      <protection locked="true" hidden="true"/>
    </xf>
    <xf numFmtId="168" fontId="36" fillId="14" borderId="13" xfId="0" applyFont="true" applyBorder="true" applyAlignment="true" applyProtection="true">
      <alignment horizontal="center" vertical="bottom" textRotation="0" wrapText="false" indent="0" shrinkToFit="false"/>
      <protection locked="true" hidden="true"/>
    </xf>
    <xf numFmtId="168" fontId="36" fillId="14" borderId="13" xfId="19" applyFont="true" applyBorder="true" applyAlignment="true" applyProtection="true">
      <alignment horizontal="center" vertical="bottom" textRotation="0" wrapText="false" indent="0" shrinkToFit="false"/>
      <protection locked="true" hidden="true"/>
    </xf>
    <xf numFmtId="176" fontId="36" fillId="14" borderId="13" xfId="0" applyFont="true" applyBorder="true" applyAlignment="true" applyProtection="true">
      <alignment horizontal="center" vertical="bottom" textRotation="0" wrapText="false" indent="0" shrinkToFit="false"/>
      <protection locked="true" hidden="true"/>
    </xf>
    <xf numFmtId="169" fontId="36" fillId="14" borderId="13" xfId="19" applyFont="true" applyBorder="true" applyAlignment="true" applyProtection="true">
      <alignment horizontal="center" vertical="bottom" textRotation="0" wrapText="false" indent="0" shrinkToFit="false"/>
      <protection locked="true" hidden="true"/>
    </xf>
    <xf numFmtId="169" fontId="36" fillId="14" borderId="47" xfId="0" applyFont="true" applyBorder="true" applyAlignment="true" applyProtection="true">
      <alignment horizontal="center" vertical="bottom" textRotation="0" wrapText="false" indent="0" shrinkToFit="false"/>
      <protection locked="true" hidden="true"/>
    </xf>
    <xf numFmtId="170" fontId="36" fillId="14" borderId="13" xfId="0" applyFont="true" applyBorder="true" applyAlignment="true" applyProtection="true">
      <alignment horizontal="center" vertical="bottom" textRotation="0" wrapText="false" indent="0" shrinkToFit="false"/>
      <protection locked="true" hidden="true"/>
    </xf>
    <xf numFmtId="169" fontId="17" fillId="0" borderId="0" xfId="0" applyFont="true" applyBorder="true" applyAlignment="true" applyProtection="true">
      <alignment horizontal="center" vertical="bottom" textRotation="0" wrapText="false" indent="0" shrinkToFit="false"/>
      <protection locked="true" hidden="true"/>
    </xf>
    <xf numFmtId="169" fontId="32" fillId="0" borderId="0" xfId="0" applyFont="true" applyBorder="true" applyAlignment="true" applyProtection="true">
      <alignment horizontal="center" vertical="bottom" textRotation="0" wrapText="false" indent="0" shrinkToFit="false"/>
      <protection locked="true" hidden="true"/>
    </xf>
    <xf numFmtId="167" fontId="36" fillId="0" borderId="0" xfId="0" applyFont="true" applyBorder="true" applyAlignment="true" applyProtection="true">
      <alignment horizontal="center" vertical="bottom" textRotation="0" wrapText="false" indent="0" shrinkToFit="false"/>
      <protection locked="true" hidden="true"/>
    </xf>
    <xf numFmtId="168" fontId="17" fillId="0" borderId="0" xfId="19" applyFont="true" applyBorder="true" applyAlignment="true" applyProtection="true">
      <alignment horizontal="center" vertical="bottom" textRotation="0" wrapText="false" indent="0" shrinkToFit="false"/>
      <protection locked="true" hidden="true"/>
    </xf>
    <xf numFmtId="164" fontId="37" fillId="14" borderId="57" xfId="0" applyFont="true" applyBorder="true" applyAlignment="false" applyProtection="false">
      <alignment horizontal="general" vertical="bottom" textRotation="0" wrapText="false" indent="0" shrinkToFit="false"/>
      <protection locked="true" hidden="false"/>
    </xf>
    <xf numFmtId="164" fontId="37" fillId="14" borderId="58" xfId="0" applyFont="true" applyBorder="true" applyAlignment="true" applyProtection="false">
      <alignment horizontal="left" vertical="bottom" textRotation="0" wrapText="false" indent="0" shrinkToFit="false"/>
      <protection locked="true" hidden="false"/>
    </xf>
    <xf numFmtId="178" fontId="38" fillId="14" borderId="59" xfId="0" applyFont="true" applyBorder="true" applyAlignment="true" applyProtection="true">
      <alignment horizontal="center" vertical="bottom" textRotation="0" wrapText="false" indent="0" shrinkToFit="false"/>
      <protection locked="true" hidden="true"/>
    </xf>
    <xf numFmtId="164" fontId="17" fillId="15" borderId="60" xfId="0" applyFont="true" applyBorder="true" applyAlignment="true" applyProtection="false">
      <alignment horizontal="left" vertical="bottom" textRotation="0" wrapText="true" indent="0" shrinkToFit="false"/>
      <protection locked="true" hidden="false"/>
    </xf>
    <xf numFmtId="164" fontId="14" fillId="4" borderId="13" xfId="0" applyFont="true" applyBorder="true" applyAlignment="true" applyProtection="true">
      <alignment horizontal="center" vertical="top" textRotation="0" wrapText="true" indent="0" shrinkToFit="false"/>
      <protection locked="true" hidden="true"/>
    </xf>
    <xf numFmtId="164" fontId="0" fillId="4" borderId="61" xfId="0" applyFont="true" applyBorder="true" applyAlignment="true" applyProtection="true">
      <alignment horizontal="center" vertical="top" textRotation="0" wrapText="true" indent="0" shrinkToFit="false"/>
      <protection locked="true" hidden="true"/>
    </xf>
    <xf numFmtId="164" fontId="24" fillId="10" borderId="13" xfId="0" applyFont="true" applyBorder="true" applyAlignment="true" applyProtection="false">
      <alignment horizontal="center" vertical="bottom" textRotation="0" wrapText="false" indent="0" shrinkToFit="false"/>
      <protection locked="true" hidden="false"/>
    </xf>
    <xf numFmtId="169" fontId="24" fillId="10" borderId="13" xfId="0" applyFont="true" applyBorder="true" applyAlignment="true" applyProtection="false">
      <alignment horizontal="center" vertical="bottom" textRotation="0" wrapText="false" indent="0" shrinkToFit="false"/>
      <protection locked="true" hidden="false"/>
    </xf>
    <xf numFmtId="164" fontId="14" fillId="10" borderId="0" xfId="0" applyFont="true" applyBorder="true" applyAlignment="true" applyProtection="true">
      <alignment horizontal="center" vertical="top" textRotation="0" wrapText="true" indent="0" shrinkToFit="false"/>
      <protection locked="true" hidden="true"/>
    </xf>
    <xf numFmtId="164" fontId="0" fillId="10" borderId="0" xfId="0" applyFont="false" applyBorder="false" applyAlignment="false" applyProtection="false">
      <alignment horizontal="general" vertical="bottom" textRotation="0" wrapText="false" indent="0" shrinkToFit="false"/>
      <protection locked="true" hidden="false"/>
    </xf>
    <xf numFmtId="169" fontId="17" fillId="10" borderId="3" xfId="0" applyFont="true" applyBorder="true" applyAlignment="true" applyProtection="false">
      <alignment horizontal="center" vertical="bottom" textRotation="0" wrapText="false" indent="0" shrinkToFit="false"/>
      <protection locked="true" hidden="false"/>
    </xf>
    <xf numFmtId="169" fontId="0" fillId="10" borderId="0" xfId="0" applyFont="false" applyBorder="false" applyAlignment="true" applyProtection="false">
      <alignment horizontal="center" vertical="bottom" textRotation="0" wrapText="false" indent="0" shrinkToFit="false"/>
      <protection locked="true" hidden="false"/>
    </xf>
    <xf numFmtId="164" fontId="27" fillId="10" borderId="13" xfId="0" applyFont="true" applyBorder="true" applyAlignment="true" applyProtection="false">
      <alignment horizontal="center" vertical="bottom" textRotation="0" wrapText="false" indent="0" shrinkToFit="false"/>
      <protection locked="true" hidden="false"/>
    </xf>
    <xf numFmtId="167" fontId="26" fillId="10" borderId="13" xfId="0" applyFont="true" applyBorder="true" applyAlignment="true" applyProtection="true">
      <alignment horizontal="center" vertical="bottom" textRotation="0" wrapText="false" indent="0" shrinkToFit="false"/>
      <protection locked="false" hidden="false"/>
    </xf>
    <xf numFmtId="164" fontId="0" fillId="10" borderId="13" xfId="0" applyFont="false" applyBorder="true" applyAlignment="true" applyProtection="false">
      <alignment horizontal="center" vertical="bottom" textRotation="0" wrapText="false" indent="0" shrinkToFit="false"/>
      <protection locked="true" hidden="false"/>
    </xf>
    <xf numFmtId="164" fontId="0" fillId="10" borderId="35" xfId="0" applyFont="false" applyBorder="true" applyAlignment="true" applyProtection="false">
      <alignment horizontal="center" vertical="bottom" textRotation="0" wrapText="false" indent="0" shrinkToFit="false"/>
      <protection locked="true" hidden="false"/>
    </xf>
    <xf numFmtId="179" fontId="20" fillId="13" borderId="31" xfId="0" applyFont="true" applyBorder="true" applyAlignment="true" applyProtection="true">
      <alignment horizontal="center" vertical="bottom" textRotation="0" wrapText="false" indent="0" shrinkToFit="false"/>
      <protection locked="true" hidden="true"/>
    </xf>
    <xf numFmtId="167" fontId="33" fillId="13" borderId="0" xfId="0" applyFont="true" applyBorder="true" applyAlignment="true" applyProtection="true">
      <alignment horizontal="center" vertical="bottom" textRotation="0" wrapText="false" indent="0" shrinkToFit="false"/>
      <protection locked="true" hidden="true"/>
    </xf>
    <xf numFmtId="169" fontId="33" fillId="13" borderId="0" xfId="0" applyFont="true" applyBorder="true" applyAlignment="true" applyProtection="true">
      <alignment horizontal="center" vertical="bottom" textRotation="0" wrapText="false" indent="0" shrinkToFit="false"/>
      <protection locked="true" hidden="true"/>
    </xf>
    <xf numFmtId="169" fontId="35" fillId="13" borderId="33" xfId="0" applyFont="true" applyBorder="true" applyAlignment="true" applyProtection="true">
      <alignment horizontal="center" vertical="bottom" textRotation="0" wrapText="false" indent="0" shrinkToFit="false"/>
      <protection locked="true" hidden="true"/>
    </xf>
    <xf numFmtId="169" fontId="33" fillId="13" borderId="13" xfId="0" applyFont="true" applyBorder="true" applyAlignment="true" applyProtection="true">
      <alignment horizontal="center" vertical="bottom" textRotation="0" wrapText="false" indent="0" shrinkToFit="false"/>
      <protection locked="true" hidden="true"/>
    </xf>
    <xf numFmtId="170" fontId="26" fillId="0" borderId="10" xfId="0" applyFont="true" applyBorder="true" applyAlignment="true" applyProtection="true">
      <alignment horizontal="center" vertical="center" textRotation="0" wrapText="false" indent="0" shrinkToFit="false"/>
      <protection locked="true" hidden="true"/>
    </xf>
    <xf numFmtId="171" fontId="17" fillId="0" borderId="0" xfId="0" applyFont="true" applyBorder="true" applyAlignment="true" applyProtection="true">
      <alignment horizontal="center" vertical="bottom" textRotation="0" wrapText="false" indent="0" shrinkToFit="false"/>
      <protection locked="false" hidden="false"/>
    </xf>
    <xf numFmtId="169" fontId="17" fillId="0" borderId="0" xfId="0" applyFont="true" applyBorder="true" applyAlignment="true" applyProtection="true">
      <alignment horizontal="center" vertical="bottom" textRotation="0" wrapText="false" indent="0" shrinkToFit="false"/>
      <protection locked="fals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72" fontId="0" fillId="13" borderId="13" xfId="0" applyFont="false" applyBorder="true" applyAlignment="true" applyProtection="false">
      <alignment horizontal="center" vertical="bottom" textRotation="0" wrapText="false" indent="0" shrinkToFit="false"/>
      <protection locked="true" hidden="false"/>
    </xf>
    <xf numFmtId="174" fontId="36" fillId="14" borderId="31" xfId="0" applyFont="true" applyBorder="true" applyAlignment="true" applyProtection="true">
      <alignment horizontal="center" vertical="bottom" textRotation="0" wrapText="false" indent="0" shrinkToFit="false"/>
      <protection locked="true" hidden="true"/>
    </xf>
    <xf numFmtId="167" fontId="25" fillId="13" borderId="30" xfId="0" applyFont="true" applyBorder="true" applyAlignment="true" applyProtection="true">
      <alignment horizontal="center" vertical="bottom" textRotation="0" wrapText="false" indent="0" shrinkToFit="false"/>
      <protection locked="true" hidden="true"/>
    </xf>
    <xf numFmtId="164" fontId="0" fillId="0" borderId="41" xfId="0" applyFont="true" applyBorder="true" applyAlignment="true" applyProtection="true">
      <alignment horizontal="center" vertical="center" textRotation="0" wrapText="true" indent="0" shrinkToFit="false"/>
      <protection locked="false" hidden="false"/>
    </xf>
    <xf numFmtId="164" fontId="14" fillId="0" borderId="41" xfId="0" applyFont="true" applyBorder="true" applyAlignment="true" applyProtection="true">
      <alignment horizontal="center" vertical="center" textRotation="0" wrapText="true" indent="0" shrinkToFit="false"/>
      <protection locked="false" hidden="false"/>
    </xf>
    <xf numFmtId="164" fontId="13" fillId="0" borderId="41" xfId="0" applyFont="true" applyBorder="true" applyAlignment="true" applyProtection="true">
      <alignment horizontal="center" vertical="center" textRotation="0" wrapText="true" indent="0" shrinkToFit="false"/>
      <protection locked="fals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ont>
        <color rgb="FF000000"/>
        <u val="double"/>
      </font>
    </dxf>
    <dxf>
      <font>
        <color rgb="FF000000"/>
        <u val="double"/>
      </font>
    </dxf>
    <dxf>
      <font>
        <color rgb="FF000000"/>
        <u val="double"/>
      </font>
    </dxf>
    <dxf>
      <font>
        <color rgb="FF000000"/>
        <u val="double"/>
      </font>
    </dxf>
    <dxf>
      <font>
        <color rgb="FF000000"/>
        <u val="double"/>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DB0E3"/>
      <rgbColor rgb="FF993366"/>
      <rgbColor rgb="FFFFFFCC"/>
      <rgbColor rgb="FFCCFFFF"/>
      <rgbColor rgb="FF660066"/>
      <rgbColor rgb="FFFF8080"/>
      <rgbColor rgb="FF0066CC"/>
      <rgbColor rgb="FF8EB4E3"/>
      <rgbColor rgb="FF000080"/>
      <rgbColor rgb="FFFF00FF"/>
      <rgbColor rgb="FFFFFF00"/>
      <rgbColor rgb="FF00FFFF"/>
      <rgbColor rgb="FF800080"/>
      <rgbColor rgb="FF800000"/>
      <rgbColor rgb="FF008080"/>
      <rgbColor rgb="FF0000FF"/>
      <rgbColor rgb="FF00CCFF"/>
      <rgbColor rgb="FFCCFFFF"/>
      <rgbColor rgb="FF92D050"/>
      <rgbColor rgb="FFFFFF99"/>
      <rgbColor rgb="FF99CCFF"/>
      <rgbColor rgb="FFFF99CC"/>
      <rgbColor rgb="FFCC99FF"/>
      <rgbColor rgb="FFE6B9B8"/>
      <rgbColor rgb="FF3366FF"/>
      <rgbColor rgb="FF33CCCC"/>
      <rgbColor rgb="FF99CC00"/>
      <rgbColor rgb="FFFFC000"/>
      <rgbColor rgb="FFFF9900"/>
      <rgbColor rgb="FFFF6600"/>
      <rgbColor rgb="FF666699"/>
      <rgbColor rgb="FF95B3D7"/>
      <rgbColor rgb="FF003366"/>
      <rgbColor rgb="FF339966"/>
      <rgbColor rgb="FF003300"/>
      <rgbColor rgb="FF333300"/>
      <rgbColor rgb="FF993300"/>
      <rgbColor rgb="FF993366"/>
      <rgbColor rgb="FF333399"/>
      <rgbColor rgb="FF3D3D3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2.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K1048576"/>
  <sheetViews>
    <sheetView showFormulas="false" showGridLines="true" showRowColHeaders="true" showZeros="true" rightToLeft="false" tabSelected="true" showOutlineSymbols="true" defaultGridColor="true" view="normal" topLeftCell="A2" colorId="64" zoomScale="100" zoomScaleNormal="100" zoomScalePageLayoutView="100" workbookViewId="0">
      <pane xSplit="2" ySplit="4" topLeftCell="V6" activePane="bottomRight" state="frozen"/>
      <selection pane="topLeft" activeCell="A2" activeCellId="0" sqref="A2"/>
      <selection pane="topRight" activeCell="V2" activeCellId="0" sqref="V2"/>
      <selection pane="bottomLeft" activeCell="A6" activeCellId="0" sqref="A6"/>
      <selection pane="bottomRight" activeCell="A3" activeCellId="0" sqref="A3:AN5"/>
    </sheetView>
  </sheetViews>
  <sheetFormatPr defaultColWidth="8.54296875" defaultRowHeight="15" zeroHeight="false" outlineLevelRow="0" outlineLevelCol="0"/>
  <cols>
    <col collapsed="false" customWidth="true" hidden="false" outlineLevel="0" max="2" min="2" style="0" width="9.43"/>
    <col collapsed="false" customWidth="true" hidden="false" outlineLevel="0" max="5" min="5" style="0" width="9.28"/>
    <col collapsed="false" customWidth="true" hidden="false" outlineLevel="0" max="22" min="22" style="0" width="9.57"/>
    <col collapsed="false" customWidth="true" hidden="false" outlineLevel="0" max="25" min="25" style="0" width="9.28"/>
    <col collapsed="false" customWidth="true" hidden="false" outlineLevel="0" max="37" min="37" style="0" width="10.85"/>
    <col collapsed="false" customWidth="true" hidden="false" outlineLevel="0" max="39" min="39" style="0" width="11"/>
    <col collapsed="false" customWidth="true" hidden="false" outlineLevel="0" max="40" min="40" style="0" width="10.57"/>
    <col collapsed="false" customWidth="true" hidden="false" outlineLevel="0" max="41" min="41" style="0" width="9.43"/>
    <col collapsed="false" customWidth="true" hidden="false" outlineLevel="0" max="42" min="42" style="0" width="11.57"/>
    <col collapsed="false" customWidth="true" hidden="false" outlineLevel="0" max="66" min="66" style="0" width="9.57"/>
    <col collapsed="false" customWidth="true" hidden="false" outlineLevel="0" max="79" min="79" style="0" width="12.43"/>
    <col collapsed="false" customWidth="true" hidden="false" outlineLevel="0" max="80" min="80" style="0" width="12"/>
    <col collapsed="false" customWidth="true" hidden="false" outlineLevel="0" max="81" min="81" style="0" width="8.28"/>
    <col collapsed="false" customWidth="true" hidden="false" outlineLevel="0" max="82" min="82" style="0" width="10"/>
  </cols>
  <sheetData>
    <row r="1" customFormat="false" ht="18" hidden="false" customHeight="false" outlineLevel="0" collapsed="false">
      <c r="B1" s="1" t="s">
        <v>0</v>
      </c>
      <c r="C1" s="1"/>
      <c r="D1" s="1"/>
      <c r="E1" s="1"/>
      <c r="F1" s="1"/>
      <c r="G1" s="1"/>
      <c r="H1" s="1"/>
      <c r="I1" s="1"/>
      <c r="J1" s="1"/>
      <c r="K1" s="1"/>
      <c r="L1" s="1"/>
      <c r="M1" s="1"/>
      <c r="N1" s="1"/>
      <c r="O1" s="1"/>
      <c r="P1" s="1"/>
      <c r="Q1" s="1"/>
      <c r="R1" s="1"/>
      <c r="S1" s="1"/>
      <c r="T1" s="1"/>
      <c r="U1" s="1"/>
      <c r="V1" s="1"/>
      <c r="W1" s="1"/>
      <c r="X1" s="1"/>
      <c r="Y1" s="1"/>
      <c r="Z1" s="2"/>
      <c r="AA1" s="3"/>
      <c r="AB1" s="3"/>
      <c r="AC1" s="3"/>
      <c r="AD1" s="3"/>
      <c r="AE1" s="4"/>
      <c r="AF1" s="4"/>
      <c r="AG1" s="4"/>
      <c r="AH1" s="4"/>
      <c r="AI1" s="4"/>
      <c r="AJ1" s="4"/>
      <c r="AK1" s="4"/>
      <c r="AL1" s="4"/>
      <c r="AM1" s="4"/>
      <c r="BT1" s="5"/>
      <c r="BU1" s="5"/>
      <c r="BV1" s="5"/>
    </row>
    <row r="2" customFormat="false" ht="18.75" hidden="false" customHeight="false" outlineLevel="0" collapsed="false">
      <c r="B2" s="6" t="n">
        <v>43101</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7"/>
      <c r="AI2" s="7"/>
      <c r="AJ2" s="7"/>
      <c r="AK2" s="8"/>
      <c r="AL2" s="8"/>
      <c r="AM2" s="8"/>
      <c r="AN2" s="8"/>
      <c r="AO2" s="8"/>
      <c r="AP2" s="8"/>
      <c r="AQ2" s="8"/>
      <c r="AR2" s="8"/>
      <c r="AS2" s="9"/>
      <c r="AT2" s="10"/>
      <c r="AU2" s="10"/>
      <c r="AV2" s="10"/>
      <c r="AW2" s="10"/>
      <c r="AX2" s="10"/>
      <c r="AY2" s="11"/>
      <c r="AZ2" s="11"/>
      <c r="BT2" s="5"/>
      <c r="BU2" s="5"/>
      <c r="BV2" s="5"/>
    </row>
    <row r="3" customFormat="false" ht="30" hidden="false" customHeight="true" outlineLevel="0" collapsed="false">
      <c r="A3" s="12"/>
      <c r="B3" s="13" t="s">
        <v>1</v>
      </c>
      <c r="C3" s="14" t="s">
        <v>2</v>
      </c>
      <c r="D3" s="14" t="s">
        <v>3</v>
      </c>
      <c r="E3" s="15" t="s">
        <v>4</v>
      </c>
      <c r="F3" s="15" t="s">
        <v>5</v>
      </c>
      <c r="G3" s="16" t="s">
        <v>6</v>
      </c>
      <c r="H3" s="16" t="s">
        <v>7</v>
      </c>
      <c r="I3" s="16" t="s">
        <v>8</v>
      </c>
      <c r="J3" s="16" t="s">
        <v>9</v>
      </c>
      <c r="K3" s="16" t="s">
        <v>10</v>
      </c>
      <c r="L3" s="16" t="s">
        <v>11</v>
      </c>
      <c r="M3" s="16" t="s">
        <v>12</v>
      </c>
      <c r="N3" s="16" t="s">
        <v>13</v>
      </c>
      <c r="O3" s="17" t="s">
        <v>14</v>
      </c>
      <c r="P3" s="17" t="s">
        <v>15</v>
      </c>
      <c r="Q3" s="18" t="s">
        <v>16</v>
      </c>
      <c r="R3" s="19" t="s">
        <v>17</v>
      </c>
      <c r="S3" s="20" t="s">
        <v>18</v>
      </c>
      <c r="T3" s="21" t="s">
        <v>19</v>
      </c>
      <c r="U3" s="22" t="s">
        <v>20</v>
      </c>
      <c r="V3" s="23" t="s">
        <v>21</v>
      </c>
      <c r="W3" s="23" t="s">
        <v>22</v>
      </c>
      <c r="X3" s="23" t="s">
        <v>23</v>
      </c>
      <c r="Y3" s="23" t="s">
        <v>24</v>
      </c>
      <c r="Z3" s="23" t="s">
        <v>25</v>
      </c>
      <c r="AA3" s="23" t="s">
        <v>26</v>
      </c>
      <c r="AB3" s="24" t="s">
        <v>27</v>
      </c>
      <c r="AC3" s="25" t="s">
        <v>28</v>
      </c>
      <c r="AD3" s="26" t="s">
        <v>29</v>
      </c>
      <c r="AE3" s="25" t="s">
        <v>30</v>
      </c>
      <c r="AF3" s="27" t="s">
        <v>31</v>
      </c>
      <c r="AG3" s="27" t="s">
        <v>32</v>
      </c>
      <c r="AH3" s="27" t="s">
        <v>33</v>
      </c>
      <c r="AI3" s="28" t="s">
        <v>34</v>
      </c>
      <c r="AJ3" s="29" t="s">
        <v>35</v>
      </c>
      <c r="AK3" s="30" t="s">
        <v>36</v>
      </c>
      <c r="AL3" s="30" t="s">
        <v>37</v>
      </c>
      <c r="AM3" s="30" t="s">
        <v>38</v>
      </c>
      <c r="AN3" s="31" t="s">
        <v>39</v>
      </c>
      <c r="AO3" s="32" t="s">
        <v>40</v>
      </c>
      <c r="AP3" s="33" t="s">
        <v>41</v>
      </c>
      <c r="AQ3" s="34" t="s">
        <v>39</v>
      </c>
      <c r="AR3" s="35" t="s">
        <v>42</v>
      </c>
      <c r="AS3" s="36"/>
      <c r="AT3" s="37" t="s">
        <v>43</v>
      </c>
      <c r="AU3" s="38" t="s">
        <v>44</v>
      </c>
      <c r="AV3" s="38" t="s">
        <v>45</v>
      </c>
      <c r="AW3" s="38" t="s">
        <v>46</v>
      </c>
      <c r="AX3" s="38" t="s">
        <v>47</v>
      </c>
      <c r="AY3" s="38" t="s">
        <v>48</v>
      </c>
      <c r="AZ3" s="38" t="s">
        <v>49</v>
      </c>
      <c r="BB3" s="38" t="s">
        <v>50</v>
      </c>
      <c r="BC3" s="38" t="s">
        <v>51</v>
      </c>
      <c r="BD3" s="38" t="s">
        <v>52</v>
      </c>
      <c r="BE3" s="38" t="s">
        <v>53</v>
      </c>
      <c r="BF3" s="38" t="s">
        <v>54</v>
      </c>
      <c r="BG3" s="38" t="s">
        <v>55</v>
      </c>
      <c r="BH3" s="38" t="s">
        <v>56</v>
      </c>
      <c r="BI3" s="38" t="s">
        <v>57</v>
      </c>
      <c r="BJ3" s="38" t="s">
        <v>58</v>
      </c>
      <c r="BK3" s="38" t="s">
        <v>59</v>
      </c>
      <c r="BL3" s="38" t="s">
        <v>60</v>
      </c>
      <c r="BM3" s="38"/>
      <c r="BN3" s="38" t="s">
        <v>61</v>
      </c>
      <c r="BO3" s="38" t="s">
        <v>62</v>
      </c>
      <c r="BP3" s="38" t="s">
        <v>63</v>
      </c>
      <c r="BQ3" s="39" t="s">
        <v>64</v>
      </c>
      <c r="BR3" s="39" t="s">
        <v>65</v>
      </c>
      <c r="BS3" s="40"/>
      <c r="BT3" s="41" t="s">
        <v>66</v>
      </c>
      <c r="BU3" s="41" t="s">
        <v>67</v>
      </c>
      <c r="BV3" s="5"/>
      <c r="BW3" s="38" t="s">
        <v>68</v>
      </c>
      <c r="BX3" s="38" t="s">
        <v>69</v>
      </c>
      <c r="BY3" s="38" t="s">
        <v>70</v>
      </c>
      <c r="CA3" s="42" t="s">
        <v>71</v>
      </c>
      <c r="CB3" s="42" t="s">
        <v>72</v>
      </c>
      <c r="CD3" s="43" t="s">
        <v>73</v>
      </c>
      <c r="CE3" s="43"/>
      <c r="CF3" s="43" t="s">
        <v>74</v>
      </c>
      <c r="CG3" s="43"/>
    </row>
    <row r="4" customFormat="false" ht="40.5" hidden="false" customHeight="true" outlineLevel="0" collapsed="false">
      <c r="A4" s="44"/>
      <c r="B4" s="45"/>
      <c r="C4" s="46"/>
      <c r="D4" s="46"/>
      <c r="E4" s="47"/>
      <c r="F4" s="48"/>
      <c r="G4" s="49" t="s">
        <v>75</v>
      </c>
      <c r="H4" s="50"/>
      <c r="I4" s="51" t="s">
        <v>76</v>
      </c>
      <c r="J4" s="52"/>
      <c r="K4" s="49" t="s">
        <v>75</v>
      </c>
      <c r="L4" s="53"/>
      <c r="M4" s="51" t="s">
        <v>76</v>
      </c>
      <c r="N4" s="51"/>
      <c r="O4" s="54"/>
      <c r="P4" s="55"/>
      <c r="Q4" s="56"/>
      <c r="R4" s="57"/>
      <c r="S4" s="58"/>
      <c r="T4" s="59"/>
      <c r="U4" s="60"/>
      <c r="V4" s="61"/>
      <c r="W4" s="61"/>
      <c r="X4" s="61"/>
      <c r="Y4" s="61"/>
      <c r="Z4" s="61"/>
      <c r="AA4" s="61"/>
      <c r="AB4" s="62"/>
      <c r="AC4" s="63"/>
      <c r="AD4" s="64"/>
      <c r="AE4" s="63"/>
      <c r="AF4" s="65"/>
      <c r="AG4" s="65"/>
      <c r="AH4" s="65"/>
      <c r="AI4" s="66"/>
      <c r="AJ4" s="67"/>
      <c r="AK4" s="59"/>
      <c r="AL4" s="59"/>
      <c r="AM4" s="59"/>
      <c r="AN4" s="68"/>
      <c r="AO4" s="32"/>
      <c r="AP4" s="33"/>
      <c r="AQ4" s="34"/>
      <c r="AR4" s="35"/>
      <c r="AS4" s="36"/>
      <c r="AT4" s="37"/>
      <c r="AU4" s="38"/>
      <c r="AV4" s="38"/>
      <c r="AW4" s="38"/>
      <c r="AX4" s="38"/>
      <c r="AY4" s="38"/>
      <c r="AZ4" s="38"/>
      <c r="BB4" s="38"/>
      <c r="BC4" s="38"/>
      <c r="BD4" s="38"/>
      <c r="BE4" s="38"/>
      <c r="BF4" s="38"/>
      <c r="BG4" s="38"/>
      <c r="BH4" s="69" t="s">
        <v>77</v>
      </c>
      <c r="BI4" s="69" t="s">
        <v>77</v>
      </c>
      <c r="BJ4" s="69" t="s">
        <v>78</v>
      </c>
      <c r="BK4" s="39" t="s">
        <v>79</v>
      </c>
      <c r="BL4" s="39" t="s">
        <v>79</v>
      </c>
      <c r="BM4" s="39" t="s">
        <v>80</v>
      </c>
      <c r="BN4" s="69" t="s">
        <v>81</v>
      </c>
      <c r="BO4" s="69" t="s">
        <v>82</v>
      </c>
      <c r="BP4" s="38"/>
      <c r="BQ4" s="39"/>
      <c r="BR4" s="39"/>
      <c r="BS4" s="40"/>
      <c r="BT4" s="41"/>
      <c r="BU4" s="41"/>
      <c r="BV4" s="5"/>
      <c r="BW4" s="69" t="s">
        <v>77</v>
      </c>
      <c r="BX4" s="38"/>
      <c r="BY4" s="38"/>
      <c r="CA4" s="42"/>
      <c r="CB4" s="42"/>
      <c r="CD4" s="70" t="s">
        <v>83</v>
      </c>
      <c r="CE4" s="71" t="s">
        <v>84</v>
      </c>
      <c r="CF4" s="70" t="s">
        <v>83</v>
      </c>
      <c r="CG4" s="71" t="s">
        <v>84</v>
      </c>
    </row>
    <row r="5" customFormat="false" ht="13.7" hidden="false" customHeight="true" outlineLevel="0" collapsed="false">
      <c r="A5" s="44"/>
      <c r="B5" s="72"/>
      <c r="C5" s="73"/>
      <c r="D5" s="73"/>
      <c r="E5" s="74" t="s">
        <v>85</v>
      </c>
      <c r="F5" s="51" t="s">
        <v>86</v>
      </c>
      <c r="G5" s="50" t="s">
        <v>87</v>
      </c>
      <c r="H5" s="53" t="s">
        <v>88</v>
      </c>
      <c r="I5" s="53" t="s">
        <v>87</v>
      </c>
      <c r="J5" s="75" t="s">
        <v>88</v>
      </c>
      <c r="K5" s="49" t="s">
        <v>87</v>
      </c>
      <c r="L5" s="53" t="s">
        <v>88</v>
      </c>
      <c r="M5" s="53" t="s">
        <v>87</v>
      </c>
      <c r="N5" s="51" t="s">
        <v>88</v>
      </c>
      <c r="O5" s="53" t="s">
        <v>87</v>
      </c>
      <c r="P5" s="51" t="s">
        <v>88</v>
      </c>
      <c r="Q5" s="76"/>
      <c r="R5" s="77"/>
      <c r="S5" s="78"/>
      <c r="T5" s="79"/>
      <c r="U5" s="80"/>
      <c r="V5" s="61"/>
      <c r="W5" s="61"/>
      <c r="X5" s="61"/>
      <c r="Y5" s="61"/>
      <c r="Z5" s="61"/>
      <c r="AA5" s="61"/>
      <c r="AB5" s="81"/>
      <c r="AC5" s="82"/>
      <c r="AD5" s="83"/>
      <c r="AE5" s="82"/>
      <c r="AF5" s="84"/>
      <c r="AG5" s="84"/>
      <c r="AH5" s="84"/>
      <c r="AI5" s="85"/>
      <c r="AJ5" s="86"/>
      <c r="AK5" s="79"/>
      <c r="AL5" s="79"/>
      <c r="AM5" s="79"/>
      <c r="AN5" s="87"/>
      <c r="AO5" s="32"/>
      <c r="AP5" s="33"/>
      <c r="AQ5" s="34"/>
      <c r="AR5" s="35"/>
      <c r="AS5" s="36"/>
      <c r="AT5" s="37"/>
      <c r="AU5" s="38"/>
      <c r="AV5" s="38"/>
      <c r="AW5" s="38"/>
      <c r="AX5" s="38"/>
      <c r="AY5" s="38"/>
      <c r="AZ5" s="38"/>
      <c r="BB5" s="38"/>
      <c r="BC5" s="38"/>
      <c r="BD5" s="38"/>
      <c r="BE5" s="38"/>
      <c r="BF5" s="38"/>
      <c r="BG5" s="38"/>
      <c r="BH5" s="69"/>
      <c r="BI5" s="69"/>
      <c r="BJ5" s="69" t="s">
        <v>89</v>
      </c>
      <c r="BK5" s="39"/>
      <c r="BL5" s="39"/>
      <c r="BM5" s="39"/>
      <c r="BN5" s="69"/>
      <c r="BO5" s="69"/>
      <c r="BP5" s="38"/>
      <c r="BQ5" s="39"/>
      <c r="BR5" s="39"/>
      <c r="BS5" s="40"/>
      <c r="BT5" s="41"/>
      <c r="BU5" s="41"/>
      <c r="BV5" s="5"/>
      <c r="BW5" s="69"/>
      <c r="BX5" s="38"/>
      <c r="BY5" s="38"/>
      <c r="CA5" s="42"/>
      <c r="CB5" s="42"/>
      <c r="CD5" s="88" t="s">
        <v>90</v>
      </c>
      <c r="CE5" s="89" t="s">
        <v>91</v>
      </c>
      <c r="CF5" s="88" t="s">
        <v>90</v>
      </c>
      <c r="CG5" s="89" t="s">
        <v>91</v>
      </c>
    </row>
    <row r="6" customFormat="false" ht="12.75" hidden="false" customHeight="true" outlineLevel="0" collapsed="false">
      <c r="A6" s="90" t="s">
        <v>92</v>
      </c>
      <c r="B6" s="91" t="n">
        <v>43101</v>
      </c>
      <c r="C6" s="92" t="n">
        <v>57.8</v>
      </c>
      <c r="D6" s="93" t="n">
        <v>0.654</v>
      </c>
      <c r="E6" s="94" t="n">
        <v>48.38</v>
      </c>
      <c r="F6" s="95" t="n">
        <v>72</v>
      </c>
      <c r="G6" s="95" t="n">
        <v>47</v>
      </c>
      <c r="H6" s="96" t="n">
        <v>24</v>
      </c>
      <c r="I6" s="96" t="n">
        <v>0</v>
      </c>
      <c r="J6" s="96" t="n">
        <v>24</v>
      </c>
      <c r="K6" s="96" t="n">
        <v>0</v>
      </c>
      <c r="L6" s="97" t="n">
        <v>0</v>
      </c>
      <c r="M6" s="97" t="n">
        <v>0</v>
      </c>
      <c r="N6" s="97" t="n">
        <v>0</v>
      </c>
      <c r="O6" s="97" t="n">
        <v>0</v>
      </c>
      <c r="P6" s="97" t="n">
        <v>24</v>
      </c>
      <c r="Q6" s="97" t="n">
        <v>0</v>
      </c>
      <c r="R6" s="97" t="n">
        <v>3716</v>
      </c>
      <c r="S6" s="98" t="n">
        <v>3660</v>
      </c>
      <c r="T6" s="98" t="n">
        <v>3660</v>
      </c>
      <c r="U6" s="99" t="n">
        <v>3585</v>
      </c>
      <c r="V6" s="99" t="n">
        <v>3692</v>
      </c>
      <c r="W6" s="96" t="n">
        <v>45</v>
      </c>
      <c r="X6" s="96" t="n">
        <v>0</v>
      </c>
      <c r="Y6" s="96" t="n">
        <v>48</v>
      </c>
      <c r="Z6" s="96" t="n">
        <v>0</v>
      </c>
      <c r="AA6" s="96" t="n">
        <v>60</v>
      </c>
      <c r="AB6" s="95" t="n">
        <v>0</v>
      </c>
      <c r="AC6" s="100" t="n">
        <f aca="false">V6-U6+AZ6</f>
        <v>107</v>
      </c>
      <c r="AD6" s="101" t="n">
        <f aca="false">U6-T6</f>
        <v>-75</v>
      </c>
      <c r="AE6" s="95" t="n">
        <v>157</v>
      </c>
      <c r="AF6" s="102" t="n">
        <f aca="false">IF(AE6&gt;0, V6/(AE6*24),"no data")</f>
        <v>0.979830148619958</v>
      </c>
      <c r="AG6" s="103" t="n">
        <f aca="false">IF(R6&gt;0,R6/24,"no data")</f>
        <v>154.833333333333</v>
      </c>
      <c r="AH6" s="102" t="n">
        <f aca="false">IF(U6&gt;0,(U6/R6),"no data")</f>
        <v>0.964747039827772</v>
      </c>
      <c r="AI6" s="104" t="n">
        <f aca="false">(1440-((W6*X6)+(Y6*Z6)+(AA6*AB6))/(W6+Y6+AA6))/1440</f>
        <v>1</v>
      </c>
      <c r="AJ6" s="105" t="n">
        <f aca="false">IF(U6&gt;0,(1440-((X6*W6+AT6*AU6)+(Z6*Y6+AV6*AW6)+(AA6*AB6+AX6*AY6))/(W6+Y6+AA6))/1440,"no data")</f>
        <v>1</v>
      </c>
      <c r="AK6" s="106" t="n">
        <v>11.021</v>
      </c>
      <c r="AL6" s="107" t="n">
        <v>138.08</v>
      </c>
      <c r="AM6" s="94" t="n">
        <f aca="false">AK6*AL6</f>
        <v>1521.77968</v>
      </c>
      <c r="AN6" s="106" t="n">
        <v>30.292</v>
      </c>
      <c r="AO6" s="108" t="n">
        <v>978</v>
      </c>
      <c r="AP6" s="109" t="n">
        <f aca="false">AN6*AO6</f>
        <v>29625.576</v>
      </c>
      <c r="AQ6" s="110" t="n">
        <f aca="false">IF(U6&gt;0,((((AK6*AL6)+(AN6*AO6))/(U6*1000))*1000000),"no data")</f>
        <v>8688.24426220363</v>
      </c>
      <c r="AR6" s="111" t="n">
        <f aca="false">S6/24</f>
        <v>152.5</v>
      </c>
      <c r="AS6" s="36"/>
      <c r="AT6" s="95" t="n">
        <v>0</v>
      </c>
      <c r="AU6" s="112" t="n">
        <v>0</v>
      </c>
      <c r="AV6" s="112" t="n">
        <v>0</v>
      </c>
      <c r="AW6" s="95" t="n">
        <v>0</v>
      </c>
      <c r="AX6" s="112" t="n">
        <v>0</v>
      </c>
      <c r="AY6" s="95" t="n">
        <v>0</v>
      </c>
      <c r="AZ6" s="95" t="n">
        <v>0</v>
      </c>
      <c r="BB6" s="113" t="n">
        <v>1080</v>
      </c>
      <c r="BC6" s="113" t="n">
        <v>1151</v>
      </c>
      <c r="BD6" s="113" t="n">
        <v>1461</v>
      </c>
      <c r="BE6" s="113" t="n">
        <f aca="false">BC6-BB6</f>
        <v>71</v>
      </c>
      <c r="BF6" s="113" t="n">
        <f aca="false">AQ6</f>
        <v>8688.24426220363</v>
      </c>
      <c r="BG6" s="114" t="n">
        <f aca="false">BD6/24</f>
        <v>60.875</v>
      </c>
      <c r="BH6" s="115" t="n">
        <v>2.051</v>
      </c>
      <c r="BI6" s="116" t="n">
        <v>2.051</v>
      </c>
      <c r="BJ6" s="117" t="n">
        <v>28</v>
      </c>
      <c r="BK6" s="118" t="n">
        <v>27.57</v>
      </c>
      <c r="BL6" s="117" t="n">
        <v>22.83</v>
      </c>
      <c r="BM6" s="117" t="n">
        <v>32.52</v>
      </c>
      <c r="BN6" s="118" t="n">
        <v>997.4</v>
      </c>
      <c r="BO6" s="117" t="n">
        <v>50.05</v>
      </c>
      <c r="BP6" s="119" t="n">
        <v>0.9363</v>
      </c>
      <c r="BQ6" s="118" t="n">
        <v>89.61</v>
      </c>
      <c r="BR6" s="117" t="n">
        <v>83.99</v>
      </c>
      <c r="BS6" s="120" t="n">
        <f aca="false">BR6-BQ6</f>
        <v>-5.62</v>
      </c>
      <c r="BT6" s="121" t="n">
        <v>12005</v>
      </c>
      <c r="BU6" s="121" t="n">
        <v>11649</v>
      </c>
      <c r="BV6" s="122" t="n">
        <f aca="false">BU6-BT6</f>
        <v>-356</v>
      </c>
      <c r="BW6" s="123" t="n">
        <f aca="false">BH6+BI6</f>
        <v>4.102</v>
      </c>
      <c r="BX6" s="124" t="n">
        <v>24</v>
      </c>
      <c r="BY6" s="124" t="n">
        <v>24</v>
      </c>
      <c r="BZ6" s="125"/>
      <c r="CA6" s="124" t="n">
        <v>13.72</v>
      </c>
      <c r="CB6" s="124" t="n">
        <v>1.07</v>
      </c>
      <c r="CD6" s="114" t="n">
        <v>2.2</v>
      </c>
      <c r="CE6" s="124" t="n">
        <v>3.5</v>
      </c>
      <c r="CF6" s="126" t="n">
        <v>2.25</v>
      </c>
      <c r="CG6" s="114" t="n">
        <v>0.7</v>
      </c>
    </row>
    <row r="7" customFormat="false" ht="15" hidden="false" customHeight="false" outlineLevel="0" collapsed="false">
      <c r="A7" s="90"/>
      <c r="B7" s="91" t="n">
        <v>43102</v>
      </c>
      <c r="C7" s="92" t="n">
        <v>58.1</v>
      </c>
      <c r="D7" s="93" t="n">
        <v>0.644</v>
      </c>
      <c r="E7" s="94" t="n">
        <v>48.58</v>
      </c>
      <c r="F7" s="95" t="n">
        <v>71</v>
      </c>
      <c r="G7" s="95" t="n">
        <v>47</v>
      </c>
      <c r="H7" s="96" t="n">
        <v>24</v>
      </c>
      <c r="I7" s="96" t="n">
        <v>0</v>
      </c>
      <c r="J7" s="96" t="n">
        <v>24</v>
      </c>
      <c r="K7" s="96" t="n">
        <v>0</v>
      </c>
      <c r="L7" s="97" t="n">
        <v>0</v>
      </c>
      <c r="M7" s="97" t="n">
        <v>0</v>
      </c>
      <c r="N7" s="97" t="n">
        <v>0</v>
      </c>
      <c r="O7" s="97" t="n">
        <v>0</v>
      </c>
      <c r="P7" s="97" t="n">
        <v>24</v>
      </c>
      <c r="Q7" s="97" t="n">
        <v>0</v>
      </c>
      <c r="R7" s="97" t="n">
        <v>3715</v>
      </c>
      <c r="S7" s="98" t="n">
        <v>3663</v>
      </c>
      <c r="T7" s="98" t="n">
        <v>3663</v>
      </c>
      <c r="U7" s="99" t="n">
        <v>3590</v>
      </c>
      <c r="V7" s="99" t="n">
        <v>3698</v>
      </c>
      <c r="W7" s="96" t="n">
        <v>45</v>
      </c>
      <c r="X7" s="96" t="n">
        <v>0</v>
      </c>
      <c r="Y7" s="96" t="n">
        <v>48</v>
      </c>
      <c r="Z7" s="96" t="n">
        <v>0</v>
      </c>
      <c r="AA7" s="96" t="n">
        <v>60</v>
      </c>
      <c r="AB7" s="95" t="n">
        <v>0</v>
      </c>
      <c r="AC7" s="100" t="n">
        <f aca="false">V7-U7+AZ7</f>
        <v>108</v>
      </c>
      <c r="AD7" s="101" t="n">
        <f aca="false">U7-T7</f>
        <v>-73</v>
      </c>
      <c r="AE7" s="95" t="n">
        <v>156</v>
      </c>
      <c r="AF7" s="102" t="n">
        <f aca="false">IF(AE7&gt;0, V7/(AE7*24),"no data")</f>
        <v>0.987713675213675</v>
      </c>
      <c r="AG7" s="103" t="n">
        <f aca="false">IF(R7&gt;0,R7/24,"no data")</f>
        <v>154.791666666667</v>
      </c>
      <c r="AH7" s="102" t="n">
        <f aca="false">IF(U7&gt;0,(U7/R7),"no data")</f>
        <v>0.966352624495289</v>
      </c>
      <c r="AI7" s="104" t="n">
        <f aca="false">(1440-((W7*X7)+(Y7*Z7)+(AA7*AB7))/(W7+Y7+AA7))/1440</f>
        <v>1</v>
      </c>
      <c r="AJ7" s="105" t="n">
        <f aca="false">IF(U7&gt;0,(1440-((X7*W7+AT7*AU7)+(Z7*Y7+AV7*AW7)+(AA7*AB7+AX7*AY7))/(W7+Y7+AA7))/1440,"no data")</f>
        <v>1</v>
      </c>
      <c r="AK7" s="127" t="n">
        <v>11.055</v>
      </c>
      <c r="AL7" s="128" t="n">
        <v>136.8</v>
      </c>
      <c r="AM7" s="94" t="n">
        <f aca="false">AK7*AL7</f>
        <v>1512.324</v>
      </c>
      <c r="AN7" s="127" t="n">
        <v>30.429</v>
      </c>
      <c r="AO7" s="129" t="n">
        <v>981</v>
      </c>
      <c r="AP7" s="109" t="n">
        <f aca="false">AN7*AO7</f>
        <v>29850.849</v>
      </c>
      <c r="AQ7" s="130" t="n">
        <f aca="false">IF(U7&gt;0,((((AK7*AL7)+(AN7*AO7))/(U7*1000))*1000000),"no data")</f>
        <v>8736.25988857939</v>
      </c>
      <c r="AR7" s="111" t="n">
        <f aca="false">S7/24</f>
        <v>152.625</v>
      </c>
      <c r="AS7" s="36"/>
      <c r="AT7" s="95" t="n">
        <v>0</v>
      </c>
      <c r="AU7" s="112" t="n">
        <v>0</v>
      </c>
      <c r="AV7" s="112" t="n">
        <v>0</v>
      </c>
      <c r="AW7" s="95" t="n">
        <v>0</v>
      </c>
      <c r="AX7" s="112" t="n">
        <v>0</v>
      </c>
      <c r="AY7" s="95" t="n">
        <v>0</v>
      </c>
      <c r="AZ7" s="95" t="n">
        <v>0</v>
      </c>
      <c r="BB7" s="113" t="n">
        <v>1089</v>
      </c>
      <c r="BC7" s="113" t="n">
        <v>1140</v>
      </c>
      <c r="BD7" s="113" t="n">
        <v>1469</v>
      </c>
      <c r="BE7" s="113" t="n">
        <f aca="false">BC7-BB7</f>
        <v>51</v>
      </c>
      <c r="BF7" s="113" t="n">
        <f aca="false">AQ7</f>
        <v>8736.25988857939</v>
      </c>
      <c r="BG7" s="114" t="n">
        <f aca="false">BD7/24</f>
        <v>61.2083333333333</v>
      </c>
      <c r="BH7" s="115" t="n">
        <v>2.114</v>
      </c>
      <c r="BI7" s="116" t="n">
        <v>2.114</v>
      </c>
      <c r="BJ7" s="117" t="n">
        <v>28</v>
      </c>
      <c r="BK7" s="117" t="n">
        <v>27.68</v>
      </c>
      <c r="BL7" s="117" t="n">
        <v>22.72</v>
      </c>
      <c r="BM7" s="118" t="n">
        <v>31.99</v>
      </c>
      <c r="BN7" s="118" t="n">
        <v>997.4</v>
      </c>
      <c r="BO7" s="117" t="n">
        <v>49.97</v>
      </c>
      <c r="BP7" s="119" t="n">
        <v>0.9366</v>
      </c>
      <c r="BQ7" s="131" t="n">
        <v>90.76</v>
      </c>
      <c r="BR7" s="117" t="n">
        <v>83.83</v>
      </c>
      <c r="BS7" s="120" t="n">
        <f aca="false">BR7-BQ7</f>
        <v>-6.93000000000001</v>
      </c>
      <c r="BT7" s="121" t="n">
        <v>11945</v>
      </c>
      <c r="BU7" s="121" t="n">
        <v>11673</v>
      </c>
      <c r="BV7" s="122" t="n">
        <f aca="false">BU7-BT7</f>
        <v>-272</v>
      </c>
      <c r="BW7" s="123" t="n">
        <f aca="false">BH7+BI7</f>
        <v>4.228</v>
      </c>
      <c r="BX7" s="124" t="n">
        <v>24</v>
      </c>
      <c r="BY7" s="124" t="n">
        <v>24</v>
      </c>
      <c r="BZ7" s="125"/>
      <c r="CA7" s="124" t="n">
        <v>16.6</v>
      </c>
      <c r="CB7" s="124" t="n">
        <v>5.73</v>
      </c>
      <c r="CD7" s="114" t="n">
        <v>2.1</v>
      </c>
      <c r="CE7" s="124" t="n">
        <v>3.5</v>
      </c>
      <c r="CF7" s="126" t="n">
        <v>2.25</v>
      </c>
      <c r="CG7" s="114" t="n">
        <v>0.7</v>
      </c>
    </row>
    <row r="8" customFormat="false" ht="15" hidden="false" customHeight="false" outlineLevel="0" collapsed="false">
      <c r="A8" s="90"/>
      <c r="B8" s="91" t="n">
        <v>43103</v>
      </c>
      <c r="C8" s="92" t="n">
        <v>57.3</v>
      </c>
      <c r="D8" s="93" t="n">
        <v>0.6751</v>
      </c>
      <c r="E8" s="94" t="n">
        <v>48.75</v>
      </c>
      <c r="F8" s="95" t="n">
        <v>70</v>
      </c>
      <c r="G8" s="95" t="n">
        <v>48</v>
      </c>
      <c r="H8" s="96" t="n">
        <v>24</v>
      </c>
      <c r="I8" s="96" t="n">
        <v>0</v>
      </c>
      <c r="J8" s="96" t="n">
        <v>24</v>
      </c>
      <c r="K8" s="96" t="n">
        <v>0</v>
      </c>
      <c r="L8" s="97" t="n">
        <v>0</v>
      </c>
      <c r="M8" s="97" t="n">
        <v>0</v>
      </c>
      <c r="N8" s="97" t="n">
        <v>0</v>
      </c>
      <c r="O8" s="97" t="n">
        <v>0</v>
      </c>
      <c r="P8" s="97" t="n">
        <v>24</v>
      </c>
      <c r="Q8" s="97" t="n">
        <v>0</v>
      </c>
      <c r="R8" s="97" t="n">
        <v>3719</v>
      </c>
      <c r="S8" s="132" t="n">
        <v>3667</v>
      </c>
      <c r="T8" s="98" t="n">
        <v>3667</v>
      </c>
      <c r="U8" s="99" t="n">
        <v>3598</v>
      </c>
      <c r="V8" s="99" t="n">
        <v>3706</v>
      </c>
      <c r="W8" s="96" t="n">
        <v>45</v>
      </c>
      <c r="X8" s="96" t="n">
        <v>0</v>
      </c>
      <c r="Y8" s="96" t="n">
        <v>48</v>
      </c>
      <c r="Z8" s="96" t="n">
        <v>0</v>
      </c>
      <c r="AA8" s="96" t="n">
        <v>61</v>
      </c>
      <c r="AB8" s="95" t="n">
        <v>0</v>
      </c>
      <c r="AC8" s="100" t="n">
        <f aca="false">V8-U8+AZ8</f>
        <v>108</v>
      </c>
      <c r="AD8" s="101" t="n">
        <f aca="false">U8-T8</f>
        <v>-69</v>
      </c>
      <c r="AE8" s="95" t="n">
        <v>157</v>
      </c>
      <c r="AF8" s="102" t="n">
        <f aca="false">IF(AE8&gt;0, V8/(AE8*24),"no data")</f>
        <v>0.983545647558386</v>
      </c>
      <c r="AG8" s="103" t="n">
        <f aca="false">IF(R8&gt;0,R8/24,"no data")</f>
        <v>154.958333333333</v>
      </c>
      <c r="AH8" s="102" t="n">
        <f aca="false">IF(U8&gt;0,(U8/R8),"no data")</f>
        <v>0.967464372143049</v>
      </c>
      <c r="AI8" s="104" t="n">
        <f aca="false">(1440-((W8*X8)+(Y8*Z8)+(AA8*AB8))/(W8+Y8+AA8))/1440</f>
        <v>1</v>
      </c>
      <c r="AJ8" s="105" t="n">
        <f aca="false">IF(U8&gt;0,(1440-((X8*W8+AT8*AU8)+(Z8*Y8+AV8*AW8)+(AA8*AB8+AX8*AY8))/(W8+Y8+AA8))/1440,"no data")</f>
        <v>1</v>
      </c>
      <c r="AK8" s="127" t="n">
        <v>11.075</v>
      </c>
      <c r="AL8" s="133" t="n">
        <v>137.72</v>
      </c>
      <c r="AM8" s="94" t="n">
        <f aca="false">AK8*AL8</f>
        <v>1525.249</v>
      </c>
      <c r="AN8" s="127" t="n">
        <v>30.338</v>
      </c>
      <c r="AO8" s="129" t="n">
        <v>978.904</v>
      </c>
      <c r="AP8" s="109" t="n">
        <f aca="false">AN8*AO8</f>
        <v>29697.989552</v>
      </c>
      <c r="AQ8" s="130" t="n">
        <f aca="false">IF(U8&gt;0,((((AK8*AL8)+(AN8*AO8))/(U8*1000))*1000000),"no data")</f>
        <v>8677.94289938855</v>
      </c>
      <c r="AR8" s="111" t="n">
        <f aca="false">S8/24</f>
        <v>152.791666666667</v>
      </c>
      <c r="AS8" s="36"/>
      <c r="AT8" s="95" t="n">
        <v>0</v>
      </c>
      <c r="AU8" s="112" t="n">
        <v>0</v>
      </c>
      <c r="AV8" s="112" t="n">
        <v>0</v>
      </c>
      <c r="AW8" s="95" t="n">
        <v>0</v>
      </c>
      <c r="AX8" s="112" t="n">
        <v>0</v>
      </c>
      <c r="AY8" s="95" t="n">
        <v>0</v>
      </c>
      <c r="AZ8" s="95" t="n">
        <v>0</v>
      </c>
      <c r="BB8" s="113" t="n">
        <v>1095</v>
      </c>
      <c r="BC8" s="113" t="n">
        <v>1141</v>
      </c>
      <c r="BD8" s="113" t="n">
        <v>1470</v>
      </c>
      <c r="BE8" s="113" t="n">
        <f aca="false">BC8-BB8</f>
        <v>46</v>
      </c>
      <c r="BF8" s="113" t="n">
        <f aca="false">AQ8</f>
        <v>8677.94289938855</v>
      </c>
      <c r="BG8" s="114" t="n">
        <f aca="false">BD8/24</f>
        <v>61.25</v>
      </c>
      <c r="BH8" s="115" t="n">
        <v>2.044</v>
      </c>
      <c r="BI8" s="116" t="n">
        <v>2.044</v>
      </c>
      <c r="BJ8" s="117" t="n">
        <v>27.5</v>
      </c>
      <c r="BK8" s="118" t="n">
        <v>27.81</v>
      </c>
      <c r="BL8" s="117" t="n">
        <v>22.64</v>
      </c>
      <c r="BM8" s="117" t="n">
        <v>32.39</v>
      </c>
      <c r="BN8" s="118" t="n">
        <v>997.8</v>
      </c>
      <c r="BO8" s="117" t="n">
        <v>49.98</v>
      </c>
      <c r="BP8" s="119" t="n">
        <v>0.9363</v>
      </c>
      <c r="BQ8" s="118" t="n">
        <v>91.09</v>
      </c>
      <c r="BR8" s="117" t="n">
        <v>83.77</v>
      </c>
      <c r="BS8" s="120" t="n">
        <f aca="false">BR8-BQ8</f>
        <v>-7.32000000000001</v>
      </c>
      <c r="BT8" s="134" t="n">
        <v>11939</v>
      </c>
      <c r="BU8" s="134" t="n">
        <v>11656</v>
      </c>
      <c r="BV8" s="135" t="n">
        <f aca="false">BU8-BT8</f>
        <v>-283</v>
      </c>
      <c r="BW8" s="113" t="n">
        <f aca="false">BH8+BI8</f>
        <v>4.088</v>
      </c>
      <c r="BX8" s="114" t="n">
        <v>24</v>
      </c>
      <c r="BY8" s="114" t="n">
        <v>24</v>
      </c>
      <c r="CA8" s="114" t="n">
        <v>17.48</v>
      </c>
      <c r="CB8" s="114" t="n">
        <v>7.17</v>
      </c>
      <c r="CD8" s="114" t="n">
        <v>2.1</v>
      </c>
      <c r="CE8" s="114" t="n">
        <v>3.7</v>
      </c>
      <c r="CF8" s="126" t="n">
        <v>2.25</v>
      </c>
      <c r="CG8" s="114" t="n">
        <v>0.7</v>
      </c>
    </row>
    <row r="9" customFormat="false" ht="15" hidden="false" customHeight="false" outlineLevel="0" collapsed="false">
      <c r="A9" s="90"/>
      <c r="B9" s="91" t="n">
        <v>43104</v>
      </c>
      <c r="C9" s="92" t="n">
        <v>50.75</v>
      </c>
      <c r="D9" s="93" t="n">
        <v>0.8017</v>
      </c>
      <c r="E9" s="94" t="n">
        <v>45.75</v>
      </c>
      <c r="F9" s="95" t="n">
        <v>60</v>
      </c>
      <c r="G9" s="95" t="n">
        <v>42</v>
      </c>
      <c r="H9" s="96" t="n">
        <v>24</v>
      </c>
      <c r="I9" s="96" t="n">
        <v>0</v>
      </c>
      <c r="J9" s="96" t="n">
        <v>24</v>
      </c>
      <c r="K9" s="96" t="n">
        <v>0</v>
      </c>
      <c r="L9" s="97" t="n">
        <v>0</v>
      </c>
      <c r="M9" s="97" t="n">
        <v>0</v>
      </c>
      <c r="N9" s="97" t="n">
        <v>0</v>
      </c>
      <c r="O9" s="97" t="n">
        <v>0</v>
      </c>
      <c r="P9" s="97" t="n">
        <v>24</v>
      </c>
      <c r="Q9" s="97" t="n">
        <v>0</v>
      </c>
      <c r="R9" s="97" t="n">
        <v>3720</v>
      </c>
      <c r="S9" s="98" t="n">
        <v>3694</v>
      </c>
      <c r="T9" s="98" t="n">
        <v>3694</v>
      </c>
      <c r="U9" s="99" t="n">
        <v>3611</v>
      </c>
      <c r="V9" s="99" t="n">
        <v>3718</v>
      </c>
      <c r="W9" s="96" t="n">
        <v>46</v>
      </c>
      <c r="X9" s="96" t="n">
        <v>0</v>
      </c>
      <c r="Y9" s="96" t="n">
        <v>47</v>
      </c>
      <c r="Z9" s="96" t="n">
        <v>0</v>
      </c>
      <c r="AA9" s="96" t="n">
        <v>62</v>
      </c>
      <c r="AB9" s="95" t="n">
        <v>0</v>
      </c>
      <c r="AC9" s="100" t="n">
        <f aca="false">V9-U9+AZ9</f>
        <v>107</v>
      </c>
      <c r="AD9" s="101" t="n">
        <f aca="false">U9-T9</f>
        <v>-83</v>
      </c>
      <c r="AE9" s="95" t="n">
        <v>157</v>
      </c>
      <c r="AF9" s="102" t="n">
        <f aca="false">IF(AE9&gt;0, V9/(AE9*24),"no data")</f>
        <v>0.986730360934183</v>
      </c>
      <c r="AG9" s="103" t="n">
        <f aca="false">IF(R9&gt;0,R9/24,"no data")</f>
        <v>155</v>
      </c>
      <c r="AH9" s="102" t="n">
        <f aca="false">IF(U9&gt;0,(U9/R9),"no data")</f>
        <v>0.970698924731183</v>
      </c>
      <c r="AI9" s="104" t="n">
        <f aca="false">(1440-((W9*X9)+(Y9*Z9)+(AA9*AB9))/(W9+Y9+AA9))/1440</f>
        <v>1</v>
      </c>
      <c r="AJ9" s="105" t="n">
        <f aca="false">IF(U9&gt;0,(1440-((X9*W9+AT9*AU9)+(Z9*Y9+AV9*AW9)+(AA9*AB9+AX9*AY9))/(W9+Y9+AA9))/1440,"no data")</f>
        <v>1</v>
      </c>
      <c r="AK9" s="127" t="n">
        <v>11.1</v>
      </c>
      <c r="AL9" s="133" t="n">
        <v>138.69</v>
      </c>
      <c r="AM9" s="94" t="n">
        <f aca="false">AK9*AL9</f>
        <v>1539.459</v>
      </c>
      <c r="AN9" s="127" t="n">
        <v>30.518</v>
      </c>
      <c r="AO9" s="129" t="n">
        <v>979</v>
      </c>
      <c r="AP9" s="109" t="n">
        <f aca="false">AN9*AO9</f>
        <v>29877.122</v>
      </c>
      <c r="AQ9" s="130" t="n">
        <f aca="false">IF(U9&gt;0,((((AK9*AL9)+(AN9*AO9))/(U9*1000))*1000000),"no data")</f>
        <v>8700.24397673775</v>
      </c>
      <c r="AR9" s="111" t="n">
        <f aca="false">S9/24</f>
        <v>153.916666666667</v>
      </c>
      <c r="AS9" s="36"/>
      <c r="AT9" s="95" t="n">
        <v>0</v>
      </c>
      <c r="AU9" s="112" t="n">
        <v>0</v>
      </c>
      <c r="AV9" s="112" t="n">
        <v>0</v>
      </c>
      <c r="AW9" s="95" t="n">
        <v>0</v>
      </c>
      <c r="AX9" s="112" t="n">
        <v>0</v>
      </c>
      <c r="AY9" s="95" t="n">
        <v>0</v>
      </c>
      <c r="AZ9" s="95" t="n">
        <v>0</v>
      </c>
      <c r="BB9" s="113" t="n">
        <v>1094</v>
      </c>
      <c r="BC9" s="113" t="n">
        <v>1138</v>
      </c>
      <c r="BD9" s="113" t="n">
        <v>1486</v>
      </c>
      <c r="BE9" s="113" t="n">
        <f aca="false">BC9-BB9</f>
        <v>44</v>
      </c>
      <c r="BF9" s="113" t="n">
        <f aca="false">AQ9</f>
        <v>8700.24397673775</v>
      </c>
      <c r="BG9" s="114" t="n">
        <f aca="false">BD9/24</f>
        <v>61.9166666666667</v>
      </c>
      <c r="BH9" s="115" t="n">
        <v>2.171</v>
      </c>
      <c r="BI9" s="116" t="n">
        <v>2.171</v>
      </c>
      <c r="BJ9" s="117" t="n">
        <v>27.5</v>
      </c>
      <c r="BK9" s="118" t="n">
        <v>27.86</v>
      </c>
      <c r="BL9" s="117" t="n">
        <v>22.73</v>
      </c>
      <c r="BM9" s="117" t="n">
        <v>32.15</v>
      </c>
      <c r="BN9" s="118" t="n">
        <v>997.4</v>
      </c>
      <c r="BO9" s="117" t="n">
        <v>50.03</v>
      </c>
      <c r="BP9" s="136" t="n">
        <v>0.9359</v>
      </c>
      <c r="BQ9" s="117" t="n">
        <v>88.94</v>
      </c>
      <c r="BR9" s="117" t="n">
        <v>83.45</v>
      </c>
      <c r="BS9" s="120" t="n">
        <f aca="false">BR9-BQ9</f>
        <v>-5.49</v>
      </c>
      <c r="BT9" s="134" t="n">
        <v>11978</v>
      </c>
      <c r="BU9" s="134" t="n">
        <v>11700</v>
      </c>
      <c r="BV9" s="135" t="n">
        <f aca="false">BU9-BT9</f>
        <v>-278</v>
      </c>
      <c r="BW9" s="113" t="n">
        <f aca="false">BH9+BI9</f>
        <v>4.342</v>
      </c>
      <c r="BX9" s="114" t="n">
        <v>24</v>
      </c>
      <c r="BY9" s="114" t="n">
        <v>24</v>
      </c>
      <c r="CA9" s="114" t="n">
        <v>13.07</v>
      </c>
      <c r="CB9" s="114" t="n">
        <v>6.8</v>
      </c>
      <c r="CD9" s="114" t="n">
        <v>2.1</v>
      </c>
      <c r="CE9" s="114" t="n">
        <v>3.5</v>
      </c>
      <c r="CF9" s="126" t="n">
        <v>2.25</v>
      </c>
      <c r="CG9" s="114" t="n">
        <v>0.7</v>
      </c>
    </row>
    <row r="10" customFormat="false" ht="15" hidden="false" customHeight="false" outlineLevel="0" collapsed="false">
      <c r="A10" s="90"/>
      <c r="B10" s="91" t="n">
        <v>43105</v>
      </c>
      <c r="C10" s="92" t="n">
        <v>52.95</v>
      </c>
      <c r="D10" s="93" t="n">
        <v>0.7274</v>
      </c>
      <c r="E10" s="94" t="n">
        <v>46.17</v>
      </c>
      <c r="F10" s="95" t="n">
        <v>64</v>
      </c>
      <c r="G10" s="95" t="n">
        <v>43</v>
      </c>
      <c r="H10" s="96" t="n">
        <v>24</v>
      </c>
      <c r="I10" s="96" t="n">
        <v>0</v>
      </c>
      <c r="J10" s="96" t="n">
        <v>24</v>
      </c>
      <c r="K10" s="96" t="n">
        <v>0</v>
      </c>
      <c r="L10" s="97" t="n">
        <v>0</v>
      </c>
      <c r="M10" s="97" t="n">
        <v>0</v>
      </c>
      <c r="N10" s="97" t="n">
        <v>0</v>
      </c>
      <c r="O10" s="97" t="n">
        <v>0</v>
      </c>
      <c r="P10" s="97" t="n">
        <v>24</v>
      </c>
      <c r="Q10" s="97" t="n">
        <v>0</v>
      </c>
      <c r="R10" s="97" t="n">
        <v>3720</v>
      </c>
      <c r="S10" s="98" t="n">
        <v>3711</v>
      </c>
      <c r="T10" s="98" t="n">
        <v>3711</v>
      </c>
      <c r="U10" s="99" t="n">
        <v>3630</v>
      </c>
      <c r="V10" s="99" t="n">
        <v>3740</v>
      </c>
      <c r="W10" s="96" t="n">
        <v>45</v>
      </c>
      <c r="X10" s="96" t="n">
        <v>0</v>
      </c>
      <c r="Y10" s="96" t="n">
        <v>48</v>
      </c>
      <c r="Z10" s="96" t="n">
        <v>0</v>
      </c>
      <c r="AA10" s="96" t="n">
        <v>63</v>
      </c>
      <c r="AB10" s="95" t="n">
        <v>0</v>
      </c>
      <c r="AC10" s="100" t="n">
        <f aca="false">V10-U10+AZ10</f>
        <v>110</v>
      </c>
      <c r="AD10" s="101" t="n">
        <f aca="false">U10-T10</f>
        <v>-81</v>
      </c>
      <c r="AE10" s="95" t="n">
        <v>158</v>
      </c>
      <c r="AF10" s="102" t="n">
        <f aca="false">IF(AE10&gt;0, V10/(AE10*24),"no data")</f>
        <v>0.986286919831224</v>
      </c>
      <c r="AG10" s="103" t="n">
        <f aca="false">IF(R10&gt;0,R10/24,"no data")</f>
        <v>155</v>
      </c>
      <c r="AH10" s="102" t="n">
        <f aca="false">IF(U10&gt;0,(U10/R10),"no data")</f>
        <v>0.975806451612903</v>
      </c>
      <c r="AI10" s="104" t="n">
        <f aca="false">(1440-((W10*X10)+(Y10*Z10)+(AA10*AB10))/(W10+Y10+AA10))/1440</f>
        <v>1</v>
      </c>
      <c r="AJ10" s="105" t="n">
        <f aca="false">IF(U10&gt;0,(1440-((X10*W10+AT10*AU10)+(Z10*Y10+AV10*AW10)+(AA10*AB10+AX10*AY10))/(W10+Y10+AA10))/1440,"no data")</f>
        <v>1</v>
      </c>
      <c r="AK10" s="127" t="n">
        <v>11.06</v>
      </c>
      <c r="AL10" s="133" t="n">
        <v>138.48</v>
      </c>
      <c r="AM10" s="94" t="n">
        <f aca="false">AK10*AL10</f>
        <v>1531.5888</v>
      </c>
      <c r="AN10" s="127" t="n">
        <v>30.977</v>
      </c>
      <c r="AO10" s="129" t="n">
        <v>981</v>
      </c>
      <c r="AP10" s="109" t="n">
        <f aca="false">AN10*AO10</f>
        <v>30388.437</v>
      </c>
      <c r="AQ10" s="130" t="n">
        <f aca="false">IF(U10&gt;0,((((AK10*AL10)+(AN10*AO10))/(U10*1000))*1000000),"no data")</f>
        <v>8793.39553719008</v>
      </c>
      <c r="AR10" s="111" t="n">
        <f aca="false">S10/24</f>
        <v>154.625</v>
      </c>
      <c r="AS10" s="36"/>
      <c r="AT10" s="95" t="n">
        <v>0</v>
      </c>
      <c r="AU10" s="112" t="n">
        <v>0</v>
      </c>
      <c r="AV10" s="112" t="n">
        <v>0</v>
      </c>
      <c r="AW10" s="95" t="n">
        <v>0</v>
      </c>
      <c r="AX10" s="112" t="n">
        <v>0</v>
      </c>
      <c r="AY10" s="95" t="n">
        <v>0</v>
      </c>
      <c r="AZ10" s="95" t="n">
        <v>0</v>
      </c>
      <c r="BB10" s="113" t="n">
        <v>1078</v>
      </c>
      <c r="BC10" s="113" t="n">
        <v>1146</v>
      </c>
      <c r="BD10" s="113" t="n">
        <v>1516</v>
      </c>
      <c r="BE10" s="113" t="n">
        <f aca="false">BC10-BB10</f>
        <v>68</v>
      </c>
      <c r="BF10" s="113" t="n">
        <f aca="false">AQ10</f>
        <v>8793.39553719008</v>
      </c>
      <c r="BG10" s="114" t="n">
        <f aca="false">BD10/24</f>
        <v>63.1666666666667</v>
      </c>
      <c r="BH10" s="115" t="n">
        <v>2.324</v>
      </c>
      <c r="BI10" s="116" t="n">
        <v>2.324</v>
      </c>
      <c r="BJ10" s="117" t="n">
        <v>27.4</v>
      </c>
      <c r="BK10" s="118" t="n">
        <v>27.67</v>
      </c>
      <c r="BL10" s="118" t="n">
        <v>22.95</v>
      </c>
      <c r="BM10" s="118" t="n">
        <v>32.22</v>
      </c>
      <c r="BN10" s="118" t="n">
        <v>998</v>
      </c>
      <c r="BO10" s="117" t="n">
        <v>50.06</v>
      </c>
      <c r="BP10" s="119" t="n">
        <v>0.9359</v>
      </c>
      <c r="BQ10" s="114" t="n">
        <v>88.08</v>
      </c>
      <c r="BR10" s="114" t="n">
        <v>83.41</v>
      </c>
      <c r="BS10" s="120" t="n">
        <f aca="false">BR10-BQ10</f>
        <v>-4.67</v>
      </c>
      <c r="BT10" s="134" t="n">
        <v>12070</v>
      </c>
      <c r="BU10" s="134" t="n">
        <v>11724</v>
      </c>
      <c r="BV10" s="135" t="n">
        <f aca="false">BU10-BT10</f>
        <v>-346</v>
      </c>
      <c r="BW10" s="113" t="n">
        <f aca="false">BH10+BI10</f>
        <v>4.648</v>
      </c>
      <c r="BX10" s="137" t="n">
        <v>24</v>
      </c>
      <c r="BY10" s="114" t="n">
        <v>24</v>
      </c>
      <c r="CA10" s="114" t="n">
        <v>11.25</v>
      </c>
      <c r="CB10" s="114" t="n">
        <v>5.72</v>
      </c>
      <c r="CD10" s="114" t="n">
        <v>2.1</v>
      </c>
      <c r="CE10" s="114" t="n">
        <v>3.5</v>
      </c>
      <c r="CF10" s="126" t="n">
        <v>2.25</v>
      </c>
      <c r="CG10" s="114" t="n">
        <v>0.6</v>
      </c>
    </row>
    <row r="11" customFormat="false" ht="15" hidden="false" customHeight="false" outlineLevel="0" collapsed="false">
      <c r="A11" s="90"/>
      <c r="B11" s="91" t="n">
        <v>43106</v>
      </c>
      <c r="C11" s="92" t="n">
        <v>56</v>
      </c>
      <c r="D11" s="93" t="n">
        <v>0.64</v>
      </c>
      <c r="E11" s="94" t="n">
        <v>46.96</v>
      </c>
      <c r="F11" s="95" t="n">
        <v>67</v>
      </c>
      <c r="G11" s="95" t="n">
        <v>48</v>
      </c>
      <c r="H11" s="96" t="n">
        <v>24</v>
      </c>
      <c r="I11" s="96" t="n">
        <v>0</v>
      </c>
      <c r="J11" s="96" t="n">
        <v>24</v>
      </c>
      <c r="K11" s="96" t="n">
        <v>0</v>
      </c>
      <c r="L11" s="97" t="n">
        <v>0</v>
      </c>
      <c r="M11" s="97" t="n">
        <v>0</v>
      </c>
      <c r="N11" s="97" t="n">
        <v>0</v>
      </c>
      <c r="O11" s="97" t="n">
        <v>0</v>
      </c>
      <c r="P11" s="97" t="n">
        <v>24</v>
      </c>
      <c r="Q11" s="97" t="n">
        <v>0</v>
      </c>
      <c r="R11" s="97" t="n">
        <v>3720</v>
      </c>
      <c r="S11" s="98" t="n">
        <v>3689</v>
      </c>
      <c r="T11" s="98" t="n">
        <v>3689</v>
      </c>
      <c r="U11" s="99" t="n">
        <v>3602</v>
      </c>
      <c r="V11" s="99" t="n">
        <v>3710</v>
      </c>
      <c r="W11" s="96" t="n">
        <v>45</v>
      </c>
      <c r="X11" s="96" t="n">
        <v>0</v>
      </c>
      <c r="Y11" s="96" t="n">
        <v>47</v>
      </c>
      <c r="Z11" s="96" t="n">
        <v>0</v>
      </c>
      <c r="AA11" s="96" t="n">
        <v>62</v>
      </c>
      <c r="AB11" s="95" t="n">
        <v>0</v>
      </c>
      <c r="AC11" s="100" t="n">
        <f aca="false">V11-U11+AZ11</f>
        <v>108</v>
      </c>
      <c r="AD11" s="101" t="n">
        <f aca="false">U11-T11</f>
        <v>-87</v>
      </c>
      <c r="AE11" s="95" t="n">
        <v>157</v>
      </c>
      <c r="AF11" s="102" t="n">
        <f aca="false">IF(AE11&gt;0, V11/(AE11*24),"no data")</f>
        <v>0.984607218683652</v>
      </c>
      <c r="AG11" s="103" t="n">
        <f aca="false">IF(R11&gt;0,R11/24,"no data")</f>
        <v>155</v>
      </c>
      <c r="AH11" s="102" t="n">
        <f aca="false">IF(U11&gt;0,(U11/R11),"no data")</f>
        <v>0.968279569892473</v>
      </c>
      <c r="AI11" s="104" t="n">
        <f aca="false">(1440-((W11*X11)+(Y11*Z11)+(AA11*AB11))/(W11+Y11+AA11))/1440</f>
        <v>1</v>
      </c>
      <c r="AJ11" s="105" t="n">
        <f aca="false">IF(U11&gt;0,(1440-((X11*W11+AT11*AU11)+(Z11*Y11+AV11*AW11)+(AA11*AB11+AX11*AY11))/(W11+Y11+AA11))/1440,"no data")</f>
        <v>1</v>
      </c>
      <c r="AK11" s="127" t="n">
        <v>11.065</v>
      </c>
      <c r="AL11" s="133" t="n">
        <v>139.83</v>
      </c>
      <c r="AM11" s="94" t="n">
        <f aca="false">AK11*AL11</f>
        <v>1547.21895</v>
      </c>
      <c r="AN11" s="127" t="n">
        <v>30.865</v>
      </c>
      <c r="AO11" s="129" t="n">
        <v>977</v>
      </c>
      <c r="AP11" s="109" t="n">
        <f aca="false">AN11*AO11</f>
        <v>30155.105</v>
      </c>
      <c r="AQ11" s="130" t="n">
        <f aca="false">IF(U11&gt;0,((((AK11*AL11)+(AN11*AO11))/(U11*1000))*1000000),"no data")</f>
        <v>8801.31147973348</v>
      </c>
      <c r="AR11" s="111" t="n">
        <f aca="false">S11/24</f>
        <v>153.708333333333</v>
      </c>
      <c r="AS11" s="36"/>
      <c r="AT11" s="95" t="n">
        <v>0</v>
      </c>
      <c r="AU11" s="112" t="n">
        <v>0</v>
      </c>
      <c r="AV11" s="112" t="n">
        <v>0</v>
      </c>
      <c r="AW11" s="95" t="n">
        <v>0</v>
      </c>
      <c r="AX11" s="112" t="n">
        <v>0</v>
      </c>
      <c r="AY11" s="95" t="n">
        <v>0</v>
      </c>
      <c r="AZ11" s="95" t="n">
        <v>0</v>
      </c>
      <c r="BB11" s="113" t="n">
        <v>1074</v>
      </c>
      <c r="BC11" s="113" t="n">
        <v>1138</v>
      </c>
      <c r="BD11" s="113" t="n">
        <v>1498</v>
      </c>
      <c r="BE11" s="113" t="n">
        <f aca="false">BC11-BB11</f>
        <v>64</v>
      </c>
      <c r="BF11" s="113" t="n">
        <f aca="false">AQ11</f>
        <v>8801.31147973348</v>
      </c>
      <c r="BG11" s="114" t="n">
        <f aca="false">BD11/24</f>
        <v>62.4166666666667</v>
      </c>
      <c r="BH11" s="115" t="n">
        <v>2.234</v>
      </c>
      <c r="BI11" s="116" t="n">
        <v>2.234</v>
      </c>
      <c r="BJ11" s="117" t="n">
        <v>27.5</v>
      </c>
      <c r="BK11" s="118" t="n">
        <v>27.8</v>
      </c>
      <c r="BL11" s="118" t="n">
        <v>22.95</v>
      </c>
      <c r="BM11" s="118" t="n">
        <v>31.9</v>
      </c>
      <c r="BN11" s="118" t="n">
        <v>997.8</v>
      </c>
      <c r="BO11" s="117" t="n">
        <v>50.01</v>
      </c>
      <c r="BP11" s="119" t="n">
        <v>0.9357</v>
      </c>
      <c r="BQ11" s="114" t="n">
        <v>89.02</v>
      </c>
      <c r="BR11" s="114" t="n">
        <v>83.51</v>
      </c>
      <c r="BS11" s="120" t="n">
        <f aca="false">BR11-BQ11</f>
        <v>-5.50999999999999</v>
      </c>
      <c r="BT11" s="134" t="n">
        <v>12142</v>
      </c>
      <c r="BU11" s="134" t="n">
        <v>11778</v>
      </c>
      <c r="BV11" s="135" t="n">
        <f aca="false">BU11-BT11</f>
        <v>-364</v>
      </c>
      <c r="BW11" s="113" t="n">
        <f aca="false">BH11+BI11</f>
        <v>4.468</v>
      </c>
      <c r="BX11" s="114" t="n">
        <v>24</v>
      </c>
      <c r="BY11" s="114" t="n">
        <v>24</v>
      </c>
      <c r="CA11" s="114" t="n">
        <v>13</v>
      </c>
      <c r="CB11" s="114" t="n">
        <v>7.1</v>
      </c>
      <c r="CD11" s="114" t="n">
        <v>2.2</v>
      </c>
      <c r="CE11" s="114" t="n">
        <v>3.5</v>
      </c>
      <c r="CF11" s="126" t="n">
        <v>2.25</v>
      </c>
      <c r="CG11" s="126" t="n">
        <v>0.7</v>
      </c>
    </row>
    <row r="12" customFormat="false" ht="15" hidden="false" customHeight="false" outlineLevel="0" collapsed="false">
      <c r="A12" s="90"/>
      <c r="B12" s="91" t="n">
        <v>43107</v>
      </c>
      <c r="C12" s="92" t="n">
        <v>57</v>
      </c>
      <c r="D12" s="93" t="n">
        <v>0.64</v>
      </c>
      <c r="E12" s="94" t="n">
        <v>47.96</v>
      </c>
      <c r="F12" s="95" t="n">
        <v>67</v>
      </c>
      <c r="G12" s="95" t="n">
        <v>47</v>
      </c>
      <c r="H12" s="96" t="n">
        <v>24</v>
      </c>
      <c r="I12" s="96" t="n">
        <v>0</v>
      </c>
      <c r="J12" s="96" t="n">
        <v>24</v>
      </c>
      <c r="K12" s="96" t="n">
        <v>0</v>
      </c>
      <c r="L12" s="97" t="n">
        <v>0</v>
      </c>
      <c r="M12" s="97" t="n">
        <v>0</v>
      </c>
      <c r="N12" s="97" t="n">
        <v>0</v>
      </c>
      <c r="O12" s="97" t="n">
        <v>0</v>
      </c>
      <c r="P12" s="97" t="n">
        <v>24</v>
      </c>
      <c r="Q12" s="97" t="n">
        <v>0</v>
      </c>
      <c r="R12" s="97" t="n">
        <v>3720</v>
      </c>
      <c r="S12" s="98" t="n">
        <v>3675</v>
      </c>
      <c r="T12" s="98" t="n">
        <v>3675</v>
      </c>
      <c r="U12" s="99" t="n">
        <v>3588</v>
      </c>
      <c r="V12" s="99" t="n">
        <v>3697</v>
      </c>
      <c r="W12" s="96" t="n">
        <v>45</v>
      </c>
      <c r="X12" s="96" t="n">
        <v>0</v>
      </c>
      <c r="Y12" s="96" t="n">
        <v>47</v>
      </c>
      <c r="Z12" s="96" t="n">
        <v>0</v>
      </c>
      <c r="AA12" s="96" t="n">
        <v>62</v>
      </c>
      <c r="AB12" s="95" t="n">
        <v>0</v>
      </c>
      <c r="AC12" s="100" t="n">
        <f aca="false">V12-U12+AZ12</f>
        <v>109</v>
      </c>
      <c r="AD12" s="101" t="n">
        <f aca="false">U12-T12</f>
        <v>-87</v>
      </c>
      <c r="AE12" s="95" t="n">
        <v>156</v>
      </c>
      <c r="AF12" s="102" t="n">
        <f aca="false">IF(AE12&gt;0, V12/(AE12*24),"no data")</f>
        <v>0.987446581196581</v>
      </c>
      <c r="AG12" s="103" t="n">
        <f aca="false">IF(R12&gt;0,R12/24,"no data")</f>
        <v>155</v>
      </c>
      <c r="AH12" s="102" t="n">
        <f aca="false">IF(U12&gt;0,(U12/R12),"no data")</f>
        <v>0.964516129032258</v>
      </c>
      <c r="AI12" s="104" t="n">
        <f aca="false">(1440-((W12*X12)+(Y12*Z12)+(AA12*AB12))/(W12+Y12+AA12))/1440</f>
        <v>1</v>
      </c>
      <c r="AJ12" s="105" t="n">
        <f aca="false">IF(U12&gt;0,(1440-((X12*W12+AT12*AU12)+(Z12*Y12+AV12*AW12)+(AA12*AB12+AX12*AY12))/(W12+Y12+AA12))/1440,"no data")</f>
        <v>1</v>
      </c>
      <c r="AK12" s="127" t="n">
        <v>11.015</v>
      </c>
      <c r="AL12" s="133" t="n">
        <v>137.87</v>
      </c>
      <c r="AM12" s="94" t="n">
        <f aca="false">AK12*AL12</f>
        <v>1518.63805</v>
      </c>
      <c r="AN12" s="127" t="n">
        <v>30.422</v>
      </c>
      <c r="AO12" s="129" t="n">
        <v>979</v>
      </c>
      <c r="AP12" s="109" t="n">
        <f aca="false">AN12*AO12</f>
        <v>29783.138</v>
      </c>
      <c r="AQ12" s="130" t="n">
        <f aca="false">IF(U12&gt;0,((((AK12*AL12)+(AN12*AO12))/(U12*1000))*1000000),"no data")</f>
        <v>8724.01785117057</v>
      </c>
      <c r="AR12" s="111" t="n">
        <f aca="false">S12/24</f>
        <v>153.125</v>
      </c>
      <c r="AS12" s="36"/>
      <c r="AT12" s="95" t="n">
        <v>0</v>
      </c>
      <c r="AU12" s="112" t="n">
        <v>0</v>
      </c>
      <c r="AV12" s="112" t="n">
        <v>0</v>
      </c>
      <c r="AW12" s="95" t="n">
        <v>0</v>
      </c>
      <c r="AX12" s="112" t="n">
        <v>0</v>
      </c>
      <c r="AY12" s="95" t="n">
        <v>0</v>
      </c>
      <c r="AZ12" s="95" t="n">
        <v>0</v>
      </c>
      <c r="BB12" s="113" t="n">
        <v>1079</v>
      </c>
      <c r="BC12" s="113" t="n">
        <v>1137</v>
      </c>
      <c r="BD12" s="113" t="n">
        <v>1481</v>
      </c>
      <c r="BE12" s="113" t="n">
        <f aca="false">BC12-BB12</f>
        <v>58</v>
      </c>
      <c r="BF12" s="113" t="n">
        <f aca="false">AQ12</f>
        <v>8724.01785117057</v>
      </c>
      <c r="BG12" s="114" t="n">
        <f aca="false">BD12/24</f>
        <v>61.7083333333333</v>
      </c>
      <c r="BH12" s="115" t="n">
        <v>2.118</v>
      </c>
      <c r="BI12" s="116" t="n">
        <v>2.116</v>
      </c>
      <c r="BJ12" s="117" t="n">
        <v>28</v>
      </c>
      <c r="BK12" s="118" t="n">
        <v>27.6</v>
      </c>
      <c r="BL12" s="118" t="n">
        <v>22.68</v>
      </c>
      <c r="BM12" s="118" t="n">
        <v>31.9</v>
      </c>
      <c r="BN12" s="118" t="n">
        <v>998</v>
      </c>
      <c r="BO12" s="117" t="n">
        <v>50.07</v>
      </c>
      <c r="BP12" s="119" t="n">
        <v>0.9368</v>
      </c>
      <c r="BQ12" s="114" t="n">
        <v>89.91</v>
      </c>
      <c r="BR12" s="114" t="n">
        <v>83.48</v>
      </c>
      <c r="BS12" s="120" t="n">
        <f aca="false">BR12-BQ12</f>
        <v>-6.42999999999999</v>
      </c>
      <c r="BT12" s="113" t="n">
        <v>12033</v>
      </c>
      <c r="BU12" s="113" t="n">
        <v>11701</v>
      </c>
      <c r="BV12" s="135" t="n">
        <f aca="false">BU12-BT12</f>
        <v>-332</v>
      </c>
      <c r="BW12" s="113" t="n">
        <f aca="false">BH12+BI12</f>
        <v>4.234</v>
      </c>
      <c r="BX12" s="126" t="n">
        <v>24</v>
      </c>
      <c r="BY12" s="126" t="n">
        <v>24</v>
      </c>
      <c r="CA12" s="126" t="n">
        <v>14.8</v>
      </c>
      <c r="CB12" s="126" t="n">
        <v>3.3</v>
      </c>
      <c r="CD12" s="126" t="n">
        <v>2.1</v>
      </c>
      <c r="CE12" s="126" t="n">
        <v>3.25</v>
      </c>
      <c r="CF12" s="126" t="n">
        <v>2.25</v>
      </c>
      <c r="CG12" s="126" t="n">
        <v>0.8</v>
      </c>
    </row>
    <row r="13" customFormat="false" ht="12.75" hidden="false" customHeight="true" outlineLevel="0" collapsed="false">
      <c r="A13" s="138" t="s">
        <v>93</v>
      </c>
      <c r="B13" s="139" t="n">
        <v>43108</v>
      </c>
      <c r="C13" s="140" t="n">
        <v>57</v>
      </c>
      <c r="D13" s="141" t="n">
        <v>0.69</v>
      </c>
      <c r="E13" s="142" t="n">
        <v>50.29</v>
      </c>
      <c r="F13" s="143" t="n">
        <v>69</v>
      </c>
      <c r="G13" s="143" t="n">
        <v>47</v>
      </c>
      <c r="H13" s="144" t="n">
        <v>24</v>
      </c>
      <c r="I13" s="144" t="n">
        <v>0</v>
      </c>
      <c r="J13" s="144" t="n">
        <v>24</v>
      </c>
      <c r="K13" s="144" t="n">
        <v>0</v>
      </c>
      <c r="L13" s="145" t="n">
        <v>0</v>
      </c>
      <c r="M13" s="145" t="n">
        <v>0</v>
      </c>
      <c r="N13" s="145" t="n">
        <v>0</v>
      </c>
      <c r="O13" s="145" t="n">
        <v>0</v>
      </c>
      <c r="P13" s="145" t="n">
        <v>24</v>
      </c>
      <c r="Q13" s="145" t="n">
        <v>0</v>
      </c>
      <c r="R13" s="146" t="n">
        <v>3719</v>
      </c>
      <c r="S13" s="147" t="n">
        <v>3667</v>
      </c>
      <c r="T13" s="147" t="n">
        <v>3667</v>
      </c>
      <c r="U13" s="148" t="n">
        <v>3585</v>
      </c>
      <c r="V13" s="148" t="n">
        <v>3692</v>
      </c>
      <c r="W13" s="143" t="n">
        <v>45</v>
      </c>
      <c r="X13" s="143" t="n">
        <v>0</v>
      </c>
      <c r="Y13" s="143" t="n">
        <v>47</v>
      </c>
      <c r="Z13" s="143" t="n">
        <v>0</v>
      </c>
      <c r="AA13" s="143" t="n">
        <v>62</v>
      </c>
      <c r="AB13" s="143" t="n">
        <v>0</v>
      </c>
      <c r="AC13" s="149" t="n">
        <f aca="false">V13-U13+AZ13</f>
        <v>107</v>
      </c>
      <c r="AD13" s="150" t="n">
        <f aca="false">U13-T13</f>
        <v>-82</v>
      </c>
      <c r="AE13" s="143" t="n">
        <v>155</v>
      </c>
      <c r="AF13" s="151" t="n">
        <f aca="false">IF(AE13&gt;0, V13/(AE13*24),"no data")</f>
        <v>0.99247311827957</v>
      </c>
      <c r="AG13" s="152" t="n">
        <f aca="false">IF(R13&gt;0,R13/24,"no data")</f>
        <v>154.958333333333</v>
      </c>
      <c r="AH13" s="151" t="n">
        <f aca="false">IF(U13&gt;0,(U13/R13),"no data")</f>
        <v>0.963968808819575</v>
      </c>
      <c r="AI13" s="153" t="n">
        <f aca="false">(1440-((W13*X13)+(Y13*Z13)+(AA13*AB13))/(W13+Y13+AA13))/1440</f>
        <v>1</v>
      </c>
      <c r="AJ13" s="154" t="n">
        <f aca="false">IF(U13&gt;0,(1440-((X13*W13+AT13*AU13)+(Z13*Y13+AV13*AW13)+(AA13*AB13+AX13*AY13))/(W13+Y13+AA13))/1440,"no data")</f>
        <v>1</v>
      </c>
      <c r="AK13" s="127" t="n">
        <v>11.07</v>
      </c>
      <c r="AL13" s="133" t="n">
        <v>138.8</v>
      </c>
      <c r="AM13" s="142" t="n">
        <f aca="false">AK13*AL13</f>
        <v>1536.516</v>
      </c>
      <c r="AN13" s="127" t="n">
        <v>30.58</v>
      </c>
      <c r="AO13" s="129" t="n">
        <v>980</v>
      </c>
      <c r="AP13" s="155" t="n">
        <f aca="false">AN13*AO13</f>
        <v>29968.4</v>
      </c>
      <c r="AQ13" s="156" t="n">
        <f aca="false">IF(U13&gt;0,((((AK13*AL13)+(AN13*AO13))/(U13*1000))*1000000),"no data")</f>
        <v>8787.98214783821</v>
      </c>
      <c r="AR13" s="157" t="n">
        <f aca="false">S13/24</f>
        <v>152.791666666667</v>
      </c>
      <c r="AS13" s="36"/>
      <c r="AT13" s="158" t="n">
        <v>0</v>
      </c>
      <c r="AU13" s="143" t="n">
        <v>0</v>
      </c>
      <c r="AV13" s="159" t="n">
        <v>0</v>
      </c>
      <c r="AW13" s="159" t="n">
        <v>0</v>
      </c>
      <c r="AX13" s="143" t="n">
        <v>0</v>
      </c>
      <c r="AY13" s="159" t="n">
        <v>0</v>
      </c>
      <c r="AZ13" s="143" t="n">
        <v>0</v>
      </c>
      <c r="BB13" s="143" t="n">
        <v>1084</v>
      </c>
      <c r="BC13" s="143" t="n">
        <v>1127</v>
      </c>
      <c r="BD13" s="143" t="n">
        <v>1481</v>
      </c>
      <c r="BE13" s="160" t="n">
        <f aca="false">BC13-BB13</f>
        <v>43</v>
      </c>
      <c r="BF13" s="161" t="n">
        <f aca="false">AQ13</f>
        <v>8787.98214783821</v>
      </c>
      <c r="BG13" s="162" t="n">
        <f aca="false">BD13/24</f>
        <v>61.7083333333333</v>
      </c>
      <c r="BH13" s="163" t="n">
        <v>2.168</v>
      </c>
      <c r="BI13" s="164" t="n">
        <v>2.156</v>
      </c>
      <c r="BJ13" s="162" t="n">
        <v>28</v>
      </c>
      <c r="BK13" s="160" t="n">
        <v>27.78</v>
      </c>
      <c r="BL13" s="160" t="n">
        <v>22.65</v>
      </c>
      <c r="BM13" s="160" t="n">
        <v>32.11</v>
      </c>
      <c r="BN13" s="160" t="n">
        <v>999.1</v>
      </c>
      <c r="BO13" s="162" t="n">
        <v>50.03</v>
      </c>
      <c r="BP13" s="165" t="n">
        <v>0.9366</v>
      </c>
      <c r="BQ13" s="162" t="n">
        <v>90.42</v>
      </c>
      <c r="BR13" s="162" t="n">
        <v>83.47</v>
      </c>
      <c r="BS13" s="120" t="n">
        <f aca="false">BR13-BQ13</f>
        <v>-6.95</v>
      </c>
      <c r="BT13" s="160" t="n">
        <v>12041</v>
      </c>
      <c r="BU13" s="160" t="n">
        <v>11771</v>
      </c>
      <c r="BV13" s="135" t="n">
        <f aca="false">BU13-BT13</f>
        <v>-270</v>
      </c>
      <c r="BW13" s="160" t="n">
        <f aca="false">BH13+BI13</f>
        <v>4.324</v>
      </c>
      <c r="BX13" s="162" t="n">
        <v>24</v>
      </c>
      <c r="BY13" s="162" t="n">
        <v>24</v>
      </c>
      <c r="CA13" s="162" t="n">
        <v>16.1</v>
      </c>
      <c r="CB13" s="162" t="n">
        <v>3.2</v>
      </c>
      <c r="CD13" s="162" t="n">
        <v>2.1</v>
      </c>
      <c r="CE13" s="162" t="n">
        <v>3.7</v>
      </c>
      <c r="CF13" s="162" t="n">
        <v>2.2</v>
      </c>
      <c r="CG13" s="162" t="n">
        <v>0.5</v>
      </c>
    </row>
    <row r="14" customFormat="false" ht="15" hidden="false" customHeight="false" outlineLevel="0" collapsed="false">
      <c r="A14" s="138"/>
      <c r="B14" s="139" t="n">
        <v>43109</v>
      </c>
      <c r="C14" s="140" t="n">
        <v>57.6</v>
      </c>
      <c r="D14" s="166" t="n">
        <v>0.713</v>
      </c>
      <c r="E14" s="142" t="n">
        <v>50.42</v>
      </c>
      <c r="F14" s="143" t="n">
        <v>71.6</v>
      </c>
      <c r="G14" s="143" t="n">
        <v>48.6</v>
      </c>
      <c r="H14" s="144" t="n">
        <v>24</v>
      </c>
      <c r="I14" s="144" t="n">
        <v>0</v>
      </c>
      <c r="J14" s="144" t="n">
        <v>24</v>
      </c>
      <c r="K14" s="144" t="n">
        <v>0</v>
      </c>
      <c r="L14" s="145" t="n">
        <v>0</v>
      </c>
      <c r="M14" s="145" t="n">
        <v>0</v>
      </c>
      <c r="N14" s="145" t="n">
        <v>0</v>
      </c>
      <c r="O14" s="145" t="n">
        <v>0</v>
      </c>
      <c r="P14" s="145" t="n">
        <v>24</v>
      </c>
      <c r="Q14" s="145" t="n">
        <v>0</v>
      </c>
      <c r="R14" s="146" t="n">
        <v>3719</v>
      </c>
      <c r="S14" s="147" t="n">
        <v>3652</v>
      </c>
      <c r="T14" s="147" t="n">
        <v>3652</v>
      </c>
      <c r="U14" s="148" t="n">
        <v>3557</v>
      </c>
      <c r="V14" s="148" t="n">
        <v>3666</v>
      </c>
      <c r="W14" s="143" t="n">
        <v>46</v>
      </c>
      <c r="X14" s="143" t="n">
        <v>0</v>
      </c>
      <c r="Y14" s="143" t="n">
        <v>47</v>
      </c>
      <c r="Z14" s="143" t="n">
        <v>0</v>
      </c>
      <c r="AA14" s="143" t="n">
        <v>60</v>
      </c>
      <c r="AB14" s="143" t="n">
        <v>0</v>
      </c>
      <c r="AC14" s="149" t="n">
        <f aca="false">V14-U14+AZ14</f>
        <v>109</v>
      </c>
      <c r="AD14" s="150" t="n">
        <f aca="false">U14-T14</f>
        <v>-95</v>
      </c>
      <c r="AE14" s="143" t="n">
        <v>156</v>
      </c>
      <c r="AF14" s="151" t="n">
        <f aca="false">IF(AE14&gt;0, V14/(AE14*24),"no data")</f>
        <v>0.979166666666667</v>
      </c>
      <c r="AG14" s="152" t="n">
        <f aca="false">IF(R14&gt;0,R14/24,"no data")</f>
        <v>154.958333333333</v>
      </c>
      <c r="AH14" s="151" t="n">
        <f aca="false">IF(U14&gt;0,(U14/R14),"no data")</f>
        <v>0.956439903199785</v>
      </c>
      <c r="AI14" s="153" t="n">
        <f aca="false">(1440-((W14*X14)+(Y14*Z14)+(AA14*AB14))/(W14+Y14+AA14))/1440</f>
        <v>1</v>
      </c>
      <c r="AJ14" s="154" t="n">
        <f aca="false">IF(U14&gt;0,(1440-((X14*W14+AT14*AU14)+(Z14*Y14+AV14*AW14)+(AA14*AB14+AX14*AY14))/(W14+Y14+AA14))/1440,"no data")</f>
        <v>1</v>
      </c>
      <c r="AK14" s="127" t="n">
        <v>11.06</v>
      </c>
      <c r="AL14" s="133" t="n">
        <v>134.96</v>
      </c>
      <c r="AM14" s="142" t="n">
        <f aca="false">AK14*AL14</f>
        <v>1492.6576</v>
      </c>
      <c r="AN14" s="127" t="n">
        <v>30.409</v>
      </c>
      <c r="AO14" s="129" t="n">
        <v>974</v>
      </c>
      <c r="AP14" s="155" t="n">
        <f aca="false">AN14*AO14</f>
        <v>29618.366</v>
      </c>
      <c r="AQ14" s="156" t="n">
        <f aca="false">IF(U14&gt;0,((((AK14*AL14)+(AN14*AO14))/(U14*1000))*1000000),"no data")</f>
        <v>8746.42215350014</v>
      </c>
      <c r="AR14" s="157" t="n">
        <f aca="false">S14/24</f>
        <v>152.166666666667</v>
      </c>
      <c r="AS14" s="36"/>
      <c r="AT14" s="158" t="n">
        <v>0</v>
      </c>
      <c r="AU14" s="143" t="n">
        <v>0</v>
      </c>
      <c r="AV14" s="159" t="n">
        <v>0</v>
      </c>
      <c r="AW14" s="159" t="n">
        <v>0</v>
      </c>
      <c r="AX14" s="143" t="n">
        <v>0</v>
      </c>
      <c r="AY14" s="159" t="n">
        <v>0</v>
      </c>
      <c r="AZ14" s="143" t="n">
        <v>0</v>
      </c>
      <c r="BB14" s="143" t="n">
        <v>1100</v>
      </c>
      <c r="BC14" s="143" t="n">
        <v>1123</v>
      </c>
      <c r="BD14" s="143" t="n">
        <v>1443</v>
      </c>
      <c r="BE14" s="160" t="n">
        <f aca="false">BC14-BB14</f>
        <v>23</v>
      </c>
      <c r="BF14" s="161" t="n">
        <f aca="false">AQ14</f>
        <v>8746.42215350014</v>
      </c>
      <c r="BG14" s="162" t="n">
        <f aca="false">BD14/24</f>
        <v>60.125</v>
      </c>
      <c r="BH14" s="163" t="n">
        <v>1.975</v>
      </c>
      <c r="BI14" s="164" t="n">
        <v>1.966</v>
      </c>
      <c r="BJ14" s="162" t="n">
        <v>28</v>
      </c>
      <c r="BK14" s="160" t="n">
        <v>28.25</v>
      </c>
      <c r="BL14" s="160" t="n">
        <v>22.81</v>
      </c>
      <c r="BM14" s="160" t="n">
        <v>31.77</v>
      </c>
      <c r="BN14" s="160" t="n">
        <v>1000</v>
      </c>
      <c r="BO14" s="160" t="n">
        <v>50.09</v>
      </c>
      <c r="BP14" s="165" t="n">
        <v>0.9374</v>
      </c>
      <c r="BQ14" s="162" t="n">
        <v>92.3</v>
      </c>
      <c r="BR14" s="162" t="n">
        <v>83.4</v>
      </c>
      <c r="BS14" s="120" t="n">
        <f aca="false">BR14-BQ14</f>
        <v>-8.89999999999999</v>
      </c>
      <c r="BT14" s="160" t="n">
        <v>12443</v>
      </c>
      <c r="BU14" s="160" t="n">
        <v>12213</v>
      </c>
      <c r="BV14" s="135" t="n">
        <f aca="false">BU14-BT14</f>
        <v>-230</v>
      </c>
      <c r="BW14" s="160" t="n">
        <f aca="false">BH14+BI14</f>
        <v>3.941</v>
      </c>
      <c r="BX14" s="162" t="n">
        <v>24</v>
      </c>
      <c r="BY14" s="162" t="n">
        <v>24</v>
      </c>
      <c r="CA14" s="162" t="n">
        <v>15.65</v>
      </c>
      <c r="CB14" s="162" t="n">
        <v>5.6</v>
      </c>
      <c r="CD14" s="162" t="n">
        <v>2.1</v>
      </c>
      <c r="CE14" s="162" t="n">
        <v>3.6</v>
      </c>
      <c r="CF14" s="162" t="n">
        <v>2.2</v>
      </c>
      <c r="CG14" s="162" t="n">
        <v>0.4</v>
      </c>
    </row>
    <row r="15" customFormat="false" ht="15" hidden="false" customHeight="false" outlineLevel="0" collapsed="false">
      <c r="A15" s="138"/>
      <c r="B15" s="139" t="n">
        <v>43110</v>
      </c>
      <c r="C15" s="140" t="n">
        <v>57</v>
      </c>
      <c r="D15" s="166" t="n">
        <v>0.69</v>
      </c>
      <c r="E15" s="142" t="n">
        <v>48.4</v>
      </c>
      <c r="F15" s="143" t="n">
        <v>77</v>
      </c>
      <c r="G15" s="143" t="n">
        <v>42</v>
      </c>
      <c r="H15" s="144" t="n">
        <v>24</v>
      </c>
      <c r="I15" s="144" t="n">
        <v>0</v>
      </c>
      <c r="J15" s="144" t="n">
        <v>24</v>
      </c>
      <c r="K15" s="144" t="n">
        <v>0</v>
      </c>
      <c r="L15" s="145" t="n">
        <v>0</v>
      </c>
      <c r="M15" s="145" t="n">
        <v>0</v>
      </c>
      <c r="N15" s="145" t="n">
        <v>0</v>
      </c>
      <c r="O15" s="145" t="n">
        <v>0</v>
      </c>
      <c r="P15" s="145" t="n">
        <v>20</v>
      </c>
      <c r="Q15" s="145" t="n">
        <v>12</v>
      </c>
      <c r="R15" s="146" t="n">
        <v>3718</v>
      </c>
      <c r="S15" s="147" t="n">
        <v>3640</v>
      </c>
      <c r="T15" s="147" t="n">
        <v>3559</v>
      </c>
      <c r="U15" s="148" t="n">
        <v>3493</v>
      </c>
      <c r="V15" s="148" t="n">
        <v>3601</v>
      </c>
      <c r="W15" s="143" t="n">
        <v>45</v>
      </c>
      <c r="X15" s="143" t="n">
        <v>0</v>
      </c>
      <c r="Y15" s="143" t="n">
        <v>46</v>
      </c>
      <c r="Z15" s="143" t="n">
        <v>0</v>
      </c>
      <c r="AA15" s="143" t="n">
        <v>60</v>
      </c>
      <c r="AB15" s="143" t="n">
        <v>0</v>
      </c>
      <c r="AC15" s="149" t="n">
        <f aca="false">V15-U15+AZ15</f>
        <v>108</v>
      </c>
      <c r="AD15" s="150" t="n">
        <f aca="false">U15-T15</f>
        <v>-66</v>
      </c>
      <c r="AE15" s="143" t="n">
        <v>156</v>
      </c>
      <c r="AF15" s="151" t="n">
        <f aca="false">IF(AE15&gt;0, V15/(AE15*24),"no data")</f>
        <v>0.961805555555556</v>
      </c>
      <c r="AG15" s="152" t="n">
        <f aca="false">IF(R15&gt;0,R15/24,"no data")</f>
        <v>154.916666666667</v>
      </c>
      <c r="AH15" s="151" t="n">
        <f aca="false">IF(U15&gt;0,(U15/R15),"no data")</f>
        <v>0.939483593329747</v>
      </c>
      <c r="AI15" s="153" t="n">
        <f aca="false">(1440-((W15*X15)+(Y15*Z15)+(AA15*AB15))/(W15+Y15+AA15))/1440</f>
        <v>1</v>
      </c>
      <c r="AJ15" s="154" t="n">
        <f aca="false">IF(U15&gt;0,(1440-((X15*W15+AT15*AU15)+(Z15*Y15+AV15*AW15)+(AA15*AB15+AX15*AY15))/(W15+Y15+AA15))/1440,"no data")</f>
        <v>0.986368653421634</v>
      </c>
      <c r="AK15" s="127" t="n">
        <v>11.14</v>
      </c>
      <c r="AL15" s="133" t="n">
        <v>137.14</v>
      </c>
      <c r="AM15" s="142" t="n">
        <f aca="false">AK15*AL15</f>
        <v>1527.7396</v>
      </c>
      <c r="AN15" s="127" t="n">
        <v>29.722</v>
      </c>
      <c r="AO15" s="129" t="n">
        <v>971.008</v>
      </c>
      <c r="AP15" s="155" t="n">
        <f aca="false">AN15*AO15</f>
        <v>28860.299776</v>
      </c>
      <c r="AQ15" s="156" t="n">
        <f aca="false">IF(U15&gt;0,((((AK15*AL15)+(AN15*AO15))/(U15*1000))*1000000),"no data")</f>
        <v>8699.696357286</v>
      </c>
      <c r="AR15" s="157" t="n">
        <f aca="false">S15/24</f>
        <v>151.666666666667</v>
      </c>
      <c r="AS15" s="36"/>
      <c r="AT15" s="167" t="n">
        <v>0</v>
      </c>
      <c r="AU15" s="143" t="n">
        <v>0</v>
      </c>
      <c r="AV15" s="159" t="n">
        <v>0</v>
      </c>
      <c r="AW15" s="159" t="n">
        <v>0</v>
      </c>
      <c r="AX15" s="143" t="n">
        <v>13</v>
      </c>
      <c r="AY15" s="159" t="n">
        <v>228</v>
      </c>
      <c r="AZ15" s="143" t="n">
        <v>0</v>
      </c>
      <c r="BB15" s="143" t="n">
        <v>1081</v>
      </c>
      <c r="BC15" s="143" t="n">
        <v>1119</v>
      </c>
      <c r="BD15" s="143" t="n">
        <v>1401</v>
      </c>
      <c r="BE15" s="160" t="n">
        <f aca="false">BC15-BB15</f>
        <v>38</v>
      </c>
      <c r="BF15" s="161" t="n">
        <f aca="false">AQ15</f>
        <v>8699.696357286</v>
      </c>
      <c r="BG15" s="162" t="n">
        <f aca="false">BD15/24</f>
        <v>58.375</v>
      </c>
      <c r="BH15" s="163" t="n">
        <v>1.815</v>
      </c>
      <c r="BI15" s="164" t="n">
        <v>1.804</v>
      </c>
      <c r="BJ15" s="162" t="n">
        <v>28</v>
      </c>
      <c r="BK15" s="160" t="n">
        <v>27.99</v>
      </c>
      <c r="BL15" s="160" t="n">
        <v>22.72</v>
      </c>
      <c r="BM15" s="160" t="n">
        <v>32.28</v>
      </c>
      <c r="BN15" s="160" t="n">
        <v>1001</v>
      </c>
      <c r="BO15" s="160" t="n">
        <v>50.03</v>
      </c>
      <c r="BP15" s="165" t="n">
        <v>0.9364</v>
      </c>
      <c r="BQ15" s="162" t="n">
        <v>89.67</v>
      </c>
      <c r="BR15" s="162" t="n">
        <v>83.18</v>
      </c>
      <c r="BS15" s="120" t="n">
        <f aca="false">BR15-BQ15</f>
        <v>-6.49</v>
      </c>
      <c r="BT15" s="160" t="n">
        <v>12655</v>
      </c>
      <c r="BU15" s="160" t="n">
        <v>12386</v>
      </c>
      <c r="BV15" s="135" t="n">
        <f aca="false">BU15-BT15</f>
        <v>-269</v>
      </c>
      <c r="BW15" s="160" t="n">
        <f aca="false">BH15+BI15</f>
        <v>3.619</v>
      </c>
      <c r="BX15" s="162" t="n">
        <v>24</v>
      </c>
      <c r="BY15" s="162" t="n">
        <v>24</v>
      </c>
      <c r="CA15" s="162" t="n">
        <v>13.6</v>
      </c>
      <c r="CB15" s="162" t="n">
        <v>7.23</v>
      </c>
      <c r="CD15" s="162" t="n">
        <v>2.1</v>
      </c>
      <c r="CE15" s="162" t="n">
        <v>3</v>
      </c>
      <c r="CF15" s="162" t="n">
        <v>2.23</v>
      </c>
      <c r="CG15" s="162" t="n">
        <v>0.6</v>
      </c>
    </row>
    <row r="16" customFormat="false" ht="15" hidden="false" customHeight="false" outlineLevel="0" collapsed="false">
      <c r="A16" s="138"/>
      <c r="B16" s="139" t="n">
        <v>43111</v>
      </c>
      <c r="C16" s="140" t="n">
        <v>61</v>
      </c>
      <c r="D16" s="166" t="n">
        <v>0.638</v>
      </c>
      <c r="E16" s="142" t="n">
        <v>51</v>
      </c>
      <c r="F16" s="168" t="n">
        <v>74</v>
      </c>
      <c r="G16" s="168" t="n">
        <v>48</v>
      </c>
      <c r="H16" s="144" t="n">
        <v>24</v>
      </c>
      <c r="I16" s="144" t="n">
        <v>0</v>
      </c>
      <c r="J16" s="144" t="n">
        <v>24</v>
      </c>
      <c r="K16" s="144" t="n">
        <v>0</v>
      </c>
      <c r="L16" s="145" t="n">
        <v>0</v>
      </c>
      <c r="M16" s="145" t="n">
        <v>0</v>
      </c>
      <c r="N16" s="145" t="n">
        <v>0</v>
      </c>
      <c r="O16" s="145" t="n">
        <v>0</v>
      </c>
      <c r="P16" s="145" t="n">
        <v>19</v>
      </c>
      <c r="Q16" s="145" t="n">
        <v>7</v>
      </c>
      <c r="R16" s="146" t="n">
        <v>3707</v>
      </c>
      <c r="S16" s="147" t="n">
        <v>3644</v>
      </c>
      <c r="T16" s="147" t="n">
        <v>3532</v>
      </c>
      <c r="U16" s="148" t="n">
        <v>3470</v>
      </c>
      <c r="V16" s="148" t="n">
        <v>3575</v>
      </c>
      <c r="W16" s="143" t="n">
        <v>45</v>
      </c>
      <c r="X16" s="168" t="n">
        <v>0</v>
      </c>
      <c r="Y16" s="168" t="n">
        <v>47</v>
      </c>
      <c r="Z16" s="168" t="n">
        <v>0</v>
      </c>
      <c r="AA16" s="168" t="n">
        <v>60</v>
      </c>
      <c r="AB16" s="168" t="n">
        <v>0</v>
      </c>
      <c r="AC16" s="149" t="n">
        <f aca="false">V16-U16+AZ16</f>
        <v>105</v>
      </c>
      <c r="AD16" s="150" t="n">
        <f aca="false">U16-T16</f>
        <v>-62</v>
      </c>
      <c r="AE16" s="143" t="n">
        <v>155</v>
      </c>
      <c r="AF16" s="151" t="n">
        <f aca="false">IF(AE16&gt;0, V16/(AE16*24),"no data")</f>
        <v>0.961021505376344</v>
      </c>
      <c r="AG16" s="152" t="n">
        <f aca="false">IF(R16&gt;0,R16/24,"no data")</f>
        <v>154.458333333333</v>
      </c>
      <c r="AH16" s="151" t="n">
        <f aca="false">IF(U16&gt;0,(U16/R16),"no data")</f>
        <v>0.936066900458592</v>
      </c>
      <c r="AI16" s="153" t="n">
        <f aca="false">(1440-((W16*X16)+(Y16*Z16)+(AA16*AB16))/(W16+Y16+AA16))/1440</f>
        <v>1</v>
      </c>
      <c r="AJ16" s="154" t="n">
        <f aca="false">IF(U16&gt;0,(1440-((X16*W16+AT16*AU16)+(Z16*Y16+AV16*AW16)+(AA16*AB16+AX16*AY16))/(W16+Y16+AA16))/1440,"no data")</f>
        <v>0.982597770467836</v>
      </c>
      <c r="AK16" s="127" t="n">
        <v>11.07</v>
      </c>
      <c r="AL16" s="133" t="n">
        <v>135.56</v>
      </c>
      <c r="AM16" s="142" t="n">
        <f aca="false">AK16*AL16</f>
        <v>1500.6492</v>
      </c>
      <c r="AN16" s="127" t="n">
        <v>29.668</v>
      </c>
      <c r="AO16" s="129" t="n">
        <v>972</v>
      </c>
      <c r="AP16" s="155" t="n">
        <f aca="false">AN16*AO16</f>
        <v>28837.296</v>
      </c>
      <c r="AQ16" s="156" t="n">
        <f aca="false">IF(U16&gt;0,((((AK16*AL16)+(AN16*AO16))/(U16*1000))*1000000),"no data")</f>
        <v>8742.92368876081</v>
      </c>
      <c r="AR16" s="157" t="n">
        <f aca="false">S16/24</f>
        <v>151.833333333333</v>
      </c>
      <c r="AS16" s="36"/>
      <c r="AT16" s="143" t="n">
        <v>0</v>
      </c>
      <c r="AU16" s="159" t="n">
        <v>0</v>
      </c>
      <c r="AV16" s="159" t="n">
        <v>0</v>
      </c>
      <c r="AW16" s="143" t="n">
        <v>0</v>
      </c>
      <c r="AX16" s="159" t="n">
        <v>13</v>
      </c>
      <c r="AY16" s="143" t="n">
        <v>293</v>
      </c>
      <c r="AZ16" s="143" t="n">
        <v>0</v>
      </c>
      <c r="BB16" s="160" t="n">
        <v>1069</v>
      </c>
      <c r="BC16" s="160" t="n">
        <v>1118</v>
      </c>
      <c r="BD16" s="169" t="n">
        <v>1388</v>
      </c>
      <c r="BE16" s="160" t="n">
        <f aca="false">BC16-BB16</f>
        <v>49</v>
      </c>
      <c r="BF16" s="162" t="n">
        <f aca="false">AQ16</f>
        <v>8742.92368876081</v>
      </c>
      <c r="BG16" s="162" t="n">
        <f aca="false">BD16/24</f>
        <v>57.8333333333333</v>
      </c>
      <c r="BH16" s="163" t="n">
        <v>1.693</v>
      </c>
      <c r="BI16" s="164" t="n">
        <v>1.672</v>
      </c>
      <c r="BJ16" s="162" t="n">
        <v>27.4</v>
      </c>
      <c r="BK16" s="160" t="n">
        <v>27.67</v>
      </c>
      <c r="BL16" s="160" t="n">
        <v>22.68</v>
      </c>
      <c r="BM16" s="160" t="n">
        <v>31.94</v>
      </c>
      <c r="BN16" s="160" t="n">
        <v>998.67</v>
      </c>
      <c r="BO16" s="160" t="n">
        <v>50.07</v>
      </c>
      <c r="BP16" s="165" t="n">
        <v>0.9375</v>
      </c>
      <c r="BQ16" s="162" t="n">
        <v>90.09</v>
      </c>
      <c r="BR16" s="162" t="n">
        <v>83.52</v>
      </c>
      <c r="BS16" s="120" t="n">
        <f aca="false">BR16-BQ16</f>
        <v>-6.57000000000001</v>
      </c>
      <c r="BT16" s="160" t="n">
        <v>12609</v>
      </c>
      <c r="BU16" s="160" t="n">
        <v>12319</v>
      </c>
      <c r="BV16" s="135" t="n">
        <f aca="false">BU16-BT16</f>
        <v>-290</v>
      </c>
      <c r="BW16" s="160" t="n">
        <f aca="false">BH16+BI16</f>
        <v>3.365</v>
      </c>
      <c r="BX16" s="162" t="n">
        <v>24</v>
      </c>
      <c r="BY16" s="162" t="n">
        <v>24</v>
      </c>
      <c r="CA16" s="162" t="n">
        <v>15.38</v>
      </c>
      <c r="CB16" s="162" t="n">
        <v>7.03</v>
      </c>
      <c r="CD16" s="162" t="n">
        <v>2.12</v>
      </c>
      <c r="CE16" s="162" t="n">
        <v>3.4</v>
      </c>
      <c r="CF16" s="162" t="n">
        <v>2.25</v>
      </c>
      <c r="CG16" s="162" t="n">
        <v>0.6</v>
      </c>
    </row>
    <row r="17" customFormat="false" ht="15" hidden="false" customHeight="false" outlineLevel="0" collapsed="false">
      <c r="A17" s="138"/>
      <c r="B17" s="139" t="n">
        <v>43112</v>
      </c>
      <c r="C17" s="140" t="n">
        <v>62.5</v>
      </c>
      <c r="D17" s="166" t="n">
        <v>0.641</v>
      </c>
      <c r="E17" s="142" t="n">
        <v>52.5</v>
      </c>
      <c r="F17" s="143" t="n">
        <v>75</v>
      </c>
      <c r="G17" s="143" t="n">
        <v>54</v>
      </c>
      <c r="H17" s="143" t="n">
        <v>24</v>
      </c>
      <c r="I17" s="143" t="n">
        <v>0</v>
      </c>
      <c r="J17" s="143" t="n">
        <v>24</v>
      </c>
      <c r="K17" s="143" t="n">
        <v>0</v>
      </c>
      <c r="L17" s="145" t="n">
        <v>0</v>
      </c>
      <c r="M17" s="145" t="n">
        <v>0</v>
      </c>
      <c r="N17" s="145" t="n">
        <v>0</v>
      </c>
      <c r="O17" s="145" t="n">
        <v>0</v>
      </c>
      <c r="P17" s="145" t="n">
        <v>19</v>
      </c>
      <c r="Q17" s="145" t="n">
        <v>24</v>
      </c>
      <c r="R17" s="146" t="n">
        <v>3707</v>
      </c>
      <c r="S17" s="147" t="n">
        <v>3643</v>
      </c>
      <c r="T17" s="147" t="n">
        <v>3535</v>
      </c>
      <c r="U17" s="148" t="n">
        <v>3465</v>
      </c>
      <c r="V17" s="148" t="n">
        <v>3571</v>
      </c>
      <c r="W17" s="143" t="n">
        <v>45</v>
      </c>
      <c r="X17" s="143" t="n">
        <v>0</v>
      </c>
      <c r="Y17" s="143" t="n">
        <v>48</v>
      </c>
      <c r="Z17" s="143" t="n">
        <v>0</v>
      </c>
      <c r="AA17" s="143" t="n">
        <v>60</v>
      </c>
      <c r="AB17" s="143" t="n">
        <v>0</v>
      </c>
      <c r="AC17" s="149" t="n">
        <f aca="false">V17-U17+AZ17</f>
        <v>106</v>
      </c>
      <c r="AD17" s="150" t="n">
        <f aca="false">U17-T17</f>
        <v>-70</v>
      </c>
      <c r="AE17" s="143" t="n">
        <v>157</v>
      </c>
      <c r="AF17" s="151" t="n">
        <f aca="false">IF(AE17&gt;0, V17/(AE17*24),"no data")</f>
        <v>0.947717622080679</v>
      </c>
      <c r="AG17" s="152" t="n">
        <f aca="false">IF(R17&gt;0,R17/24,"no data")</f>
        <v>154.458333333333</v>
      </c>
      <c r="AH17" s="151" t="n">
        <f aca="false">IF(U17&gt;0,(U17/R17),"no data")</f>
        <v>0.934718100890208</v>
      </c>
      <c r="AI17" s="153" t="n">
        <f aca="false">(1440-((W17*X17)+(Y17*Z17)+(AA17*AB17))/(W17+Y17+AA17))/1440</f>
        <v>1</v>
      </c>
      <c r="AJ17" s="154" t="n">
        <f aca="false">IF(U17&gt;0,(1440-((X17*W17+AT17*AU17)+(Z17*Y17+AV17*AW17)+(AA17*AB17+AX17*AY17))/(W17+Y17+AA17))/1440,"no data")</f>
        <v>0.982461873638344</v>
      </c>
      <c r="AK17" s="127" t="n">
        <v>11.025</v>
      </c>
      <c r="AL17" s="133" t="n">
        <v>136.71</v>
      </c>
      <c r="AM17" s="142" t="n">
        <f aca="false">AK17*AL17</f>
        <v>1507.22775</v>
      </c>
      <c r="AN17" s="127" t="n">
        <v>29.415</v>
      </c>
      <c r="AO17" s="129" t="n">
        <v>977</v>
      </c>
      <c r="AP17" s="155" t="n">
        <f aca="false">AN17*AO17</f>
        <v>28738.455</v>
      </c>
      <c r="AQ17" s="156" t="n">
        <f aca="false">IF(U17&gt;0,((((AK17*AL17)+(AN17*AO17))/(U17*1000))*1000000),"no data")</f>
        <v>8728.91277056277</v>
      </c>
      <c r="AR17" s="157" t="n">
        <f aca="false">S17/24</f>
        <v>151.791666666667</v>
      </c>
      <c r="AS17" s="36"/>
      <c r="AT17" s="143" t="n">
        <v>0</v>
      </c>
      <c r="AU17" s="143" t="n">
        <v>0</v>
      </c>
      <c r="AV17" s="143" t="n">
        <v>0</v>
      </c>
      <c r="AW17" s="143" t="n">
        <v>0</v>
      </c>
      <c r="AX17" s="143" t="n">
        <v>14</v>
      </c>
      <c r="AY17" s="143" t="n">
        <v>276</v>
      </c>
      <c r="AZ17" s="143" t="n">
        <v>0</v>
      </c>
      <c r="BB17" s="160" t="n">
        <v>1077</v>
      </c>
      <c r="BC17" s="160" t="n">
        <v>1105</v>
      </c>
      <c r="BD17" s="160" t="n">
        <v>1389</v>
      </c>
      <c r="BE17" s="160" t="n">
        <f aca="false">BC17-BB17</f>
        <v>28</v>
      </c>
      <c r="BF17" s="162" t="n">
        <f aca="false">AQ17</f>
        <v>8728.91277056277</v>
      </c>
      <c r="BG17" s="162" t="n">
        <f aca="false">BD17/24</f>
        <v>57.875</v>
      </c>
      <c r="BH17" s="163" t="n">
        <v>1.792</v>
      </c>
      <c r="BI17" s="164" t="n">
        <v>1.781</v>
      </c>
      <c r="BJ17" s="162" t="n">
        <v>27.98</v>
      </c>
      <c r="BK17" s="160" t="n">
        <v>27.7</v>
      </c>
      <c r="BL17" s="160" t="n">
        <v>22.21</v>
      </c>
      <c r="BM17" s="160" t="n">
        <v>31.93</v>
      </c>
      <c r="BN17" s="160" t="n">
        <v>996.63</v>
      </c>
      <c r="BO17" s="160" t="n">
        <v>50.01</v>
      </c>
      <c r="BP17" s="165" t="n">
        <v>0.9368</v>
      </c>
      <c r="BQ17" s="162" t="n">
        <v>91.87</v>
      </c>
      <c r="BR17" s="162" t="n">
        <v>83.43</v>
      </c>
      <c r="BS17" s="120" t="n">
        <f aca="false">BR17-BQ17</f>
        <v>-8.44</v>
      </c>
      <c r="BT17" s="160" t="n">
        <v>12088</v>
      </c>
      <c r="BU17" s="160" t="n">
        <v>11845</v>
      </c>
      <c r="BV17" s="135" t="n">
        <f aca="false">BU17-BT17</f>
        <v>-243</v>
      </c>
      <c r="BW17" s="160" t="n">
        <f aca="false">BH17+BI17</f>
        <v>3.573</v>
      </c>
      <c r="BX17" s="162" t="n">
        <v>24</v>
      </c>
      <c r="BY17" s="162" t="n">
        <v>24</v>
      </c>
      <c r="CA17" s="162" t="n">
        <v>19.52</v>
      </c>
      <c r="CB17" s="162" t="n">
        <v>5.33</v>
      </c>
      <c r="CD17" s="162" t="n">
        <v>2.15</v>
      </c>
      <c r="CE17" s="162" t="n">
        <v>3.5</v>
      </c>
      <c r="CF17" s="162" t="n">
        <v>2.25</v>
      </c>
      <c r="CG17" s="162" t="n">
        <v>0.6</v>
      </c>
    </row>
    <row r="18" customFormat="false" ht="15" hidden="false" customHeight="false" outlineLevel="0" collapsed="false">
      <c r="A18" s="138"/>
      <c r="B18" s="139" t="n">
        <v>43113</v>
      </c>
      <c r="C18" s="140" t="n">
        <v>60.3</v>
      </c>
      <c r="D18" s="166" t="n">
        <v>0.643</v>
      </c>
      <c r="E18" s="142" t="n">
        <v>50.6</v>
      </c>
      <c r="F18" s="143" t="n">
        <v>75</v>
      </c>
      <c r="G18" s="143" t="n">
        <v>50</v>
      </c>
      <c r="H18" s="143" t="n">
        <v>24</v>
      </c>
      <c r="I18" s="143" t="n">
        <v>0</v>
      </c>
      <c r="J18" s="143" t="n">
        <v>24</v>
      </c>
      <c r="K18" s="143" t="n">
        <v>0</v>
      </c>
      <c r="L18" s="145" t="n">
        <v>0</v>
      </c>
      <c r="M18" s="145" t="n">
        <v>0</v>
      </c>
      <c r="N18" s="145" t="n">
        <v>0</v>
      </c>
      <c r="O18" s="145" t="n">
        <v>0</v>
      </c>
      <c r="P18" s="145" t="n">
        <v>24</v>
      </c>
      <c r="Q18" s="145" t="n">
        <v>0</v>
      </c>
      <c r="R18" s="146" t="n">
        <v>3710</v>
      </c>
      <c r="S18" s="147" t="n">
        <v>3635</v>
      </c>
      <c r="T18" s="147" t="n">
        <v>3635</v>
      </c>
      <c r="U18" s="148" t="n">
        <v>3552</v>
      </c>
      <c r="V18" s="148" t="n">
        <v>3661</v>
      </c>
      <c r="W18" s="143" t="n">
        <v>45</v>
      </c>
      <c r="X18" s="143" t="n">
        <v>0</v>
      </c>
      <c r="Y18" s="143" t="n">
        <v>46</v>
      </c>
      <c r="Z18" s="143" t="n">
        <v>0</v>
      </c>
      <c r="AA18" s="143" t="n">
        <v>60</v>
      </c>
      <c r="AB18" s="143" t="n">
        <v>0</v>
      </c>
      <c r="AC18" s="149" t="n">
        <f aca="false">V18-U18+AZ18</f>
        <v>109</v>
      </c>
      <c r="AD18" s="150" t="n">
        <f aca="false">U18-T18</f>
        <v>-83</v>
      </c>
      <c r="AE18" s="143" t="n">
        <v>156</v>
      </c>
      <c r="AF18" s="151" t="n">
        <f aca="false">IF(AE18&gt;0, V18/(AE18*24),"no data")</f>
        <v>0.977831196581196</v>
      </c>
      <c r="AG18" s="152" t="n">
        <f aca="false">IF(R18&gt;0,R18/24,"no data")</f>
        <v>154.583333333333</v>
      </c>
      <c r="AH18" s="151" t="n">
        <f aca="false">IF(U18&gt;0,(U18/R18),"no data")</f>
        <v>0.957412398921833</v>
      </c>
      <c r="AI18" s="153" t="n">
        <f aca="false">(1440-((W18*X18)+(Y18*Z18)+(AA18*AB18))/(W18+Y18+AA18))/1440</f>
        <v>1</v>
      </c>
      <c r="AJ18" s="154" t="n">
        <f aca="false">IF(U18&gt;0,(1440-((X18*W18+AT18*AU18)+(Z18*Y18+AV18*AW18)+(AA18*AB18+AX18*AY18))/(W18+Y18+AA18))/1440,"no data")</f>
        <v>1</v>
      </c>
      <c r="AK18" s="127" t="n">
        <v>11.05</v>
      </c>
      <c r="AL18" s="133" t="n">
        <v>135.55</v>
      </c>
      <c r="AM18" s="142" t="n">
        <f aca="false">AK18*AL18</f>
        <v>1497.8275</v>
      </c>
      <c r="AN18" s="127" t="n">
        <v>29.971</v>
      </c>
      <c r="AO18" s="129" t="n">
        <v>987</v>
      </c>
      <c r="AP18" s="155" t="n">
        <f aca="false">AN18*AO18</f>
        <v>29581.377</v>
      </c>
      <c r="AQ18" s="156" t="n">
        <f aca="false">IF(U18&gt;0,((((AK18*AL18)+(AN18*AO18))/(U18*1000))*1000000),"no data")</f>
        <v>8749.77604166667</v>
      </c>
      <c r="AR18" s="157" t="n">
        <f aca="false">S18/24</f>
        <v>151.458333333333</v>
      </c>
      <c r="AS18" s="36"/>
      <c r="AT18" s="143" t="n">
        <v>0</v>
      </c>
      <c r="AU18" s="143" t="n">
        <v>0</v>
      </c>
      <c r="AV18" s="143" t="n">
        <v>0</v>
      </c>
      <c r="AW18" s="143" t="n">
        <v>0</v>
      </c>
      <c r="AX18" s="143" t="n">
        <v>0</v>
      </c>
      <c r="AY18" s="143" t="n">
        <v>0</v>
      </c>
      <c r="AZ18" s="143" t="n">
        <v>0</v>
      </c>
      <c r="BB18" s="160" t="n">
        <v>1087</v>
      </c>
      <c r="BC18" s="160" t="n">
        <v>1116</v>
      </c>
      <c r="BD18" s="160" t="n">
        <v>1458</v>
      </c>
      <c r="BE18" s="160" t="n">
        <f aca="false">BC18-BB18</f>
        <v>29</v>
      </c>
      <c r="BF18" s="162" t="n">
        <f aca="false">AQ18</f>
        <v>8749.77604166667</v>
      </c>
      <c r="BG18" s="162" t="n">
        <f aca="false">BD18/24</f>
        <v>60.75</v>
      </c>
      <c r="BH18" s="163" t="n">
        <v>2.074</v>
      </c>
      <c r="BI18" s="164" t="n">
        <v>2.074</v>
      </c>
      <c r="BJ18" s="162" t="n">
        <v>27.6</v>
      </c>
      <c r="BK18" s="160" t="n">
        <v>27.65</v>
      </c>
      <c r="BL18" s="160" t="n">
        <v>22.27</v>
      </c>
      <c r="BM18" s="160" t="n">
        <v>31.88</v>
      </c>
      <c r="BN18" s="160" t="n">
        <v>997.3</v>
      </c>
      <c r="BO18" s="160" t="n">
        <v>50.07</v>
      </c>
      <c r="BP18" s="165" t="n">
        <v>0.9372</v>
      </c>
      <c r="BQ18" s="162" t="n">
        <v>91.92</v>
      </c>
      <c r="BR18" s="162" t="n">
        <v>83.4</v>
      </c>
      <c r="BS18" s="120" t="n">
        <f aca="false">BR18-BQ18</f>
        <v>-8.52</v>
      </c>
      <c r="BT18" s="160" t="n">
        <v>11962</v>
      </c>
      <c r="BU18" s="160" t="n">
        <v>11747</v>
      </c>
      <c r="BV18" s="135" t="n">
        <f aca="false">BU18-BT18</f>
        <v>-215</v>
      </c>
      <c r="BW18" s="160" t="n">
        <f aca="false">BH18+BI18</f>
        <v>4.148</v>
      </c>
      <c r="BX18" s="162" t="n">
        <v>24</v>
      </c>
      <c r="BY18" s="162" t="n">
        <v>24</v>
      </c>
      <c r="CA18" s="162" t="n">
        <v>20.07</v>
      </c>
      <c r="CB18" s="162" t="n">
        <v>5.47</v>
      </c>
      <c r="CD18" s="162" t="n">
        <v>2.2</v>
      </c>
      <c r="CE18" s="162" t="n">
        <v>3.4</v>
      </c>
      <c r="CF18" s="162" t="n">
        <v>2.25</v>
      </c>
      <c r="CG18" s="162" t="n">
        <v>0.7</v>
      </c>
    </row>
    <row r="19" customFormat="false" ht="15" hidden="false" customHeight="false" outlineLevel="0" collapsed="false">
      <c r="A19" s="138"/>
      <c r="B19" s="139" t="n">
        <v>43114</v>
      </c>
      <c r="C19" s="140" t="n">
        <v>60.9</v>
      </c>
      <c r="D19" s="166" t="n">
        <v>0.607</v>
      </c>
      <c r="E19" s="142" t="n">
        <v>50.3</v>
      </c>
      <c r="F19" s="143" t="n">
        <v>75</v>
      </c>
      <c r="G19" s="143" t="n">
        <v>51</v>
      </c>
      <c r="H19" s="143" t="n">
        <v>24</v>
      </c>
      <c r="I19" s="143" t="n">
        <v>0</v>
      </c>
      <c r="J19" s="143" t="n">
        <v>24</v>
      </c>
      <c r="K19" s="143" t="n">
        <v>0</v>
      </c>
      <c r="L19" s="143" t="n">
        <v>0</v>
      </c>
      <c r="M19" s="143" t="n">
        <v>0</v>
      </c>
      <c r="N19" s="170" t="n">
        <v>0</v>
      </c>
      <c r="O19" s="170" t="n">
        <v>0</v>
      </c>
      <c r="P19" s="170" t="n">
        <v>24</v>
      </c>
      <c r="Q19" s="170" t="n">
        <v>0</v>
      </c>
      <c r="R19" s="146" t="n">
        <v>3709</v>
      </c>
      <c r="S19" s="147" t="n">
        <v>3649</v>
      </c>
      <c r="T19" s="147" t="n">
        <v>3649</v>
      </c>
      <c r="U19" s="148" t="n">
        <v>3566</v>
      </c>
      <c r="V19" s="148" t="n">
        <v>3675</v>
      </c>
      <c r="W19" s="143" t="n">
        <v>46</v>
      </c>
      <c r="X19" s="143" t="n">
        <v>0</v>
      </c>
      <c r="Y19" s="143" t="n">
        <v>47</v>
      </c>
      <c r="Z19" s="143" t="n">
        <v>0</v>
      </c>
      <c r="AA19" s="143" t="n">
        <v>60</v>
      </c>
      <c r="AB19" s="143" t="n">
        <v>0</v>
      </c>
      <c r="AC19" s="149" t="n">
        <f aca="false">V19-U19+AZ19</f>
        <v>109</v>
      </c>
      <c r="AD19" s="150" t="n">
        <f aca="false">U19-T19</f>
        <v>-83</v>
      </c>
      <c r="AE19" s="143" t="n">
        <v>157</v>
      </c>
      <c r="AF19" s="151" t="n">
        <f aca="false">IF(AE19&gt;0, V19/(AE19*24),"no data")</f>
        <v>0.97531847133758</v>
      </c>
      <c r="AG19" s="152" t="n">
        <f aca="false">IF(R19&gt;0,R19/24,"no data")</f>
        <v>154.541666666667</v>
      </c>
      <c r="AH19" s="151" t="n">
        <f aca="false">IF(U19&gt;0,(U19/R19),"no data")</f>
        <v>0.961445133459153</v>
      </c>
      <c r="AI19" s="153" t="n">
        <f aca="false">(1440-((W19*X19)+(Y19*Z19)+(AA19*AB19))/(W19+Y19+AA19))/1440</f>
        <v>1</v>
      </c>
      <c r="AJ19" s="154" t="n">
        <f aca="false">IF(U19&gt;0,(1440-((X19*W19+AT19*AU19)+(Z19*Y19+AV19*AW19)+(AA19*AB19+AX19*AY19))/(W19+Y19+AA19))/1440,"no data")</f>
        <v>1</v>
      </c>
      <c r="AK19" s="127" t="n">
        <v>11.07</v>
      </c>
      <c r="AL19" s="133" t="n">
        <v>136.21</v>
      </c>
      <c r="AM19" s="142" t="n">
        <f aca="false">AK19*AL19</f>
        <v>1507.8447</v>
      </c>
      <c r="AN19" s="127" t="n">
        <v>30.088</v>
      </c>
      <c r="AO19" s="129" t="n">
        <v>987</v>
      </c>
      <c r="AP19" s="155" t="n">
        <f aca="false">AN19*AO19</f>
        <v>29696.856</v>
      </c>
      <c r="AQ19" s="156" t="n">
        <f aca="false">IF(U19&gt;0,((((AK19*AL19)+(AN19*AO19))/(U19*1000))*1000000),"no data")</f>
        <v>8750.61713404375</v>
      </c>
      <c r="AR19" s="157" t="n">
        <f aca="false">S19/24</f>
        <v>152.041666666667</v>
      </c>
      <c r="AS19" s="36"/>
      <c r="AT19" s="143" t="n">
        <v>0</v>
      </c>
      <c r="AU19" s="143" t="n">
        <v>0</v>
      </c>
      <c r="AV19" s="143" t="n">
        <v>0</v>
      </c>
      <c r="AW19" s="143" t="n">
        <v>0</v>
      </c>
      <c r="AX19" s="159" t="n">
        <v>0</v>
      </c>
      <c r="AY19" s="143" t="n">
        <v>0</v>
      </c>
      <c r="AZ19" s="143" t="n">
        <v>0</v>
      </c>
      <c r="BB19" s="160" t="n">
        <v>1102</v>
      </c>
      <c r="BC19" s="160" t="n">
        <v>1115</v>
      </c>
      <c r="BD19" s="160" t="n">
        <v>1458</v>
      </c>
      <c r="BE19" s="160" t="n">
        <f aca="false">BC19-BB19</f>
        <v>13</v>
      </c>
      <c r="BF19" s="162" t="n">
        <f aca="false">AQ19</f>
        <v>8750.61713404375</v>
      </c>
      <c r="BG19" s="162" t="n">
        <f aca="false">BD19/24</f>
        <v>60.75</v>
      </c>
      <c r="BH19" s="163" t="n">
        <v>2.038</v>
      </c>
      <c r="BI19" s="164" t="n">
        <v>2.038</v>
      </c>
      <c r="BJ19" s="162" t="n">
        <v>28</v>
      </c>
      <c r="BK19" s="160" t="n">
        <v>27.95</v>
      </c>
      <c r="BL19" s="160" t="n">
        <v>22.27</v>
      </c>
      <c r="BM19" s="160" t="n">
        <v>31.9</v>
      </c>
      <c r="BN19" s="160" t="n">
        <v>997.17</v>
      </c>
      <c r="BO19" s="160" t="n">
        <v>50.09</v>
      </c>
      <c r="BP19" s="165" t="n">
        <v>0.937</v>
      </c>
      <c r="BQ19" s="162" t="n">
        <v>93.15</v>
      </c>
      <c r="BR19" s="162" t="n">
        <v>83.38</v>
      </c>
      <c r="BS19" s="120" t="n">
        <f aca="false">BR19-BQ19</f>
        <v>-9.77000000000001</v>
      </c>
      <c r="BT19" s="160" t="n">
        <v>11924</v>
      </c>
      <c r="BU19" s="160" t="n">
        <v>11736</v>
      </c>
      <c r="BV19" s="135" t="n">
        <f aca="false">BU19-BT19</f>
        <v>-188</v>
      </c>
      <c r="BW19" s="160" t="n">
        <f aca="false">BH19+BI19</f>
        <v>4.076</v>
      </c>
      <c r="BX19" s="162" t="n">
        <v>24</v>
      </c>
      <c r="BY19" s="162" t="n">
        <v>24</v>
      </c>
      <c r="CA19" s="162" t="n">
        <v>23</v>
      </c>
      <c r="CB19" s="162" t="n">
        <v>7.17</v>
      </c>
      <c r="CD19" s="162" t="n">
        <v>2.25</v>
      </c>
      <c r="CE19" s="162" t="n">
        <v>3.7</v>
      </c>
      <c r="CF19" s="162" t="n">
        <v>2.24</v>
      </c>
      <c r="CG19" s="162" t="n">
        <v>0.7</v>
      </c>
    </row>
    <row r="20" customFormat="false" ht="12.75" hidden="false" customHeight="true" outlineLevel="0" collapsed="false">
      <c r="A20" s="90" t="s">
        <v>94</v>
      </c>
      <c r="B20" s="91" t="n">
        <v>43115</v>
      </c>
      <c r="C20" s="92" t="n">
        <v>60.66</v>
      </c>
      <c r="D20" s="93" t="n">
        <v>0.6234</v>
      </c>
      <c r="E20" s="94" t="n">
        <v>50.37</v>
      </c>
      <c r="F20" s="95" t="n">
        <v>75</v>
      </c>
      <c r="G20" s="95" t="n">
        <v>49</v>
      </c>
      <c r="H20" s="95" t="n">
        <v>24</v>
      </c>
      <c r="I20" s="95" t="n">
        <v>0</v>
      </c>
      <c r="J20" s="95" t="n">
        <v>24</v>
      </c>
      <c r="K20" s="95" t="n">
        <v>0</v>
      </c>
      <c r="L20" s="95" t="n">
        <v>0</v>
      </c>
      <c r="M20" s="95" t="n">
        <v>0</v>
      </c>
      <c r="N20" s="97" t="n">
        <v>0</v>
      </c>
      <c r="O20" s="97" t="n">
        <v>0</v>
      </c>
      <c r="P20" s="97" t="n">
        <v>24</v>
      </c>
      <c r="Q20" s="97" t="n">
        <v>0</v>
      </c>
      <c r="R20" s="171" t="n">
        <v>3709</v>
      </c>
      <c r="S20" s="98" t="n">
        <v>3650</v>
      </c>
      <c r="T20" s="98" t="n">
        <v>3650</v>
      </c>
      <c r="U20" s="172" t="n">
        <v>3566</v>
      </c>
      <c r="V20" s="99" t="n">
        <v>3675</v>
      </c>
      <c r="W20" s="95" t="n">
        <v>45</v>
      </c>
      <c r="X20" s="95" t="n">
        <v>0</v>
      </c>
      <c r="Y20" s="95" t="n">
        <v>47</v>
      </c>
      <c r="Z20" s="95" t="n">
        <v>0</v>
      </c>
      <c r="AA20" s="95" t="n">
        <v>61</v>
      </c>
      <c r="AB20" s="95" t="n">
        <v>0</v>
      </c>
      <c r="AC20" s="100" t="n">
        <f aca="false">V20-U20+AZ20</f>
        <v>109</v>
      </c>
      <c r="AD20" s="101" t="n">
        <f aca="false">U20-T20</f>
        <v>-84</v>
      </c>
      <c r="AE20" s="95" t="n">
        <v>157</v>
      </c>
      <c r="AF20" s="102" t="n">
        <f aca="false">IF(AE20&gt;0, V20/(AE20*24),"no data")</f>
        <v>0.97531847133758</v>
      </c>
      <c r="AG20" s="103" t="n">
        <f aca="false">IF(R20&gt;0,R20/24,"no data")</f>
        <v>154.541666666667</v>
      </c>
      <c r="AH20" s="102" t="n">
        <f aca="false">IF(U20&gt;0,(U20/R20),"no data")</f>
        <v>0.961445133459153</v>
      </c>
      <c r="AI20" s="104" t="n">
        <f aca="false">(1440-((W20*X20)+(Y20*Z20)+(AA20*AB20))/(W20+Y20+AA20))/1440</f>
        <v>1</v>
      </c>
      <c r="AJ20" s="105" t="n">
        <f aca="false">IF(U20&gt;0,(1440-((X20*W20+AT20*AU20)+(Z20*Y20+AV20*AW20)+(AA20*AB20+AX20*AY20))/(W20+Y20+AA20))/1440,"no data")</f>
        <v>1</v>
      </c>
      <c r="AK20" s="127" t="n">
        <v>11.03</v>
      </c>
      <c r="AL20" s="133" t="n">
        <v>135.04</v>
      </c>
      <c r="AM20" s="94" t="n">
        <f aca="false">AK20*AL20</f>
        <v>1489.4912</v>
      </c>
      <c r="AN20" s="127" t="n">
        <v>30.211</v>
      </c>
      <c r="AO20" s="129" t="n">
        <v>985</v>
      </c>
      <c r="AP20" s="109" t="n">
        <f aca="false">AN20*AO20</f>
        <v>29757.835</v>
      </c>
      <c r="AQ20" s="130" t="n">
        <f aca="false">IF(U20&gt;0,((((AK20*AL20)+(AN20*AO20))/(U20*1000))*1000000),"no data")</f>
        <v>8762.57044307347</v>
      </c>
      <c r="AR20" s="111" t="n">
        <f aca="false">S20/24</f>
        <v>152.083333333333</v>
      </c>
      <c r="AS20" s="36"/>
      <c r="AT20" s="95" t="n">
        <v>0</v>
      </c>
      <c r="AU20" s="112" t="n">
        <v>0</v>
      </c>
      <c r="AV20" s="112" t="n">
        <v>0</v>
      </c>
      <c r="AW20" s="95" t="n">
        <v>0</v>
      </c>
      <c r="AX20" s="112" t="n">
        <v>0</v>
      </c>
      <c r="AY20" s="95" t="n">
        <v>0</v>
      </c>
      <c r="AZ20" s="95" t="n">
        <v>0</v>
      </c>
      <c r="BB20" s="113" t="n">
        <v>1085</v>
      </c>
      <c r="BC20" s="113" t="n">
        <v>1119</v>
      </c>
      <c r="BD20" s="113" t="n">
        <v>1471</v>
      </c>
      <c r="BE20" s="113" t="n">
        <f aca="false">BC20-BB20</f>
        <v>34</v>
      </c>
      <c r="BF20" s="113" t="n">
        <f aca="false">AQ20</f>
        <v>8762.57044307347</v>
      </c>
      <c r="BG20" s="173" t="n">
        <f aca="false">BD20/24</f>
        <v>61.2916666666667</v>
      </c>
      <c r="BH20" s="174" t="n">
        <v>2.126</v>
      </c>
      <c r="BI20" s="137" t="n">
        <v>2.126</v>
      </c>
      <c r="BJ20" s="114" t="n">
        <v>28</v>
      </c>
      <c r="BK20" s="113" t="n">
        <v>27.75</v>
      </c>
      <c r="BL20" s="113" t="n">
        <v>22.41</v>
      </c>
      <c r="BM20" s="113" t="n">
        <v>31.73</v>
      </c>
      <c r="BN20" s="113" t="n">
        <v>998.1</v>
      </c>
      <c r="BO20" s="113" t="n">
        <v>50.1</v>
      </c>
      <c r="BP20" s="136" t="n">
        <v>0.9373</v>
      </c>
      <c r="BQ20" s="114" t="n">
        <v>91.59</v>
      </c>
      <c r="BR20" s="114" t="n">
        <v>83.45</v>
      </c>
      <c r="BS20" s="120" t="n">
        <f aca="false">BR20-BQ20</f>
        <v>-8.14</v>
      </c>
      <c r="BT20" s="113" t="n">
        <v>12017</v>
      </c>
      <c r="BU20" s="113" t="n">
        <v>11758</v>
      </c>
      <c r="BV20" s="135" t="n">
        <f aca="false">BU20-BT20</f>
        <v>-259</v>
      </c>
      <c r="BW20" s="113" t="n">
        <f aca="false">BH20+BI20</f>
        <v>4.252</v>
      </c>
      <c r="BX20" s="114" t="n">
        <v>24</v>
      </c>
      <c r="BY20" s="114" t="n">
        <v>24</v>
      </c>
      <c r="CA20" s="114" t="n">
        <v>19.38</v>
      </c>
      <c r="CB20" s="114" t="n">
        <v>7.3</v>
      </c>
      <c r="CD20" s="114" t="n">
        <v>2.2</v>
      </c>
      <c r="CE20" s="114" t="n">
        <v>4.1</v>
      </c>
      <c r="CF20" s="114" t="n">
        <v>2.25</v>
      </c>
      <c r="CG20" s="114" t="n">
        <v>0.75</v>
      </c>
    </row>
    <row r="21" customFormat="false" ht="15" hidden="false" customHeight="false" outlineLevel="0" collapsed="false">
      <c r="A21" s="90"/>
      <c r="B21" s="91" t="n">
        <v>43116</v>
      </c>
      <c r="C21" s="92" t="n">
        <v>60.06</v>
      </c>
      <c r="D21" s="93" t="n">
        <v>0.6355</v>
      </c>
      <c r="E21" s="94" t="n">
        <v>50.29</v>
      </c>
      <c r="F21" s="95" t="n">
        <v>72</v>
      </c>
      <c r="G21" s="95" t="n">
        <v>49</v>
      </c>
      <c r="H21" s="95" t="n">
        <v>24</v>
      </c>
      <c r="I21" s="95" t="n">
        <v>0</v>
      </c>
      <c r="J21" s="95" t="n">
        <v>6</v>
      </c>
      <c r="K21" s="95" t="n">
        <v>37</v>
      </c>
      <c r="L21" s="97" t="n">
        <v>0</v>
      </c>
      <c r="M21" s="97" t="n">
        <v>0</v>
      </c>
      <c r="N21" s="97" t="n">
        <v>0</v>
      </c>
      <c r="O21" s="97" t="n">
        <v>0</v>
      </c>
      <c r="P21" s="97" t="n">
        <v>6</v>
      </c>
      <c r="Q21" s="97" t="n">
        <v>34</v>
      </c>
      <c r="R21" s="171" t="n">
        <v>3713</v>
      </c>
      <c r="S21" s="98" t="n">
        <v>2350</v>
      </c>
      <c r="T21" s="98" t="n">
        <v>2350</v>
      </c>
      <c r="U21" s="172" t="n">
        <v>2308</v>
      </c>
      <c r="V21" s="99" t="n">
        <v>2393</v>
      </c>
      <c r="W21" s="95" t="n">
        <v>45</v>
      </c>
      <c r="X21" s="95" t="n">
        <v>0</v>
      </c>
      <c r="Y21" s="95" t="n">
        <v>47</v>
      </c>
      <c r="Z21" s="95" t="n">
        <v>978</v>
      </c>
      <c r="AA21" s="95" t="n">
        <v>61</v>
      </c>
      <c r="AB21" s="95" t="n">
        <v>0</v>
      </c>
      <c r="AC21" s="100" t="n">
        <f aca="false">V21-U21+AZ21</f>
        <v>85</v>
      </c>
      <c r="AD21" s="101" t="n">
        <f aca="false">U21-T21</f>
        <v>-42</v>
      </c>
      <c r="AE21" s="95" t="n">
        <v>156</v>
      </c>
      <c r="AF21" s="102" t="n">
        <f aca="false">IF(AE21&gt;0, V21/(AE21*24),"no data")</f>
        <v>0.639155982905983</v>
      </c>
      <c r="AG21" s="103" t="n">
        <f aca="false">IF(R21&gt;0,R21/24,"no data")</f>
        <v>154.708333333333</v>
      </c>
      <c r="AH21" s="102" t="n">
        <f aca="false">IF(U21&gt;0,(U21/R21),"no data")</f>
        <v>0.621599784540803</v>
      </c>
      <c r="AI21" s="104" t="n">
        <f aca="false">(1440-((W21*X21)+(Y21*Z21)+(AA21*AB21))/(W21+Y21+AA21))/1440</f>
        <v>0.791367102396514</v>
      </c>
      <c r="AJ21" s="105" t="n">
        <f aca="false">IF(U21&gt;0,(1440-((X21*W21+AT21*AU21)+(Z21*Y21+AV21*AW21)+(AA21*AB21+AX21*AY21))/(W21+Y21+AA21))/1440,"no data")</f>
        <v>0.643603576615832</v>
      </c>
      <c r="AK21" s="127" t="n">
        <v>3.27</v>
      </c>
      <c r="AL21" s="133" t="n">
        <v>141.62</v>
      </c>
      <c r="AM21" s="94" t="n">
        <f aca="false">AK21*AL21</f>
        <v>463.0974</v>
      </c>
      <c r="AN21" s="127" t="n">
        <v>20.618</v>
      </c>
      <c r="AO21" s="129" t="n">
        <v>986</v>
      </c>
      <c r="AP21" s="109" t="n">
        <f aca="false">AN21*AO21</f>
        <v>20329.348</v>
      </c>
      <c r="AQ21" s="130" t="n">
        <f aca="false">IF(U21&gt;0,((((AK21*AL21)+(AN21*AO21))/(U21*1000))*1000000),"no data")</f>
        <v>9008.85849220104</v>
      </c>
      <c r="AR21" s="111" t="n">
        <f aca="false">S21/24</f>
        <v>97.9166666666667</v>
      </c>
      <c r="AS21" s="36"/>
      <c r="AT21" s="95" t="n">
        <v>0</v>
      </c>
      <c r="AU21" s="112" t="n">
        <v>0</v>
      </c>
      <c r="AV21" s="112" t="n">
        <v>23</v>
      </c>
      <c r="AW21" s="95" t="n">
        <v>65</v>
      </c>
      <c r="AX21" s="112" t="n">
        <v>29.7</v>
      </c>
      <c r="AY21" s="95" t="n">
        <v>1045.8</v>
      </c>
      <c r="AZ21" s="95" t="n">
        <v>0</v>
      </c>
      <c r="BB21" s="113" t="n">
        <v>1092</v>
      </c>
      <c r="BC21" s="113" t="n">
        <v>352</v>
      </c>
      <c r="BD21" s="113" t="n">
        <v>949</v>
      </c>
      <c r="BE21" s="113" t="n">
        <f aca="false">BC21-BB21</f>
        <v>-740</v>
      </c>
      <c r="BF21" s="113" t="n">
        <f aca="false">AQ21</f>
        <v>9008.85849220104</v>
      </c>
      <c r="BG21" s="173" t="n">
        <f aca="false">BD21/24</f>
        <v>39.5416666666667</v>
      </c>
      <c r="BH21" s="115" t="n">
        <v>2.389</v>
      </c>
      <c r="BI21" s="116" t="n">
        <v>0.602</v>
      </c>
      <c r="BJ21" s="117" t="n">
        <v>28</v>
      </c>
      <c r="BK21" s="118" t="n">
        <v>27.79</v>
      </c>
      <c r="BL21" s="118" t="n">
        <v>7.31</v>
      </c>
      <c r="BM21" s="118" t="n">
        <v>9.74</v>
      </c>
      <c r="BN21" s="118" t="n">
        <v>993.58</v>
      </c>
      <c r="BO21" s="117" t="n">
        <v>50.12</v>
      </c>
      <c r="BP21" s="119" t="n">
        <v>0.9347</v>
      </c>
      <c r="BQ21" s="114" t="n">
        <v>91.99</v>
      </c>
      <c r="BR21" s="114" t="n">
        <v>86.34</v>
      </c>
      <c r="BS21" s="120" t="n">
        <f aca="false">BR21-BQ21</f>
        <v>-5.64999999999999</v>
      </c>
      <c r="BT21" s="113" t="n">
        <v>11960</v>
      </c>
      <c r="BU21" s="113" t="n">
        <v>11486</v>
      </c>
      <c r="BV21" s="135" t="n">
        <f aca="false">BU21-BT21</f>
        <v>-474</v>
      </c>
      <c r="BW21" s="113" t="n">
        <f aca="false">BH21+BI21</f>
        <v>2.991</v>
      </c>
      <c r="BX21" s="114" t="n">
        <v>24</v>
      </c>
      <c r="BY21" s="114" t="n">
        <v>7</v>
      </c>
      <c r="CA21" s="114" t="n">
        <v>20.88</v>
      </c>
      <c r="CB21" s="114" t="n">
        <v>6.9</v>
      </c>
      <c r="CD21" s="114" t="n">
        <v>2.2</v>
      </c>
      <c r="CE21" s="114" t="n">
        <v>4.2</v>
      </c>
      <c r="CF21" s="114" t="n">
        <v>2.25</v>
      </c>
      <c r="CG21" s="114" t="n">
        <v>3.3</v>
      </c>
    </row>
    <row r="22" customFormat="false" ht="15" hidden="false" customHeight="false" outlineLevel="0" collapsed="false">
      <c r="A22" s="90"/>
      <c r="B22" s="91" t="n">
        <v>43117</v>
      </c>
      <c r="C22" s="92" t="n">
        <v>58.88</v>
      </c>
      <c r="D22" s="93" t="n">
        <v>0.6482</v>
      </c>
      <c r="E22" s="94" t="n">
        <v>49.88</v>
      </c>
      <c r="F22" s="95" t="n">
        <v>70</v>
      </c>
      <c r="G22" s="95" t="n">
        <v>50</v>
      </c>
      <c r="H22" s="95" t="n">
        <v>24</v>
      </c>
      <c r="I22" s="95" t="n">
        <v>0</v>
      </c>
      <c r="J22" s="95" t="n">
        <v>24</v>
      </c>
      <c r="K22" s="95" t="n">
        <v>0</v>
      </c>
      <c r="L22" s="97" t="n">
        <v>0</v>
      </c>
      <c r="M22" s="97" t="n">
        <v>0</v>
      </c>
      <c r="N22" s="97" t="n">
        <v>0</v>
      </c>
      <c r="O22" s="97" t="n">
        <v>0</v>
      </c>
      <c r="P22" s="97" t="n">
        <v>24</v>
      </c>
      <c r="Q22" s="97" t="n">
        <v>0</v>
      </c>
      <c r="R22" s="171" t="n">
        <v>3718</v>
      </c>
      <c r="S22" s="98" t="n">
        <v>3676</v>
      </c>
      <c r="T22" s="98" t="n">
        <v>3676</v>
      </c>
      <c r="U22" s="175" t="n">
        <v>3602</v>
      </c>
      <c r="V22" s="99" t="n">
        <v>3713</v>
      </c>
      <c r="W22" s="95" t="n">
        <v>45</v>
      </c>
      <c r="X22" s="95" t="n">
        <v>0</v>
      </c>
      <c r="Y22" s="95" t="n">
        <v>50</v>
      </c>
      <c r="Z22" s="95" t="n">
        <v>0</v>
      </c>
      <c r="AA22" s="95" t="n">
        <v>60</v>
      </c>
      <c r="AB22" s="95" t="n">
        <v>0</v>
      </c>
      <c r="AC22" s="100" t="n">
        <f aca="false">V22-U22+AZ22</f>
        <v>111</v>
      </c>
      <c r="AD22" s="101" t="n">
        <f aca="false">U22-T22</f>
        <v>-74</v>
      </c>
      <c r="AE22" s="95" t="n">
        <v>157</v>
      </c>
      <c r="AF22" s="102" t="n">
        <f aca="false">IF(AE22&gt;0, V22/(AE22*24),"no data")</f>
        <v>0.985403397027601</v>
      </c>
      <c r="AG22" s="103" t="n">
        <f aca="false">IF(R22&gt;0,R22/24,"no data")</f>
        <v>154.916666666667</v>
      </c>
      <c r="AH22" s="102" t="n">
        <f aca="false">IF(U22&gt;0,(U22/R22),"no data")</f>
        <v>0.968800430338892</v>
      </c>
      <c r="AI22" s="104" t="n">
        <f aca="false">(1440-((W22*X22)+(Y22*Z22)+(AA22*AB22))/(W22+Y22+AA22))/1440</f>
        <v>1</v>
      </c>
      <c r="AJ22" s="105" t="n">
        <f aca="false">IF(U22&gt;0,(1440-((X22*W22+AT22*AU22)+(Z22*Y22+AV22*AW22)+(AA22*AB22+AX22*AY22))/(W22+Y22+AA22))/1440,"no data")</f>
        <v>1</v>
      </c>
      <c r="AK22" s="127" t="n">
        <v>11.015</v>
      </c>
      <c r="AL22" s="133" t="n">
        <v>135.09</v>
      </c>
      <c r="AM22" s="94" t="n">
        <f aca="false">AK22*AL22</f>
        <v>1488.01635</v>
      </c>
      <c r="AN22" s="127" t="n">
        <v>30.398</v>
      </c>
      <c r="AO22" s="129" t="n">
        <v>978</v>
      </c>
      <c r="AP22" s="109" t="n">
        <f aca="false">AN22*AO22</f>
        <v>29729.244</v>
      </c>
      <c r="AQ22" s="130" t="n">
        <f aca="false">IF(U22&gt;0,((((AK22*AL22)+(AN22*AO22))/(U22*1000))*1000000),"no data")</f>
        <v>8666.64640477513</v>
      </c>
      <c r="AR22" s="111" t="n">
        <f aca="false">S22/24</f>
        <v>153.166666666667</v>
      </c>
      <c r="AS22" s="36"/>
      <c r="AT22" s="95" t="n">
        <v>0</v>
      </c>
      <c r="AU22" s="112" t="n">
        <v>0</v>
      </c>
      <c r="AV22" s="112" t="n">
        <v>0</v>
      </c>
      <c r="AW22" s="95" t="n">
        <v>0</v>
      </c>
      <c r="AX22" s="112" t="n">
        <v>0</v>
      </c>
      <c r="AY22" s="95" t="n">
        <v>0</v>
      </c>
      <c r="AZ22" s="95" t="n">
        <v>0</v>
      </c>
      <c r="BB22" s="113" t="n">
        <v>1084</v>
      </c>
      <c r="BC22" s="113" t="n">
        <v>1187</v>
      </c>
      <c r="BD22" s="113" t="n">
        <v>1442</v>
      </c>
      <c r="BE22" s="113" t="n">
        <f aca="false">BC22-BB22</f>
        <v>103</v>
      </c>
      <c r="BF22" s="113" t="n">
        <f aca="false">AQ22</f>
        <v>8666.64640477513</v>
      </c>
      <c r="BG22" s="173" t="n">
        <f aca="false">BD22/24</f>
        <v>60.0833333333333</v>
      </c>
      <c r="BH22" s="115" t="n">
        <v>1.947</v>
      </c>
      <c r="BI22" s="116" t="n">
        <v>1.947</v>
      </c>
      <c r="BJ22" s="117" t="n">
        <v>28</v>
      </c>
      <c r="BK22" s="118" t="n">
        <v>27.83</v>
      </c>
      <c r="BL22" s="118" t="n">
        <v>23.34</v>
      </c>
      <c r="BM22" s="118" t="n">
        <v>31.72</v>
      </c>
      <c r="BN22" s="176" t="n">
        <v>993.9</v>
      </c>
      <c r="BO22" s="117" t="n">
        <v>50.1</v>
      </c>
      <c r="BP22" s="119" t="n">
        <v>0.9375</v>
      </c>
      <c r="BQ22" s="114" t="n">
        <v>91.5</v>
      </c>
      <c r="BR22" s="114" t="n">
        <v>86.13</v>
      </c>
      <c r="BS22" s="120" t="n">
        <f aca="false">BR22-BQ22</f>
        <v>-5.37</v>
      </c>
      <c r="BT22" s="113" t="n">
        <v>12074</v>
      </c>
      <c r="BU22" s="113" t="n">
        <v>11424</v>
      </c>
      <c r="BV22" s="135" t="n">
        <f aca="false">BU22-BT22</f>
        <v>-650</v>
      </c>
      <c r="BW22" s="113" t="n">
        <f aca="false">BH22+BI22</f>
        <v>3.894</v>
      </c>
      <c r="BX22" s="114" t="n">
        <v>24</v>
      </c>
      <c r="BY22" s="114" t="n">
        <v>24</v>
      </c>
      <c r="CA22" s="114" t="n">
        <v>19.12</v>
      </c>
      <c r="CB22" s="114" t="n">
        <v>10.38</v>
      </c>
      <c r="CD22" s="114" t="n">
        <v>2.2</v>
      </c>
      <c r="CE22" s="114" t="n">
        <v>4.2</v>
      </c>
      <c r="CF22" s="114" t="n">
        <v>2.25</v>
      </c>
      <c r="CG22" s="114" t="n">
        <v>3.3</v>
      </c>
    </row>
    <row r="23" customFormat="false" ht="15" hidden="false" customHeight="false" outlineLevel="0" collapsed="false">
      <c r="A23" s="90"/>
      <c r="B23" s="91" t="n">
        <v>43118</v>
      </c>
      <c r="C23" s="92" t="n">
        <v>59</v>
      </c>
      <c r="D23" s="93" t="n">
        <v>0.62</v>
      </c>
      <c r="E23" s="94" t="n">
        <v>50</v>
      </c>
      <c r="F23" s="95" t="n">
        <v>73</v>
      </c>
      <c r="G23" s="95" t="n">
        <v>49</v>
      </c>
      <c r="H23" s="95" t="n">
        <v>24</v>
      </c>
      <c r="I23" s="95" t="n">
        <v>0</v>
      </c>
      <c r="J23" s="95" t="n">
        <v>24</v>
      </c>
      <c r="K23" s="95" t="n">
        <v>0</v>
      </c>
      <c r="L23" s="97" t="n">
        <v>0</v>
      </c>
      <c r="M23" s="97" t="n">
        <v>0</v>
      </c>
      <c r="N23" s="97" t="n">
        <v>0</v>
      </c>
      <c r="O23" s="97" t="n">
        <v>0</v>
      </c>
      <c r="P23" s="97" t="n">
        <v>24</v>
      </c>
      <c r="Q23" s="97" t="n">
        <v>0</v>
      </c>
      <c r="R23" s="177" t="n">
        <v>3712</v>
      </c>
      <c r="S23" s="98" t="n">
        <v>3677</v>
      </c>
      <c r="T23" s="98" t="n">
        <v>3677</v>
      </c>
      <c r="U23" s="172" t="n">
        <v>3609</v>
      </c>
      <c r="V23" s="99" t="n">
        <v>3718</v>
      </c>
      <c r="W23" s="95" t="n">
        <v>45</v>
      </c>
      <c r="X23" s="95" t="n">
        <v>0</v>
      </c>
      <c r="Y23" s="95" t="n">
        <v>49</v>
      </c>
      <c r="Z23" s="95" t="n">
        <v>0</v>
      </c>
      <c r="AA23" s="95" t="n">
        <v>60</v>
      </c>
      <c r="AB23" s="95" t="n">
        <v>0</v>
      </c>
      <c r="AC23" s="100" t="n">
        <f aca="false">V23-U23+AZ23</f>
        <v>109</v>
      </c>
      <c r="AD23" s="101" t="n">
        <f aca="false">U23-T23</f>
        <v>-68</v>
      </c>
      <c r="AE23" s="95" t="n">
        <v>158</v>
      </c>
      <c r="AF23" s="102" t="n">
        <f aca="false">IF(AE23&gt;0, V23/(AE23*24),"no data")</f>
        <v>0.98048523206751</v>
      </c>
      <c r="AG23" s="103" t="n">
        <f aca="false">IF(R23&gt;0,R23/24,"no data")</f>
        <v>154.666666666667</v>
      </c>
      <c r="AH23" s="102" t="n">
        <f aca="false">IF(U23&gt;0,(U23/R23),"no data")</f>
        <v>0.972252155172414</v>
      </c>
      <c r="AI23" s="104" t="n">
        <f aca="false">(1440-((W23*X23)+(Y23*Z23)+(AA23*AB23))/(W23+Y23+AA23))/1440</f>
        <v>1</v>
      </c>
      <c r="AJ23" s="105" t="n">
        <f aca="false">IF(U23&gt;0,(1440-((X23*W23+AT23*AU23)+(Z23*Y23+AV23*AW23)+(AA23*AB23+AX23*AY23))/(W23+Y23+AA23))/1440,"no data")</f>
        <v>1</v>
      </c>
      <c r="AK23" s="127" t="n">
        <v>11.013</v>
      </c>
      <c r="AL23" s="133" t="n">
        <v>136.46</v>
      </c>
      <c r="AM23" s="94" t="n">
        <f aca="false">AK23*AL23</f>
        <v>1502.83398</v>
      </c>
      <c r="AN23" s="127" t="n">
        <v>30.689</v>
      </c>
      <c r="AO23" s="129" t="n">
        <v>971.45</v>
      </c>
      <c r="AP23" s="109" t="n">
        <f aca="false">AN23*AO23</f>
        <v>29812.82905</v>
      </c>
      <c r="AQ23" s="130" t="n">
        <f aca="false">IF(U23&gt;0,((((AK23*AL23)+(AN23*AO23))/(U23*1000))*1000000),"no data")</f>
        <v>8677.10252978664</v>
      </c>
      <c r="AR23" s="111" t="n">
        <f aca="false">S23/24</f>
        <v>153.208333333333</v>
      </c>
      <c r="AS23" s="36"/>
      <c r="AT23" s="95" t="n">
        <v>0</v>
      </c>
      <c r="AU23" s="112" t="n">
        <v>0</v>
      </c>
      <c r="AV23" s="112" t="n">
        <v>0</v>
      </c>
      <c r="AW23" s="95" t="n">
        <v>0</v>
      </c>
      <c r="AX23" s="112" t="n">
        <v>0</v>
      </c>
      <c r="AY23" s="95" t="n">
        <v>0</v>
      </c>
      <c r="AZ23" s="95" t="n">
        <v>0</v>
      </c>
      <c r="BB23" s="113" t="n">
        <v>1092</v>
      </c>
      <c r="BC23" s="113" t="n">
        <v>1191</v>
      </c>
      <c r="BD23" s="113" t="n">
        <v>1435</v>
      </c>
      <c r="BE23" s="113" t="n">
        <f aca="false">BC23-BB23</f>
        <v>99</v>
      </c>
      <c r="BF23" s="113" t="n">
        <f aca="false">AQ23</f>
        <v>8677.10252978664</v>
      </c>
      <c r="BG23" s="173" t="n">
        <f aca="false">BD23/24</f>
        <v>59.7916666666667</v>
      </c>
      <c r="BH23" s="115" t="n">
        <v>1.922</v>
      </c>
      <c r="BI23" s="116" t="n">
        <v>1.922</v>
      </c>
      <c r="BJ23" s="117" t="n">
        <v>27.6</v>
      </c>
      <c r="BK23" s="118" t="n">
        <v>28.27</v>
      </c>
      <c r="BL23" s="118" t="n">
        <v>23.6</v>
      </c>
      <c r="BM23" s="118" t="n">
        <v>31.51</v>
      </c>
      <c r="BN23" s="118" t="n">
        <v>998</v>
      </c>
      <c r="BO23" s="117" t="n">
        <v>50.1</v>
      </c>
      <c r="BP23" s="119" t="n">
        <v>0.9368</v>
      </c>
      <c r="BQ23" s="114" t="n">
        <v>91.69</v>
      </c>
      <c r="BR23" s="114" t="n">
        <v>86.12</v>
      </c>
      <c r="BS23" s="120" t="n">
        <f aca="false">BR23-BQ23</f>
        <v>-5.56999999999999</v>
      </c>
      <c r="BT23" s="113" t="n">
        <v>12178</v>
      </c>
      <c r="BU23" s="113" t="n">
        <v>11489</v>
      </c>
      <c r="BV23" s="135" t="n">
        <f aca="false">BU23-BT23</f>
        <v>-689</v>
      </c>
      <c r="BW23" s="113" t="n">
        <f aca="false">BH23+BI23</f>
        <v>3.844</v>
      </c>
      <c r="BX23" s="114" t="n">
        <v>24</v>
      </c>
      <c r="BY23" s="114" t="n">
        <v>24</v>
      </c>
      <c r="CA23" s="114" t="n">
        <v>19.9</v>
      </c>
      <c r="CB23" s="114" t="n">
        <v>7.4</v>
      </c>
      <c r="CD23" s="114" t="n">
        <v>2.2</v>
      </c>
      <c r="CE23" s="114" t="n">
        <v>4.2</v>
      </c>
      <c r="CF23" s="114" t="n">
        <v>2.25</v>
      </c>
      <c r="CG23" s="114" t="n">
        <v>3.2</v>
      </c>
    </row>
    <row r="24" customFormat="false" ht="15" hidden="false" customHeight="false" outlineLevel="0" collapsed="false">
      <c r="A24" s="90"/>
      <c r="B24" s="91" t="n">
        <v>43119</v>
      </c>
      <c r="C24" s="92" t="n">
        <v>60</v>
      </c>
      <c r="D24" s="93" t="n">
        <v>0.59</v>
      </c>
      <c r="E24" s="94" t="n">
        <v>49</v>
      </c>
      <c r="F24" s="96" t="n">
        <v>72</v>
      </c>
      <c r="G24" s="96" t="n">
        <v>47</v>
      </c>
      <c r="H24" s="96" t="n">
        <v>24</v>
      </c>
      <c r="I24" s="96" t="n">
        <v>0</v>
      </c>
      <c r="J24" s="96" t="n">
        <v>24</v>
      </c>
      <c r="K24" s="96" t="n">
        <v>0</v>
      </c>
      <c r="L24" s="96" t="n">
        <v>0</v>
      </c>
      <c r="M24" s="96" t="n">
        <v>0</v>
      </c>
      <c r="N24" s="96" t="n">
        <v>0</v>
      </c>
      <c r="O24" s="96" t="n">
        <v>0</v>
      </c>
      <c r="P24" s="96" t="n">
        <v>22</v>
      </c>
      <c r="Q24" s="96" t="n">
        <v>23</v>
      </c>
      <c r="R24" s="177" t="n">
        <v>3712</v>
      </c>
      <c r="S24" s="98" t="n">
        <v>3683</v>
      </c>
      <c r="T24" s="101" t="n">
        <v>3649</v>
      </c>
      <c r="U24" s="178" t="n">
        <v>3586</v>
      </c>
      <c r="V24" s="178" t="n">
        <v>3695</v>
      </c>
      <c r="W24" s="96" t="n">
        <v>44</v>
      </c>
      <c r="X24" s="96" t="n">
        <v>0</v>
      </c>
      <c r="Y24" s="96" t="n">
        <v>49</v>
      </c>
      <c r="Z24" s="96" t="n">
        <v>0</v>
      </c>
      <c r="AA24" s="96" t="n">
        <v>60</v>
      </c>
      <c r="AB24" s="96" t="n">
        <v>0</v>
      </c>
      <c r="AC24" s="100" t="n">
        <f aca="false">V24-U24+AZ24</f>
        <v>109</v>
      </c>
      <c r="AD24" s="101" t="n">
        <f aca="false">U24-T24</f>
        <v>-63</v>
      </c>
      <c r="AE24" s="96" t="n">
        <v>157</v>
      </c>
      <c r="AF24" s="102" t="n">
        <f aca="false">IF(AE24&gt;0, V24/(AE24*24),"no data")</f>
        <v>0.980626326963907</v>
      </c>
      <c r="AG24" s="103" t="n">
        <f aca="false">IF(R24&gt;0,R24/24,"no data")</f>
        <v>154.666666666667</v>
      </c>
      <c r="AH24" s="102" t="n">
        <f aca="false">IF(U24&gt;0,(U24/R24),"no data")</f>
        <v>0.966056034482759</v>
      </c>
      <c r="AI24" s="104" t="n">
        <f aca="false">(1440-((W24*X24)+(Y24*Z24)+(AA24*AB24))/(W24+Y24+AA24))/1440</f>
        <v>1</v>
      </c>
      <c r="AJ24" s="105" t="n">
        <f aca="false">IF(U24&gt;0,(1440-((X24*W24+AT24*AU24)+(Z24*Y24+AV24*AW24)+(AA24*AB24+AX24*AY24))/(W24+Y24+AA24))/1440,"no data")</f>
        <v>0.994276506899056</v>
      </c>
      <c r="AK24" s="127" t="n">
        <v>11.002</v>
      </c>
      <c r="AL24" s="133" t="n">
        <v>134.11</v>
      </c>
      <c r="AM24" s="94" t="n">
        <f aca="false">AK24*AL24</f>
        <v>1475.47822</v>
      </c>
      <c r="AN24" s="127" t="n">
        <v>30.531</v>
      </c>
      <c r="AO24" s="129" t="n">
        <v>969</v>
      </c>
      <c r="AP24" s="109" t="n">
        <f aca="false">AN24*AO24</f>
        <v>29584.539</v>
      </c>
      <c r="AQ24" s="130" t="n">
        <f aca="false">IF(U24&gt;0,((((AK24*AL24)+(AN24*AO24))/(U24*1000))*1000000),"no data")</f>
        <v>8661.46604015616</v>
      </c>
      <c r="AR24" s="111" t="n">
        <f aca="false">S24/24</f>
        <v>153.458333333333</v>
      </c>
      <c r="AS24" s="36"/>
      <c r="AT24" s="96" t="n">
        <v>0</v>
      </c>
      <c r="AU24" s="96" t="n">
        <v>0</v>
      </c>
      <c r="AV24" s="96" t="n">
        <v>0</v>
      </c>
      <c r="AW24" s="96" t="n">
        <v>0</v>
      </c>
      <c r="AX24" s="96" t="n">
        <v>13</v>
      </c>
      <c r="AY24" s="96" t="n">
        <v>97</v>
      </c>
      <c r="AZ24" s="96" t="n">
        <v>0</v>
      </c>
      <c r="BB24" s="113" t="n">
        <v>1064</v>
      </c>
      <c r="BC24" s="113" t="n">
        <v>1194</v>
      </c>
      <c r="BD24" s="113" t="n">
        <v>1437</v>
      </c>
      <c r="BE24" s="113" t="n">
        <f aca="false">BC24-BB24</f>
        <v>130</v>
      </c>
      <c r="BF24" s="113" t="n">
        <f aca="false">AQ24</f>
        <v>8661.46604015616</v>
      </c>
      <c r="BG24" s="173" t="n">
        <f aca="false">BD24/24</f>
        <v>59.875</v>
      </c>
      <c r="BH24" s="179" t="n">
        <v>1.922</v>
      </c>
      <c r="BI24" s="179" t="n">
        <v>1.914</v>
      </c>
      <c r="BJ24" s="180" t="n">
        <v>27</v>
      </c>
      <c r="BK24" s="180" t="n">
        <v>27.8</v>
      </c>
      <c r="BL24" s="180" t="n">
        <v>23.7</v>
      </c>
      <c r="BM24" s="180" t="n">
        <v>31.56</v>
      </c>
      <c r="BN24" s="181" t="n">
        <v>998.4</v>
      </c>
      <c r="BO24" s="181" t="n">
        <v>50.07</v>
      </c>
      <c r="BP24" s="182" t="n">
        <v>0.9375</v>
      </c>
      <c r="BQ24" s="114" t="n">
        <v>88.86</v>
      </c>
      <c r="BR24" s="114" t="n">
        <v>85.99</v>
      </c>
      <c r="BS24" s="120" t="n">
        <f aca="false">BR24-BQ24</f>
        <v>-2.87</v>
      </c>
      <c r="BT24" s="134" t="n">
        <v>12293</v>
      </c>
      <c r="BU24" s="134" t="n">
        <v>11523</v>
      </c>
      <c r="BV24" s="135" t="n">
        <f aca="false">BU24-BT24</f>
        <v>-770</v>
      </c>
      <c r="BW24" s="113" t="n">
        <f aca="false">BH24+BI24</f>
        <v>3.836</v>
      </c>
      <c r="BX24" s="181" t="n">
        <v>24</v>
      </c>
      <c r="BY24" s="181" t="n">
        <v>24</v>
      </c>
      <c r="CA24" s="181" t="n">
        <v>13.5</v>
      </c>
      <c r="CB24" s="181" t="n">
        <v>3.9</v>
      </c>
      <c r="CD24" s="181" t="n">
        <v>2.2</v>
      </c>
      <c r="CE24" s="181" t="n">
        <v>4.2</v>
      </c>
      <c r="CF24" s="181" t="n">
        <v>1.8</v>
      </c>
      <c r="CG24" s="181" t="n">
        <v>1.5</v>
      </c>
    </row>
    <row r="25" customFormat="false" ht="15" hidden="false" customHeight="false" outlineLevel="0" collapsed="false">
      <c r="A25" s="90"/>
      <c r="B25" s="91" t="n">
        <v>43120</v>
      </c>
      <c r="C25" s="92" t="n">
        <v>62.9</v>
      </c>
      <c r="D25" s="93" t="n">
        <v>0.555</v>
      </c>
      <c r="E25" s="94" t="n">
        <v>50.4</v>
      </c>
      <c r="F25" s="183" t="n">
        <v>75</v>
      </c>
      <c r="G25" s="183" t="n">
        <v>52</v>
      </c>
      <c r="H25" s="95" t="n">
        <v>24</v>
      </c>
      <c r="I25" s="95" t="n">
        <v>0</v>
      </c>
      <c r="J25" s="95" t="n">
        <v>24</v>
      </c>
      <c r="K25" s="95" t="n">
        <v>0</v>
      </c>
      <c r="L25" s="97" t="n">
        <v>0</v>
      </c>
      <c r="M25" s="97" t="n">
        <v>0</v>
      </c>
      <c r="N25" s="97" t="n">
        <v>0</v>
      </c>
      <c r="O25" s="97" t="n">
        <v>0</v>
      </c>
      <c r="P25" s="97" t="n">
        <v>18</v>
      </c>
      <c r="Q25" s="97" t="n">
        <v>52</v>
      </c>
      <c r="R25" s="177" t="n">
        <v>3704</v>
      </c>
      <c r="S25" s="98" t="n">
        <v>3666</v>
      </c>
      <c r="T25" s="184" t="n">
        <v>3559</v>
      </c>
      <c r="U25" s="99" t="n">
        <v>3505</v>
      </c>
      <c r="V25" s="99" t="n">
        <v>3610</v>
      </c>
      <c r="W25" s="95" t="n">
        <v>44</v>
      </c>
      <c r="X25" s="95" t="n">
        <v>0</v>
      </c>
      <c r="Y25" s="95" t="n">
        <v>49</v>
      </c>
      <c r="Z25" s="95" t="n">
        <v>0</v>
      </c>
      <c r="AA25" s="95" t="n">
        <v>60</v>
      </c>
      <c r="AB25" s="95" t="n">
        <v>0</v>
      </c>
      <c r="AC25" s="100" t="n">
        <f aca="false">V25-U25+AZ25</f>
        <v>105</v>
      </c>
      <c r="AD25" s="101" t="n">
        <f aca="false">U25-T25</f>
        <v>-54</v>
      </c>
      <c r="AE25" s="96" t="n">
        <v>157</v>
      </c>
      <c r="AF25" s="102" t="n">
        <f aca="false">IF(AE25&gt;0, V25/(AE25*24),"no data")</f>
        <v>0.958067940552017</v>
      </c>
      <c r="AG25" s="103" t="n">
        <f aca="false">IF(R25&gt;0,R25/24,"no data")</f>
        <v>154.333333333333</v>
      </c>
      <c r="AH25" s="102" t="n">
        <f aca="false">IF(U25&gt;0,(U25/R25),"no data")</f>
        <v>0.946274298056155</v>
      </c>
      <c r="AI25" s="104" t="n">
        <f aca="false">(1440-((W25*X25)+(Y25*Z25)+(AA25*AB25))/(W25+Y25+AA25))/1440</f>
        <v>1</v>
      </c>
      <c r="AJ25" s="105" t="n">
        <f aca="false">IF(U25&gt;0,(1440-((X25*W25+AT25*AU25)+(Z25*Y25+AV25*AW25)+(AA25*AB25+AX25*AY25))/(W25+Y25+AA25))/1440,"no data")</f>
        <v>0.98322440087146</v>
      </c>
      <c r="AK25" s="127" t="n">
        <v>11.007</v>
      </c>
      <c r="AL25" s="133" t="n">
        <v>136.8</v>
      </c>
      <c r="AM25" s="94" t="n">
        <f aca="false">AK25*AL25</f>
        <v>1505.7576</v>
      </c>
      <c r="AN25" s="127" t="n">
        <v>29.509</v>
      </c>
      <c r="AO25" s="129" t="n">
        <v>974</v>
      </c>
      <c r="AP25" s="109" t="n">
        <f aca="false">AN25*AO25</f>
        <v>28741.766</v>
      </c>
      <c r="AQ25" s="130" t="n">
        <f aca="false">IF(U25&gt;0,((((AK25*AL25)+(AN25*AO25))/(U25*1000))*1000000),"no data")</f>
        <v>8629.82128388017</v>
      </c>
      <c r="AR25" s="111" t="n">
        <f aca="false">S25/24</f>
        <v>152.75</v>
      </c>
      <c r="AS25" s="36"/>
      <c r="AT25" s="95" t="n">
        <v>0</v>
      </c>
      <c r="AU25" s="112" t="n">
        <v>0</v>
      </c>
      <c r="AV25" s="112" t="n">
        <v>0</v>
      </c>
      <c r="AW25" s="95" t="n">
        <v>0</v>
      </c>
      <c r="AX25" s="112" t="n">
        <v>12</v>
      </c>
      <c r="AY25" s="95" t="n">
        <v>308</v>
      </c>
      <c r="AZ25" s="95" t="n">
        <v>0</v>
      </c>
      <c r="BB25" s="113" t="n">
        <v>1051</v>
      </c>
      <c r="BC25" s="113" t="n">
        <v>1182</v>
      </c>
      <c r="BD25" s="113" t="n">
        <v>1377</v>
      </c>
      <c r="BE25" s="113" t="n">
        <f aca="false">BC25-BB25</f>
        <v>131</v>
      </c>
      <c r="BF25" s="113" t="n">
        <f aca="false">AQ25</f>
        <v>8629.82128388017</v>
      </c>
      <c r="BG25" s="173" t="n">
        <f aca="false">BD25/24</f>
        <v>57.375</v>
      </c>
      <c r="BH25" s="115" t="n">
        <v>1.613</v>
      </c>
      <c r="BI25" s="116" t="n">
        <v>1.585</v>
      </c>
      <c r="BJ25" s="117" t="n">
        <v>27</v>
      </c>
      <c r="BK25" s="118" t="n">
        <v>27.3</v>
      </c>
      <c r="BL25" s="118" t="n">
        <v>23.3</v>
      </c>
      <c r="BM25" s="118" t="n">
        <v>31.4</v>
      </c>
      <c r="BN25" s="118" t="n">
        <v>996.5</v>
      </c>
      <c r="BO25" s="117" t="n">
        <v>50.03</v>
      </c>
      <c r="BP25" s="119" t="n">
        <v>0.9368</v>
      </c>
      <c r="BQ25" s="114" t="n">
        <v>89.2</v>
      </c>
      <c r="BR25" s="114" t="n">
        <v>86</v>
      </c>
      <c r="BS25" s="120" t="n">
        <f aca="false">BR25-BQ25</f>
        <v>-3.2</v>
      </c>
      <c r="BT25" s="134" t="n">
        <v>12198</v>
      </c>
      <c r="BU25" s="134" t="n">
        <v>11455</v>
      </c>
      <c r="BV25" s="135" t="n">
        <f aca="false">BU25-BT25</f>
        <v>-743</v>
      </c>
      <c r="BW25" s="113" t="n">
        <f aca="false">BH25+BI25</f>
        <v>3.198</v>
      </c>
      <c r="BX25" s="114" t="n">
        <v>24</v>
      </c>
      <c r="BY25" s="114" t="n">
        <v>24</v>
      </c>
      <c r="CA25" s="114" t="n">
        <v>14</v>
      </c>
      <c r="CB25" s="114" t="n">
        <v>2.8</v>
      </c>
      <c r="CD25" s="114" t="n">
        <v>2.2</v>
      </c>
      <c r="CE25" s="114" t="n">
        <v>4.1</v>
      </c>
      <c r="CF25" s="114" t="n">
        <v>1.8</v>
      </c>
      <c r="CG25" s="114" t="n">
        <v>1.4</v>
      </c>
    </row>
    <row r="26" customFormat="false" ht="15" hidden="false" customHeight="false" outlineLevel="0" collapsed="false">
      <c r="A26" s="90"/>
      <c r="B26" s="91" t="n">
        <v>43121</v>
      </c>
      <c r="C26" s="92" t="n">
        <v>61.2</v>
      </c>
      <c r="D26" s="93" t="n">
        <v>0.576</v>
      </c>
      <c r="E26" s="94" t="n">
        <v>49.4</v>
      </c>
      <c r="F26" s="96" t="n">
        <v>76</v>
      </c>
      <c r="G26" s="96" t="n">
        <v>50</v>
      </c>
      <c r="H26" s="95" t="n">
        <v>24</v>
      </c>
      <c r="I26" s="95" t="n">
        <v>0</v>
      </c>
      <c r="J26" s="95" t="n">
        <v>24</v>
      </c>
      <c r="K26" s="95" t="n">
        <v>0</v>
      </c>
      <c r="L26" s="97" t="n">
        <v>0</v>
      </c>
      <c r="M26" s="97" t="n">
        <v>0</v>
      </c>
      <c r="N26" s="97" t="n">
        <v>0</v>
      </c>
      <c r="O26" s="97" t="n">
        <v>0</v>
      </c>
      <c r="P26" s="97" t="n">
        <v>22</v>
      </c>
      <c r="Q26" s="97" t="n">
        <v>10</v>
      </c>
      <c r="R26" s="177" t="n">
        <v>3704</v>
      </c>
      <c r="S26" s="98" t="n">
        <v>3656</v>
      </c>
      <c r="T26" s="184" t="n">
        <v>3620</v>
      </c>
      <c r="U26" s="99" t="n">
        <v>3552</v>
      </c>
      <c r="V26" s="99" t="n">
        <v>3659</v>
      </c>
      <c r="W26" s="95" t="n">
        <v>44</v>
      </c>
      <c r="X26" s="96" t="n">
        <v>0</v>
      </c>
      <c r="Y26" s="96" t="n">
        <v>49</v>
      </c>
      <c r="Z26" s="96" t="n">
        <v>0</v>
      </c>
      <c r="AA26" s="96" t="n">
        <v>60</v>
      </c>
      <c r="AB26" s="96" t="n">
        <v>0</v>
      </c>
      <c r="AC26" s="100" t="n">
        <f aca="false">V26-U26+AZ26</f>
        <v>107</v>
      </c>
      <c r="AD26" s="101" t="n">
        <f aca="false">U26-T26</f>
        <v>-68</v>
      </c>
      <c r="AE26" s="96" t="n">
        <v>157</v>
      </c>
      <c r="AF26" s="102" t="n">
        <f aca="false">IF(AE26&gt;0, V26/(AE26*24),"no data")</f>
        <v>0.971072186836518</v>
      </c>
      <c r="AG26" s="103" t="n">
        <f aca="false">IF(R26&gt;0,R26/24,"no data")</f>
        <v>154.333333333333</v>
      </c>
      <c r="AH26" s="102" t="n">
        <f aca="false">IF(U26&gt;0,(U26/R26),"no data")</f>
        <v>0.958963282937365</v>
      </c>
      <c r="AI26" s="104" t="n">
        <f aca="false">(1440-((W26*X26)+(Y26*Z26)+(AA26*AB26))/(W26+Y26+AA26))/1440</f>
        <v>1</v>
      </c>
      <c r="AJ26" s="105" t="n">
        <f aca="false">IF(U26&gt;0,(1440-((X26*W26+AT26*AU26)+(Z26*Y26+AV26*AW26)+(AA26*AB26+AX26*AY26))/(W26+Y26+AA26))/1440,"no data")</f>
        <v>0.993010167029775</v>
      </c>
      <c r="AK26" s="127" t="n">
        <v>11.004</v>
      </c>
      <c r="AL26" s="133" t="n">
        <v>136.54</v>
      </c>
      <c r="AM26" s="94" t="n">
        <f aca="false">AK26*AL26</f>
        <v>1502.48616</v>
      </c>
      <c r="AN26" s="127" t="n">
        <v>29.966</v>
      </c>
      <c r="AO26" s="129" t="n">
        <v>977</v>
      </c>
      <c r="AP26" s="109" t="n">
        <f aca="false">AN26*AO26</f>
        <v>29276.782</v>
      </c>
      <c r="AQ26" s="130" t="n">
        <f aca="false">IF(U26&gt;0,((((AK26*AL26)+(AN26*AO26))/(U26*1000))*1000000),"no data")</f>
        <v>8665.3345045045</v>
      </c>
      <c r="AR26" s="111" t="n">
        <f aca="false">S26/24</f>
        <v>152.333333333333</v>
      </c>
      <c r="AS26" s="36"/>
      <c r="AT26" s="95" t="n">
        <v>0</v>
      </c>
      <c r="AU26" s="112" t="n">
        <v>0</v>
      </c>
      <c r="AV26" s="112" t="n">
        <v>0</v>
      </c>
      <c r="AW26" s="95" t="n">
        <v>0</v>
      </c>
      <c r="AX26" s="112" t="n">
        <v>14</v>
      </c>
      <c r="AY26" s="95" t="n">
        <v>110</v>
      </c>
      <c r="AZ26" s="95" t="n">
        <v>0</v>
      </c>
      <c r="BB26" s="113" t="n">
        <v>1056</v>
      </c>
      <c r="BC26" s="113" t="n">
        <v>1180</v>
      </c>
      <c r="BD26" s="113" t="n">
        <v>1423</v>
      </c>
      <c r="BE26" s="113" t="n">
        <f aca="false">BC26-BB26</f>
        <v>124</v>
      </c>
      <c r="BF26" s="113" t="n">
        <f aca="false">AQ26</f>
        <v>8665.3345045045</v>
      </c>
      <c r="BG26" s="173" t="n">
        <f aca="false">BD26/24</f>
        <v>59.2916666666667</v>
      </c>
      <c r="BH26" s="115" t="n">
        <v>1.954</v>
      </c>
      <c r="BI26" s="116" t="n">
        <v>1.945</v>
      </c>
      <c r="BJ26" s="117" t="n">
        <v>27</v>
      </c>
      <c r="BK26" s="118" t="n">
        <v>27.3</v>
      </c>
      <c r="BL26" s="118" t="n">
        <v>23.3</v>
      </c>
      <c r="BM26" s="118" t="n">
        <v>31.3</v>
      </c>
      <c r="BN26" s="118" t="n">
        <v>994.2</v>
      </c>
      <c r="BO26" s="117" t="n">
        <v>50.08</v>
      </c>
      <c r="BP26" s="119" t="n">
        <v>0.9367</v>
      </c>
      <c r="BQ26" s="114" t="n">
        <v>88.6</v>
      </c>
      <c r="BR26" s="114" t="n">
        <v>85.9</v>
      </c>
      <c r="BS26" s="120" t="n">
        <f aca="false">BR26-BQ26</f>
        <v>-2.69999999999999</v>
      </c>
      <c r="BT26" s="134" t="n">
        <v>12178</v>
      </c>
      <c r="BU26" s="134" t="n">
        <v>11469</v>
      </c>
      <c r="BV26" s="135" t="n">
        <f aca="false">BU26-BT26</f>
        <v>-709</v>
      </c>
      <c r="BW26" s="113" t="n">
        <f aca="false">BH26+BI26</f>
        <v>3.899</v>
      </c>
      <c r="BX26" s="114" t="n">
        <v>24</v>
      </c>
      <c r="BY26" s="114" t="n">
        <v>24</v>
      </c>
      <c r="CA26" s="114" t="n">
        <v>12.9</v>
      </c>
      <c r="CB26" s="114" t="n">
        <v>5.9</v>
      </c>
      <c r="CD26" s="114" t="n">
        <v>2.1</v>
      </c>
      <c r="CE26" s="114" t="n">
        <v>3.2</v>
      </c>
      <c r="CF26" s="114" t="n">
        <v>1.8</v>
      </c>
      <c r="CG26" s="114" t="n">
        <v>1.4</v>
      </c>
    </row>
    <row r="27" customFormat="false" ht="12.75" hidden="false" customHeight="true" outlineLevel="0" collapsed="false">
      <c r="A27" s="138" t="s">
        <v>95</v>
      </c>
      <c r="B27" s="139" t="n">
        <v>43122</v>
      </c>
      <c r="C27" s="140" t="n">
        <v>59.4</v>
      </c>
      <c r="D27" s="166" t="n">
        <v>0.596</v>
      </c>
      <c r="E27" s="142" t="n">
        <v>48.6</v>
      </c>
      <c r="F27" s="144" t="n">
        <v>72</v>
      </c>
      <c r="G27" s="144" t="n">
        <v>48</v>
      </c>
      <c r="H27" s="144" t="n">
        <v>24</v>
      </c>
      <c r="I27" s="144" t="n">
        <v>0</v>
      </c>
      <c r="J27" s="144" t="n">
        <v>24</v>
      </c>
      <c r="K27" s="144" t="n">
        <v>0</v>
      </c>
      <c r="L27" s="185" t="n">
        <v>0</v>
      </c>
      <c r="M27" s="185" t="n">
        <v>0</v>
      </c>
      <c r="N27" s="185" t="n">
        <v>0</v>
      </c>
      <c r="O27" s="185" t="n">
        <v>0</v>
      </c>
      <c r="P27" s="185" t="n">
        <v>24</v>
      </c>
      <c r="Q27" s="185" t="n">
        <v>0</v>
      </c>
      <c r="R27" s="186" t="n">
        <v>3714</v>
      </c>
      <c r="S27" s="147" t="n">
        <v>3667</v>
      </c>
      <c r="T27" s="147" t="n">
        <v>3667</v>
      </c>
      <c r="U27" s="148" t="n">
        <v>3585</v>
      </c>
      <c r="V27" s="148" t="n">
        <v>3694</v>
      </c>
      <c r="W27" s="144" t="n">
        <v>44</v>
      </c>
      <c r="X27" s="144" t="n">
        <v>0</v>
      </c>
      <c r="Y27" s="144" t="n">
        <v>49</v>
      </c>
      <c r="Z27" s="144" t="n">
        <v>0</v>
      </c>
      <c r="AA27" s="144" t="n">
        <v>61</v>
      </c>
      <c r="AB27" s="144" t="n">
        <v>0</v>
      </c>
      <c r="AC27" s="149" t="n">
        <f aca="false">V27-U27+AZ27</f>
        <v>109</v>
      </c>
      <c r="AD27" s="150" t="n">
        <f aca="false">U27-T27</f>
        <v>-82</v>
      </c>
      <c r="AE27" s="144" t="n">
        <v>157</v>
      </c>
      <c r="AF27" s="151" t="n">
        <f aca="false">IF(AE27&gt;0, V27/(AE27*24),"no data")</f>
        <v>0.98036093418259</v>
      </c>
      <c r="AG27" s="152" t="n">
        <f aca="false">IF(R27&gt;0,R27/24,"no data")</f>
        <v>154.75</v>
      </c>
      <c r="AH27" s="151" t="n">
        <f aca="false">IF(U27&gt;0,(U27/R27),"no data")</f>
        <v>0.965266558966074</v>
      </c>
      <c r="AI27" s="153" t="n">
        <f aca="false">(1440-((W27*X27)+(Y27*Z27)+(AA27*AB27))/(W27+Y27+AA27))/1440</f>
        <v>1</v>
      </c>
      <c r="AJ27" s="154" t="n">
        <f aca="false">IF(U27&gt;0,(1440-((X27*W27+AT27*AU27)+(Z27*Y27+AV27*AW27)+(AA27*AB27+AX27*AY27))/(W27+Y27+AA27))/1440,"no data")</f>
        <v>1</v>
      </c>
      <c r="AK27" s="127" t="n">
        <v>11.007</v>
      </c>
      <c r="AL27" s="133" t="n">
        <v>134.54</v>
      </c>
      <c r="AM27" s="142" t="n">
        <f aca="false">AK27*AL27</f>
        <v>1480.88178</v>
      </c>
      <c r="AN27" s="127" t="n">
        <v>30.499</v>
      </c>
      <c r="AO27" s="129" t="n">
        <v>977</v>
      </c>
      <c r="AP27" s="155" t="n">
        <f aca="false">AN27*AO27</f>
        <v>29797.523</v>
      </c>
      <c r="AQ27" s="156" t="n">
        <f aca="false">IF(U27&gt;0,((((AK27*AL27)+(AN27*AO27))/(U27*1000))*1000000),"no data")</f>
        <v>8724.79910181311</v>
      </c>
      <c r="AR27" s="157" t="n">
        <f aca="false">S27/24</f>
        <v>152.791666666667</v>
      </c>
      <c r="AS27" s="36"/>
      <c r="AT27" s="143" t="n">
        <v>0</v>
      </c>
      <c r="AU27" s="159" t="n">
        <v>0</v>
      </c>
      <c r="AV27" s="159" t="n">
        <v>0</v>
      </c>
      <c r="AW27" s="143" t="n">
        <v>0</v>
      </c>
      <c r="AX27" s="159" t="n">
        <v>0</v>
      </c>
      <c r="AY27" s="143" t="n">
        <v>0</v>
      </c>
      <c r="AZ27" s="143" t="n">
        <v>0</v>
      </c>
      <c r="BB27" s="160" t="n">
        <v>1049</v>
      </c>
      <c r="BC27" s="160" t="n">
        <v>1180</v>
      </c>
      <c r="BD27" s="160" t="n">
        <v>1465</v>
      </c>
      <c r="BE27" s="160" t="n">
        <f aca="false">BC27-BB27</f>
        <v>131</v>
      </c>
      <c r="BF27" s="160" t="n">
        <f aca="false">AQ27</f>
        <v>8724.79910181311</v>
      </c>
      <c r="BG27" s="162" t="n">
        <f aca="false">BD27/24</f>
        <v>61.0416666666667</v>
      </c>
      <c r="BH27" s="187" t="n">
        <v>2.156</v>
      </c>
      <c r="BI27" s="188" t="n">
        <v>2.156</v>
      </c>
      <c r="BJ27" s="189" t="n">
        <v>27</v>
      </c>
      <c r="BK27" s="190" t="n">
        <v>27.3</v>
      </c>
      <c r="BL27" s="190" t="n">
        <v>23.3</v>
      </c>
      <c r="BM27" s="190" t="n">
        <v>31.2</v>
      </c>
      <c r="BN27" s="190" t="n">
        <v>993</v>
      </c>
      <c r="BO27" s="190" t="n">
        <v>50.02</v>
      </c>
      <c r="BP27" s="191" t="n">
        <v>0.9374</v>
      </c>
      <c r="BQ27" s="190" t="n">
        <v>88</v>
      </c>
      <c r="BR27" s="190" t="n">
        <v>85.9</v>
      </c>
      <c r="BS27" s="120" t="n">
        <f aca="false">BR27-BQ27</f>
        <v>-2.09999999999999</v>
      </c>
      <c r="BT27" s="190" t="n">
        <v>12229</v>
      </c>
      <c r="BU27" s="190" t="n">
        <v>11498</v>
      </c>
      <c r="BV27" s="135" t="n">
        <f aca="false">BU27-BT27</f>
        <v>-731</v>
      </c>
      <c r="BW27" s="160" t="n">
        <f aca="false">BH27+BI27</f>
        <v>4.312</v>
      </c>
      <c r="BX27" s="162" t="n">
        <v>24</v>
      </c>
      <c r="BY27" s="162" t="n">
        <v>24</v>
      </c>
      <c r="CA27" s="162" t="n">
        <v>10.93</v>
      </c>
      <c r="CB27" s="162" t="n">
        <v>4.48</v>
      </c>
      <c r="CD27" s="162" t="n">
        <v>2.2</v>
      </c>
      <c r="CE27" s="162" t="n">
        <v>3.6</v>
      </c>
      <c r="CF27" s="162" t="n">
        <v>1.8</v>
      </c>
      <c r="CG27" s="162" t="n">
        <v>2.2</v>
      </c>
    </row>
    <row r="28" customFormat="false" ht="15" hidden="false" customHeight="false" outlineLevel="0" collapsed="false">
      <c r="A28" s="138"/>
      <c r="B28" s="139" t="n">
        <v>43123</v>
      </c>
      <c r="C28" s="140" t="n">
        <v>57.3</v>
      </c>
      <c r="D28" s="166" t="n">
        <v>0.674</v>
      </c>
      <c r="E28" s="142" t="n">
        <v>49.1</v>
      </c>
      <c r="F28" s="144" t="n">
        <v>68</v>
      </c>
      <c r="G28" s="144" t="n">
        <v>49</v>
      </c>
      <c r="H28" s="144" t="n">
        <v>24</v>
      </c>
      <c r="I28" s="144" t="n">
        <v>0</v>
      </c>
      <c r="J28" s="144" t="n">
        <v>24</v>
      </c>
      <c r="K28" s="144" t="n">
        <v>0</v>
      </c>
      <c r="L28" s="185" t="n">
        <v>0</v>
      </c>
      <c r="M28" s="185" t="n">
        <v>0</v>
      </c>
      <c r="N28" s="185" t="n">
        <v>0</v>
      </c>
      <c r="O28" s="185" t="n">
        <v>0</v>
      </c>
      <c r="P28" s="185" t="n">
        <v>24</v>
      </c>
      <c r="Q28" s="185" t="n">
        <v>0</v>
      </c>
      <c r="R28" s="186" t="n">
        <v>3720</v>
      </c>
      <c r="S28" s="147" t="n">
        <v>3675</v>
      </c>
      <c r="T28" s="147" t="n">
        <v>3675</v>
      </c>
      <c r="U28" s="148" t="n">
        <v>3598</v>
      </c>
      <c r="V28" s="148" t="n">
        <v>3707</v>
      </c>
      <c r="W28" s="144" t="n">
        <v>44</v>
      </c>
      <c r="X28" s="144" t="n">
        <v>0</v>
      </c>
      <c r="Y28" s="144" t="n">
        <v>49</v>
      </c>
      <c r="Z28" s="144" t="n">
        <v>0</v>
      </c>
      <c r="AA28" s="144" t="n">
        <v>61</v>
      </c>
      <c r="AB28" s="144" t="n">
        <v>0</v>
      </c>
      <c r="AC28" s="149" t="n">
        <f aca="false">V28-U28+AZ28</f>
        <v>109</v>
      </c>
      <c r="AD28" s="150" t="n">
        <f aca="false">U28-T28</f>
        <v>-77</v>
      </c>
      <c r="AE28" s="144" t="n">
        <v>157</v>
      </c>
      <c r="AF28" s="151" t="n">
        <f aca="false">IF(AE28&gt;0, V28/(AE28*24),"no data")</f>
        <v>0.983811040339703</v>
      </c>
      <c r="AG28" s="152" t="n">
        <f aca="false">IF(R28&gt;0,R28/24,"no data")</f>
        <v>155</v>
      </c>
      <c r="AH28" s="151" t="n">
        <f aca="false">IF(U28&gt;0,(U28/R28),"no data")</f>
        <v>0.967204301075269</v>
      </c>
      <c r="AI28" s="153" t="n">
        <f aca="false">(1440-((W28*X28)+(Y28*Z28)+(AA28*AB28))/(W28+Y28+AA28))/1440</f>
        <v>1</v>
      </c>
      <c r="AJ28" s="154" t="n">
        <f aca="false">IF(U28&gt;0,(1440-((X28*W28+AT28*AU28)+(Z28*Y28+AV28*AW28)+(AA28*AB28+AX28*AY28))/(W28+Y28+AA28))/1440,"no data")</f>
        <v>1</v>
      </c>
      <c r="AK28" s="127" t="n">
        <v>11.01</v>
      </c>
      <c r="AL28" s="133" t="n">
        <v>135.54</v>
      </c>
      <c r="AM28" s="142" t="n">
        <f aca="false">AK28*AL28</f>
        <v>1492.2954</v>
      </c>
      <c r="AN28" s="127" t="n">
        <v>30.439</v>
      </c>
      <c r="AO28" s="129" t="n">
        <v>978</v>
      </c>
      <c r="AP28" s="155" t="n">
        <f aca="false">AN28*AO28</f>
        <v>29769.342</v>
      </c>
      <c r="AQ28" s="156" t="n">
        <f aca="false">IF(U28&gt;0,((((AK28*AL28)+(AN28*AO28))/(U28*1000))*1000000),"no data")</f>
        <v>8688.61517509728</v>
      </c>
      <c r="AR28" s="157" t="n">
        <f aca="false">S28/24</f>
        <v>153.125</v>
      </c>
      <c r="AS28" s="36"/>
      <c r="AT28" s="143" t="n">
        <v>0</v>
      </c>
      <c r="AU28" s="159" t="n">
        <v>0</v>
      </c>
      <c r="AV28" s="143" t="n">
        <v>0</v>
      </c>
      <c r="AW28" s="143" t="n">
        <v>0</v>
      </c>
      <c r="AX28" s="159" t="n">
        <v>0</v>
      </c>
      <c r="AY28" s="143" t="n">
        <v>0</v>
      </c>
      <c r="AZ28" s="143" t="n">
        <v>0</v>
      </c>
      <c r="BB28" s="160" t="n">
        <v>1065</v>
      </c>
      <c r="BC28" s="160" t="n">
        <v>1176</v>
      </c>
      <c r="BD28" s="160" t="n">
        <v>1466</v>
      </c>
      <c r="BE28" s="160" t="n">
        <f aca="false">BC28-BB28</f>
        <v>111</v>
      </c>
      <c r="BF28" s="160" t="n">
        <f aca="false">AQ28</f>
        <v>8688.61517509728</v>
      </c>
      <c r="BG28" s="162" t="n">
        <f aca="false">BD28/24</f>
        <v>61.0833333333333</v>
      </c>
      <c r="BH28" s="187" t="n">
        <v>2.084</v>
      </c>
      <c r="BI28" s="188" t="n">
        <v>2.084</v>
      </c>
      <c r="BJ28" s="189" t="n">
        <v>27</v>
      </c>
      <c r="BK28" s="190" t="n">
        <v>27.6</v>
      </c>
      <c r="BL28" s="190" t="n">
        <v>23.2</v>
      </c>
      <c r="BM28" s="190" t="n">
        <v>31.3</v>
      </c>
      <c r="BN28" s="192" t="n">
        <v>992</v>
      </c>
      <c r="BO28" s="190" t="n">
        <v>50.06</v>
      </c>
      <c r="BP28" s="191" t="n">
        <v>0.9368</v>
      </c>
      <c r="BQ28" s="190" t="n">
        <v>89.8</v>
      </c>
      <c r="BR28" s="190" t="n">
        <v>85.8</v>
      </c>
      <c r="BS28" s="120" t="n">
        <f aca="false">BR28-BQ28</f>
        <v>-4</v>
      </c>
      <c r="BT28" s="190" t="n">
        <v>12170</v>
      </c>
      <c r="BU28" s="190" t="n">
        <v>11454</v>
      </c>
      <c r="BV28" s="135" t="n">
        <f aca="false">BU28-BT28</f>
        <v>-716</v>
      </c>
      <c r="BW28" s="160" t="n">
        <f aca="false">BH28+BI28</f>
        <v>4.168</v>
      </c>
      <c r="BX28" s="162" t="n">
        <v>24</v>
      </c>
      <c r="BY28" s="162" t="n">
        <v>24</v>
      </c>
      <c r="CA28" s="162" t="n">
        <v>14.7</v>
      </c>
      <c r="CB28" s="162" t="n">
        <v>6.16</v>
      </c>
      <c r="CD28" s="162" t="n">
        <v>2.2</v>
      </c>
      <c r="CE28" s="162" t="n">
        <v>3.5</v>
      </c>
      <c r="CF28" s="162" t="n">
        <v>1.85</v>
      </c>
      <c r="CG28" s="162" t="n">
        <v>2.3</v>
      </c>
    </row>
    <row r="29" customFormat="false" ht="15" hidden="false" customHeight="false" outlineLevel="0" collapsed="false">
      <c r="A29" s="138"/>
      <c r="B29" s="139" t="n">
        <v>43124</v>
      </c>
      <c r="C29" s="140" t="n">
        <v>51.6</v>
      </c>
      <c r="D29" s="166" t="n">
        <v>0.85</v>
      </c>
      <c r="E29" s="142" t="n">
        <v>48.3</v>
      </c>
      <c r="F29" s="144" t="n">
        <v>59</v>
      </c>
      <c r="G29" s="144" t="n">
        <v>45</v>
      </c>
      <c r="H29" s="144" t="n">
        <v>24</v>
      </c>
      <c r="I29" s="144" t="n">
        <v>0</v>
      </c>
      <c r="J29" s="144" t="n">
        <v>21</v>
      </c>
      <c r="K29" s="144" t="n">
        <v>28</v>
      </c>
      <c r="L29" s="185" t="n">
        <v>0</v>
      </c>
      <c r="M29" s="185" t="n">
        <v>0</v>
      </c>
      <c r="N29" s="185" t="n">
        <v>0</v>
      </c>
      <c r="O29" s="185" t="n">
        <v>0</v>
      </c>
      <c r="P29" s="185" t="n">
        <v>21</v>
      </c>
      <c r="Q29" s="185" t="n">
        <v>6</v>
      </c>
      <c r="R29" s="186" t="n">
        <v>3720</v>
      </c>
      <c r="S29" s="147" t="n">
        <v>3501</v>
      </c>
      <c r="T29" s="147" t="n">
        <v>3501</v>
      </c>
      <c r="U29" s="148" t="n">
        <v>3437</v>
      </c>
      <c r="V29" s="148" t="n">
        <v>3543</v>
      </c>
      <c r="W29" s="144" t="n">
        <v>44</v>
      </c>
      <c r="X29" s="144" t="n">
        <v>0</v>
      </c>
      <c r="Y29" s="144" t="n">
        <v>49</v>
      </c>
      <c r="Z29" s="144" t="n">
        <v>104</v>
      </c>
      <c r="AA29" s="144" t="n">
        <v>61</v>
      </c>
      <c r="AB29" s="144" t="n">
        <v>0</v>
      </c>
      <c r="AC29" s="149" t="n">
        <f aca="false">V29-U29+AZ29</f>
        <v>106</v>
      </c>
      <c r="AD29" s="150" t="n">
        <f aca="false">U29-T29</f>
        <v>-64</v>
      </c>
      <c r="AE29" s="144" t="n">
        <v>158</v>
      </c>
      <c r="AF29" s="151" t="n">
        <f aca="false">IF(AE29&gt;0, V29/(AE29*24),"no data")</f>
        <v>0.934335443037975</v>
      </c>
      <c r="AG29" s="152" t="n">
        <f aca="false">IF(R29&gt;0,R29/24,"no data")</f>
        <v>155</v>
      </c>
      <c r="AH29" s="151" t="n">
        <f aca="false">IF(U29&gt;0,(U29/R29),"no data")</f>
        <v>0.923924731182796</v>
      </c>
      <c r="AI29" s="153" t="n">
        <f aca="false">(1440-((W29*X29)+(Y29*Z29)+(AA29*AB29))/(W29+Y29+AA29))/1440</f>
        <v>0.977020202020202</v>
      </c>
      <c r="AJ29" s="154" t="n">
        <f aca="false">IF(U29&gt;0,(1440-((X29*W29+AT29*AU29)+(Z29*Y29+AV29*AW29)+(AA29*AB29+AX29*AY29))/(W29+Y29+AA29))/1440,"no data")</f>
        <v>0.947501803751804</v>
      </c>
      <c r="AK29" s="127" t="n">
        <v>9.7</v>
      </c>
      <c r="AL29" s="133" t="n">
        <v>138.39</v>
      </c>
      <c r="AM29" s="142" t="n">
        <f aca="false">AK29*AL29</f>
        <v>1342.383</v>
      </c>
      <c r="AN29" s="127" t="n">
        <v>29.342</v>
      </c>
      <c r="AO29" s="129" t="n">
        <v>978</v>
      </c>
      <c r="AP29" s="155" t="n">
        <f aca="false">AN29*AO29</f>
        <v>28696.476</v>
      </c>
      <c r="AQ29" s="156" t="n">
        <f aca="false">IF(U29&gt;0,((((AK29*AL29)+(AN29*AO29))/(U29*1000))*1000000),"no data")</f>
        <v>8739.84841431481</v>
      </c>
      <c r="AR29" s="157" t="n">
        <f aca="false">S29/24</f>
        <v>145.875</v>
      </c>
      <c r="AS29" s="36"/>
      <c r="AT29" s="143" t="n">
        <v>0</v>
      </c>
      <c r="AU29" s="159" t="n">
        <v>0</v>
      </c>
      <c r="AV29" s="159" t="n">
        <v>24</v>
      </c>
      <c r="AW29" s="143" t="n">
        <v>48</v>
      </c>
      <c r="AX29" s="159" t="n">
        <v>31</v>
      </c>
      <c r="AY29" s="143" t="n">
        <v>174</v>
      </c>
      <c r="AZ29" s="143" t="n">
        <v>0</v>
      </c>
      <c r="BB29" s="160" t="n">
        <v>1064</v>
      </c>
      <c r="BC29" s="160" t="n">
        <v>1080</v>
      </c>
      <c r="BD29" s="160" t="n">
        <v>1399</v>
      </c>
      <c r="BE29" s="160" t="n">
        <f aca="false">BC29-BB29</f>
        <v>16</v>
      </c>
      <c r="BF29" s="160" t="n">
        <f aca="false">AQ29</f>
        <v>8739.84841431481</v>
      </c>
      <c r="BG29" s="162" t="n">
        <f aca="false">BD29/24</f>
        <v>58.2916666666667</v>
      </c>
      <c r="BH29" s="187" t="n">
        <v>2.16</v>
      </c>
      <c r="BI29" s="188" t="n">
        <v>1.863</v>
      </c>
      <c r="BJ29" s="189" t="n">
        <v>27</v>
      </c>
      <c r="BK29" s="190" t="n">
        <v>27.48</v>
      </c>
      <c r="BL29" s="190" t="n">
        <v>29.6</v>
      </c>
      <c r="BM29" s="190" t="n">
        <v>28.95</v>
      </c>
      <c r="BN29" s="192" t="n">
        <v>994.71</v>
      </c>
      <c r="BO29" s="189" t="n">
        <v>50.06</v>
      </c>
      <c r="BP29" s="191" t="n">
        <v>0.9356</v>
      </c>
      <c r="BQ29" s="190" t="n">
        <v>88.03</v>
      </c>
      <c r="BR29" s="190" t="n">
        <v>85.47</v>
      </c>
      <c r="BS29" s="120" t="n">
        <f aca="false">BR29-BQ29</f>
        <v>-2.56</v>
      </c>
      <c r="BT29" s="190" t="n">
        <v>12155</v>
      </c>
      <c r="BU29" s="190" t="n">
        <v>11509</v>
      </c>
      <c r="BV29" s="135" t="n">
        <f aca="false">BU29-BT29</f>
        <v>-646</v>
      </c>
      <c r="BW29" s="160" t="n">
        <f aca="false">BH29+BI29</f>
        <v>4.023</v>
      </c>
      <c r="BX29" s="162" t="n">
        <v>24</v>
      </c>
      <c r="BY29" s="162" t="n">
        <v>21.88</v>
      </c>
      <c r="CA29" s="162" t="n">
        <v>10.42</v>
      </c>
      <c r="CB29" s="162" t="n">
        <v>6.13</v>
      </c>
      <c r="CD29" s="162" t="n">
        <v>2.2</v>
      </c>
      <c r="CE29" s="162" t="n">
        <v>3.8</v>
      </c>
      <c r="CF29" s="162" t="n">
        <v>1.8</v>
      </c>
      <c r="CG29" s="162" t="n">
        <v>2.25</v>
      </c>
      <c r="CK29" s="0" t="n">
        <v>4</v>
      </c>
    </row>
    <row r="30" customFormat="false" ht="15" hidden="false" customHeight="false" outlineLevel="0" collapsed="false">
      <c r="A30" s="138"/>
      <c r="B30" s="139" t="n">
        <v>43125</v>
      </c>
      <c r="C30" s="140" t="n">
        <v>49.9</v>
      </c>
      <c r="D30" s="166" t="n">
        <v>0.89</v>
      </c>
      <c r="E30" s="142" t="n">
        <v>47.3</v>
      </c>
      <c r="F30" s="144" t="n">
        <v>57</v>
      </c>
      <c r="G30" s="144" t="n">
        <v>45</v>
      </c>
      <c r="H30" s="144" t="n">
        <v>24</v>
      </c>
      <c r="I30" s="144" t="n">
        <v>0</v>
      </c>
      <c r="J30" s="144" t="n">
        <v>24</v>
      </c>
      <c r="K30" s="144" t="n">
        <v>0</v>
      </c>
      <c r="L30" s="185" t="n">
        <v>0</v>
      </c>
      <c r="M30" s="185" t="n">
        <v>0</v>
      </c>
      <c r="N30" s="185" t="n">
        <v>0</v>
      </c>
      <c r="O30" s="185" t="n">
        <v>0</v>
      </c>
      <c r="P30" s="185" t="n">
        <v>24</v>
      </c>
      <c r="Q30" s="185" t="n">
        <v>0</v>
      </c>
      <c r="R30" s="186" t="n">
        <v>3720</v>
      </c>
      <c r="S30" s="147" t="n">
        <v>3703</v>
      </c>
      <c r="T30" s="147" t="n">
        <v>3703</v>
      </c>
      <c r="U30" s="148" t="n">
        <v>3618</v>
      </c>
      <c r="V30" s="148" t="n">
        <v>3725</v>
      </c>
      <c r="W30" s="144" t="n">
        <v>44</v>
      </c>
      <c r="X30" s="144" t="n">
        <v>0</v>
      </c>
      <c r="Y30" s="144" t="n">
        <v>49</v>
      </c>
      <c r="Z30" s="144" t="n">
        <v>0</v>
      </c>
      <c r="AA30" s="144" t="n">
        <v>63</v>
      </c>
      <c r="AB30" s="144" t="n">
        <v>0</v>
      </c>
      <c r="AC30" s="149" t="n">
        <f aca="false">V30-U30+AZ30</f>
        <v>107</v>
      </c>
      <c r="AD30" s="150" t="n">
        <f aca="false">U30-T30</f>
        <v>-85</v>
      </c>
      <c r="AE30" s="144" t="n">
        <v>156</v>
      </c>
      <c r="AF30" s="151" t="n">
        <f aca="false">IF(AE30&gt;0, V30/(AE30*24),"no data")</f>
        <v>0.994925213675214</v>
      </c>
      <c r="AG30" s="152" t="n">
        <f aca="false">IF(R30&gt;0,R30/24,"no data")</f>
        <v>155</v>
      </c>
      <c r="AH30" s="151" t="n">
        <f aca="false">IF(U30&gt;0,(U30/R30),"no data")</f>
        <v>0.97258064516129</v>
      </c>
      <c r="AI30" s="153" t="n">
        <f aca="false">(1440-((W30*X30)+(Y30*Z30)+(AA30*AB30))/(W30+Y30+AA30))/1440</f>
        <v>1</v>
      </c>
      <c r="AJ30" s="154" t="n">
        <f aca="false">IF(U30&gt;0,(1440-((X30*W30+AT30*AU30)+(Z30*Y30+AV30*AW30)+(AA30*AB30+AX30*AY30))/(W30+Y30+AA30))/1440,"no data")</f>
        <v>1</v>
      </c>
      <c r="AK30" s="127" t="n">
        <v>10.815</v>
      </c>
      <c r="AL30" s="133" t="n">
        <v>135.31</v>
      </c>
      <c r="AM30" s="142" t="n">
        <f aca="false">AK30*AL30</f>
        <v>1463.37765</v>
      </c>
      <c r="AN30" s="127" t="n">
        <v>30.694</v>
      </c>
      <c r="AO30" s="129" t="n">
        <v>978</v>
      </c>
      <c r="AP30" s="155" t="n">
        <f aca="false">AN30*AO30</f>
        <v>30018.732</v>
      </c>
      <c r="AQ30" s="156" t="n">
        <f aca="false">IF(U30&gt;0,((((AK30*AL30)+(AN30*AO30))/(U30*1000))*1000000),"no data")</f>
        <v>8701.52284411277</v>
      </c>
      <c r="AR30" s="157" t="n">
        <f aca="false">S30/24</f>
        <v>154.291666666667</v>
      </c>
      <c r="AS30" s="36"/>
      <c r="AT30" s="143" t="n">
        <v>0</v>
      </c>
      <c r="AU30" s="159" t="n">
        <v>0</v>
      </c>
      <c r="AV30" s="159" t="n">
        <v>0</v>
      </c>
      <c r="AW30" s="143" t="n">
        <v>0</v>
      </c>
      <c r="AX30" s="159" t="n">
        <v>0</v>
      </c>
      <c r="AY30" s="143" t="n">
        <v>0</v>
      </c>
      <c r="AZ30" s="143" t="n">
        <v>0</v>
      </c>
      <c r="BB30" s="160" t="n">
        <v>1048</v>
      </c>
      <c r="BC30" s="160" t="n">
        <v>1176</v>
      </c>
      <c r="BD30" s="160" t="n">
        <v>1501</v>
      </c>
      <c r="BE30" s="160" t="n">
        <f aca="false">BC30-BB30</f>
        <v>128</v>
      </c>
      <c r="BF30" s="160" t="n">
        <f aca="false">AQ30</f>
        <v>8701.52284411277</v>
      </c>
      <c r="BG30" s="162" t="n">
        <f aca="false">BD30/24</f>
        <v>62.5416666666667</v>
      </c>
      <c r="BH30" s="187" t="n">
        <v>2.259</v>
      </c>
      <c r="BI30" s="188" t="n">
        <v>2.259</v>
      </c>
      <c r="BJ30" s="189" t="n">
        <v>27</v>
      </c>
      <c r="BK30" s="190" t="n">
        <v>27.21</v>
      </c>
      <c r="BL30" s="192" t="n">
        <v>23.46</v>
      </c>
      <c r="BM30" s="190" t="n">
        <v>30.86</v>
      </c>
      <c r="BN30" s="190" t="n">
        <v>995.21</v>
      </c>
      <c r="BO30" s="190" t="n">
        <v>50.01</v>
      </c>
      <c r="BP30" s="191" t="n">
        <v>0.9367</v>
      </c>
      <c r="BQ30" s="190" t="n">
        <v>86.45</v>
      </c>
      <c r="BR30" s="189" t="n">
        <v>84.95</v>
      </c>
      <c r="BS30" s="120" t="n">
        <f aca="false">BR30-BQ30</f>
        <v>-1.5</v>
      </c>
      <c r="BT30" s="190" t="n">
        <v>12199</v>
      </c>
      <c r="BU30" s="160" t="n">
        <v>11521</v>
      </c>
      <c r="BV30" s="135" t="n">
        <f aca="false">BU30-BT30</f>
        <v>-678</v>
      </c>
      <c r="BW30" s="160" t="n">
        <f aca="false">BH30+BI30</f>
        <v>4.518</v>
      </c>
      <c r="BX30" s="162" t="n">
        <v>24</v>
      </c>
      <c r="BY30" s="162" t="n">
        <v>24</v>
      </c>
      <c r="CA30" s="162" t="n">
        <v>7.47</v>
      </c>
      <c r="CB30" s="162" t="n">
        <v>7.8</v>
      </c>
      <c r="CD30" s="162" t="n">
        <v>2.2</v>
      </c>
      <c r="CE30" s="162" t="n">
        <v>3.8</v>
      </c>
      <c r="CF30" s="162" t="n">
        <v>1.8</v>
      </c>
      <c r="CG30" s="162" t="n">
        <v>1.7</v>
      </c>
      <c r="CK30" s="0" t="n">
        <v>4.1</v>
      </c>
    </row>
    <row r="31" customFormat="false" ht="15" hidden="false" customHeight="false" outlineLevel="0" collapsed="false">
      <c r="A31" s="138"/>
      <c r="B31" s="139" t="n">
        <v>43126</v>
      </c>
      <c r="C31" s="140" t="n">
        <v>50.2</v>
      </c>
      <c r="D31" s="166" t="n">
        <v>0.865</v>
      </c>
      <c r="E31" s="142" t="n">
        <v>46.9</v>
      </c>
      <c r="F31" s="144" t="n">
        <v>60</v>
      </c>
      <c r="G31" s="144" t="n">
        <v>44</v>
      </c>
      <c r="H31" s="144" t="n">
        <v>21</v>
      </c>
      <c r="I31" s="144" t="n">
        <v>26</v>
      </c>
      <c r="J31" s="144" t="n">
        <v>24</v>
      </c>
      <c r="K31" s="144" t="n">
        <v>0</v>
      </c>
      <c r="L31" s="170" t="n">
        <v>0</v>
      </c>
      <c r="M31" s="170" t="n">
        <v>0</v>
      </c>
      <c r="N31" s="170" t="n">
        <v>0</v>
      </c>
      <c r="O31" s="170" t="n">
        <v>0</v>
      </c>
      <c r="P31" s="170" t="n">
        <v>21</v>
      </c>
      <c r="Q31" s="170" t="n">
        <v>10</v>
      </c>
      <c r="R31" s="186" t="n">
        <v>3720</v>
      </c>
      <c r="S31" s="147" t="n">
        <v>3468</v>
      </c>
      <c r="T31" s="147" t="n">
        <v>3468</v>
      </c>
      <c r="U31" s="148" t="n">
        <v>3450</v>
      </c>
      <c r="V31" s="148" t="n">
        <v>3556</v>
      </c>
      <c r="W31" s="144" t="n">
        <v>44</v>
      </c>
      <c r="X31" s="144" t="n">
        <v>120</v>
      </c>
      <c r="Y31" s="144" t="n">
        <v>49</v>
      </c>
      <c r="Z31" s="144" t="n">
        <v>0</v>
      </c>
      <c r="AA31" s="144" t="n">
        <v>63</v>
      </c>
      <c r="AB31" s="144" t="n">
        <v>0</v>
      </c>
      <c r="AC31" s="149" t="n">
        <f aca="false">V31-U31+AZ31</f>
        <v>106</v>
      </c>
      <c r="AD31" s="150" t="n">
        <f aca="false">U31-T31</f>
        <v>-18</v>
      </c>
      <c r="AE31" s="144" t="n">
        <v>157</v>
      </c>
      <c r="AF31" s="151" t="n">
        <f aca="false">IF(AE31&gt;0, V31/(AE31*24),"no data")</f>
        <v>0.943736730360934</v>
      </c>
      <c r="AG31" s="152" t="n">
        <f aca="false">IF(R31&gt;0,R31/24,"no data")</f>
        <v>155</v>
      </c>
      <c r="AH31" s="151" t="n">
        <f aca="false">IF(U31&gt;0,(U31/R31),"no data")</f>
        <v>0.92741935483871</v>
      </c>
      <c r="AI31" s="153" t="n">
        <f aca="false">(1440-((W31*X31)+(Y31*Z31)+(AA31*AB31))/(W31+Y31+AA31))/1440</f>
        <v>0.976495726495726</v>
      </c>
      <c r="AJ31" s="154" t="n">
        <f aca="false">IF(U31&gt;0,(1440-((X31*W31+AT31*AU31)+(Z31*Y31+AV31*AW31)+(AA31*AB31+AX31*AY31))/(W31+Y31+AA31))/1440,"no data")</f>
        <v>0.949706196581197</v>
      </c>
      <c r="AK31" s="127" t="n">
        <v>10.785</v>
      </c>
      <c r="AL31" s="133" t="n">
        <v>137.25</v>
      </c>
      <c r="AM31" s="142" t="n">
        <f aca="false">AK31*AL31</f>
        <v>1480.24125</v>
      </c>
      <c r="AN31" s="127" t="n">
        <v>29.554</v>
      </c>
      <c r="AO31" s="129" t="n">
        <v>975</v>
      </c>
      <c r="AP31" s="155" t="n">
        <f aca="false">AN31*AO31</f>
        <v>28815.15</v>
      </c>
      <c r="AQ31" s="156" t="n">
        <f aca="false">IF(U31&gt;0,((((AK31*AL31)+(AN31*AO31))/(U31*1000))*1000000),"no data")</f>
        <v>8781.27282608696</v>
      </c>
      <c r="AR31" s="157" t="n">
        <f aca="false">S31/24</f>
        <v>144.5</v>
      </c>
      <c r="AS31" s="36"/>
      <c r="AT31" s="143" t="n">
        <v>0</v>
      </c>
      <c r="AU31" s="159" t="n">
        <v>0</v>
      </c>
      <c r="AV31" s="159" t="n">
        <v>22</v>
      </c>
      <c r="AW31" s="143" t="n">
        <v>34</v>
      </c>
      <c r="AX31" s="159" t="n">
        <v>31</v>
      </c>
      <c r="AY31" s="143" t="n">
        <v>170</v>
      </c>
      <c r="AZ31" s="143" t="n">
        <v>0</v>
      </c>
      <c r="BB31" s="160" t="n">
        <v>968</v>
      </c>
      <c r="BC31" s="160" t="n">
        <v>1170</v>
      </c>
      <c r="BD31" s="160" t="n">
        <v>1418</v>
      </c>
      <c r="BE31" s="160" t="n">
        <f aca="false">BC31-BB31</f>
        <v>202</v>
      </c>
      <c r="BF31" s="160" t="n">
        <f aca="false">AQ31</f>
        <v>8781.27282608696</v>
      </c>
      <c r="BG31" s="162" t="n">
        <f aca="false">BD31/24</f>
        <v>59.0833333333333</v>
      </c>
      <c r="BH31" s="187" t="n">
        <v>1.981</v>
      </c>
      <c r="BI31" s="188" t="n">
        <v>2.297</v>
      </c>
      <c r="BJ31" s="189" t="n">
        <v>27</v>
      </c>
      <c r="BK31" s="190" t="n">
        <v>25.27</v>
      </c>
      <c r="BL31" s="190" t="n">
        <v>23.48</v>
      </c>
      <c r="BM31" s="190" t="n">
        <v>30.97</v>
      </c>
      <c r="BN31" s="190" t="n">
        <v>995.63</v>
      </c>
      <c r="BO31" s="189" t="n">
        <v>50.05</v>
      </c>
      <c r="BP31" s="191" t="n">
        <v>0.936</v>
      </c>
      <c r="BQ31" s="190" t="n">
        <v>88.78</v>
      </c>
      <c r="BR31" s="189" t="n">
        <v>84.68</v>
      </c>
      <c r="BS31" s="120" t="n">
        <f aca="false">BR31-BQ31</f>
        <v>-4.09999999999999</v>
      </c>
      <c r="BT31" s="190" t="n">
        <v>12157</v>
      </c>
      <c r="BU31" s="160" t="n">
        <v>11603</v>
      </c>
      <c r="BV31" s="135" t="n">
        <f aca="false">BU31-BT31</f>
        <v>-554</v>
      </c>
      <c r="BW31" s="160" t="n">
        <f aca="false">BH31+BI31</f>
        <v>4.278</v>
      </c>
      <c r="BX31" s="162" t="n">
        <v>21.52</v>
      </c>
      <c r="BY31" s="162" t="n">
        <v>24</v>
      </c>
      <c r="CA31" s="162" t="n">
        <v>8.98</v>
      </c>
      <c r="CB31" s="162" t="n">
        <v>0</v>
      </c>
      <c r="CD31" s="162" t="n">
        <v>2.15</v>
      </c>
      <c r="CE31" s="162" t="n">
        <v>3.7</v>
      </c>
      <c r="CF31" s="162" t="n">
        <v>1.7</v>
      </c>
      <c r="CG31" s="162" t="n">
        <v>1</v>
      </c>
      <c r="CK31" s="0" t="n">
        <v>3</v>
      </c>
    </row>
    <row r="32" customFormat="false" ht="15" hidden="false" customHeight="false" outlineLevel="0" collapsed="false">
      <c r="A32" s="138"/>
      <c r="B32" s="139" t="n">
        <v>43127</v>
      </c>
      <c r="C32" s="142" t="n">
        <v>48.99</v>
      </c>
      <c r="D32" s="166" t="n">
        <v>0.8858</v>
      </c>
      <c r="E32" s="142" t="n">
        <v>46.54</v>
      </c>
      <c r="F32" s="143" t="n">
        <v>55</v>
      </c>
      <c r="G32" s="143" t="n">
        <v>46</v>
      </c>
      <c r="H32" s="144" t="n">
        <v>24</v>
      </c>
      <c r="I32" s="144" t="n">
        <v>0</v>
      </c>
      <c r="J32" s="144" t="n">
        <v>24</v>
      </c>
      <c r="K32" s="144" t="n">
        <v>0</v>
      </c>
      <c r="L32" s="170" t="n">
        <v>0</v>
      </c>
      <c r="M32" s="170" t="n">
        <v>0</v>
      </c>
      <c r="N32" s="170" t="n">
        <v>0</v>
      </c>
      <c r="O32" s="170" t="n">
        <v>0</v>
      </c>
      <c r="P32" s="170" t="n">
        <v>24</v>
      </c>
      <c r="Q32" s="170" t="n">
        <v>0</v>
      </c>
      <c r="R32" s="170" t="n">
        <v>3720</v>
      </c>
      <c r="S32" s="147" t="n">
        <v>3687</v>
      </c>
      <c r="T32" s="147" t="n">
        <v>3687</v>
      </c>
      <c r="U32" s="148" t="n">
        <v>3600</v>
      </c>
      <c r="V32" s="148" t="n">
        <v>3709</v>
      </c>
      <c r="W32" s="144" t="n">
        <v>44</v>
      </c>
      <c r="X32" s="144" t="n">
        <v>0</v>
      </c>
      <c r="Y32" s="144" t="n">
        <v>49</v>
      </c>
      <c r="Z32" s="144" t="n">
        <v>0</v>
      </c>
      <c r="AA32" s="144" t="n">
        <v>62</v>
      </c>
      <c r="AB32" s="144" t="n">
        <v>0</v>
      </c>
      <c r="AC32" s="149" t="n">
        <f aca="false">V32-U32+AZ32</f>
        <v>109</v>
      </c>
      <c r="AD32" s="150" t="n">
        <f aca="false">U32-T32</f>
        <v>-87</v>
      </c>
      <c r="AE32" s="144" t="n">
        <v>156</v>
      </c>
      <c r="AF32" s="151" t="n">
        <f aca="false">IF(AE32&gt;0, V32/(AE32*24),"no data")</f>
        <v>0.990651709401709</v>
      </c>
      <c r="AG32" s="152" t="n">
        <f aca="false">IF(R32&gt;0,R32/24,"no data")</f>
        <v>155</v>
      </c>
      <c r="AH32" s="151" t="n">
        <f aca="false">IF(U32&gt;0,(U32/R32),"no data")</f>
        <v>0.967741935483871</v>
      </c>
      <c r="AI32" s="153" t="n">
        <f aca="false">(1440-((W32*X32)+(Y32*Z32)+(AA32*AB32))/(W32+Y32+AA32))/1440</f>
        <v>1</v>
      </c>
      <c r="AJ32" s="154" t="n">
        <f aca="false">IF(U32&gt;0,(1440-((X32*W32+AT32*AU32)+(Z32*Y32+AV32*AW32)+(AA32*AB32+AX32*AY32))/(W32+Y32+AA32))/1440,"no data")</f>
        <v>1</v>
      </c>
      <c r="AK32" s="127" t="n">
        <v>10.775</v>
      </c>
      <c r="AL32" s="133" t="n">
        <v>137.34</v>
      </c>
      <c r="AM32" s="142" t="n">
        <f aca="false">AK32*AL32</f>
        <v>1479.8385</v>
      </c>
      <c r="AN32" s="127" t="n">
        <v>30.936</v>
      </c>
      <c r="AO32" s="129" t="n">
        <v>970</v>
      </c>
      <c r="AP32" s="155" t="n">
        <f aca="false">AN32*AO32</f>
        <v>30007.92</v>
      </c>
      <c r="AQ32" s="156" t="n">
        <f aca="false">IF(U32&gt;0,((((AK32*AL32)+(AN32*AO32))/(U32*1000))*1000000),"no data")</f>
        <v>8746.59958333334</v>
      </c>
      <c r="AR32" s="157" t="n">
        <f aca="false">S32/24</f>
        <v>153.625</v>
      </c>
      <c r="AS32" s="36"/>
      <c r="AT32" s="143" t="n">
        <v>0</v>
      </c>
      <c r="AU32" s="159" t="n">
        <v>0</v>
      </c>
      <c r="AV32" s="143" t="n">
        <v>0</v>
      </c>
      <c r="AW32" s="143" t="n">
        <v>0</v>
      </c>
      <c r="AX32" s="159" t="n">
        <v>0</v>
      </c>
      <c r="AY32" s="143" t="n">
        <v>0</v>
      </c>
      <c r="AZ32" s="143" t="n">
        <v>0</v>
      </c>
      <c r="BB32" s="160" t="n">
        <v>1057</v>
      </c>
      <c r="BC32" s="160" t="n">
        <v>1164</v>
      </c>
      <c r="BD32" s="160" t="n">
        <v>1488</v>
      </c>
      <c r="BE32" s="160" t="n">
        <f aca="false">BC32-BB32</f>
        <v>107</v>
      </c>
      <c r="BF32" s="160" t="n">
        <f aca="false">AQ32</f>
        <v>8746.59958333334</v>
      </c>
      <c r="BG32" s="162" t="n">
        <f aca="false">BD32/24</f>
        <v>62</v>
      </c>
      <c r="BH32" s="187" t="n">
        <v>2.2</v>
      </c>
      <c r="BI32" s="188" t="n">
        <v>2.2</v>
      </c>
      <c r="BJ32" s="189" t="n">
        <v>27</v>
      </c>
      <c r="BK32" s="190" t="n">
        <v>27.73</v>
      </c>
      <c r="BL32" s="190" t="n">
        <v>23.74</v>
      </c>
      <c r="BM32" s="190" t="n">
        <v>30.81</v>
      </c>
      <c r="BN32" s="190" t="n">
        <v>995.6</v>
      </c>
      <c r="BO32" s="190" t="n">
        <v>50.07</v>
      </c>
      <c r="BP32" s="191" t="n">
        <v>0.9359</v>
      </c>
      <c r="BQ32" s="190" t="n">
        <v>86.01</v>
      </c>
      <c r="BR32" s="189" t="n">
        <v>84.29</v>
      </c>
      <c r="BS32" s="120" t="n">
        <f aca="false">BR32-BQ32</f>
        <v>-1.72</v>
      </c>
      <c r="BT32" s="160" t="n">
        <v>12330</v>
      </c>
      <c r="BU32" s="160" t="n">
        <v>11751</v>
      </c>
      <c r="BV32" s="135" t="n">
        <f aca="false">BU32-BT32</f>
        <v>-579</v>
      </c>
      <c r="BW32" s="160" t="n">
        <f aca="false">BH32+BI32</f>
        <v>4.4</v>
      </c>
      <c r="BX32" s="162" t="n">
        <v>24</v>
      </c>
      <c r="BY32" s="162" t="n">
        <v>24</v>
      </c>
      <c r="CA32" s="162" t="n">
        <v>6.73</v>
      </c>
      <c r="CB32" s="162" t="n">
        <v>5.58</v>
      </c>
      <c r="CD32" s="162" t="n">
        <v>2.2</v>
      </c>
      <c r="CE32" s="162" t="n">
        <v>3.3</v>
      </c>
      <c r="CF32" s="162" t="n">
        <v>1.8</v>
      </c>
      <c r="CG32" s="162" t="n">
        <v>1</v>
      </c>
      <c r="CK32" s="0" t="n">
        <v>3.9</v>
      </c>
    </row>
    <row r="33" customFormat="false" ht="15" hidden="false" customHeight="false" outlineLevel="0" collapsed="false">
      <c r="A33" s="138"/>
      <c r="B33" s="139" t="n">
        <v>43128</v>
      </c>
      <c r="C33" s="140" t="n">
        <v>50.39</v>
      </c>
      <c r="D33" s="166" t="n">
        <v>0.8633</v>
      </c>
      <c r="E33" s="142" t="n">
        <v>47.66</v>
      </c>
      <c r="F33" s="143" t="n">
        <v>57</v>
      </c>
      <c r="G33" s="143" t="n">
        <v>46</v>
      </c>
      <c r="H33" s="144" t="n">
        <v>24</v>
      </c>
      <c r="I33" s="144" t="n">
        <v>0</v>
      </c>
      <c r="J33" s="144" t="n">
        <v>24</v>
      </c>
      <c r="K33" s="144" t="n">
        <v>0</v>
      </c>
      <c r="L33" s="170" t="n">
        <v>0</v>
      </c>
      <c r="M33" s="170" t="n">
        <v>0</v>
      </c>
      <c r="N33" s="170" t="n">
        <v>0</v>
      </c>
      <c r="O33" s="170" t="n">
        <v>0</v>
      </c>
      <c r="P33" s="170" t="n">
        <v>24</v>
      </c>
      <c r="Q33" s="170" t="n">
        <v>0</v>
      </c>
      <c r="R33" s="170" t="n">
        <v>3720</v>
      </c>
      <c r="S33" s="147" t="n">
        <v>3705</v>
      </c>
      <c r="T33" s="147" t="n">
        <v>3705</v>
      </c>
      <c r="U33" s="148" t="n">
        <v>3618</v>
      </c>
      <c r="V33" s="148" t="n">
        <v>3726</v>
      </c>
      <c r="W33" s="144" t="n">
        <v>44</v>
      </c>
      <c r="X33" s="144" t="n">
        <v>0</v>
      </c>
      <c r="Y33" s="144" t="n">
        <v>48</v>
      </c>
      <c r="Z33" s="143" t="n">
        <v>0</v>
      </c>
      <c r="AA33" s="144" t="n">
        <v>63</v>
      </c>
      <c r="AB33" s="143" t="n">
        <v>0</v>
      </c>
      <c r="AC33" s="149" t="n">
        <f aca="false">V33-U33+AZ33</f>
        <v>108</v>
      </c>
      <c r="AD33" s="150" t="n">
        <f aca="false">U33-T33</f>
        <v>-87</v>
      </c>
      <c r="AE33" s="143" t="n">
        <v>156</v>
      </c>
      <c r="AF33" s="151" t="n">
        <f aca="false">IF(AE33&gt;0, V33/(AE33*24),"no data")</f>
        <v>0.995192307692308</v>
      </c>
      <c r="AG33" s="152" t="n">
        <f aca="false">IF(R33&gt;0,R33/24,"no data")</f>
        <v>155</v>
      </c>
      <c r="AH33" s="151" t="n">
        <f aca="false">IF(U33&gt;0,(U33/R33),"no data")</f>
        <v>0.97258064516129</v>
      </c>
      <c r="AI33" s="153" t="n">
        <f aca="false">(1440-((W33*X33)+(Y33*Z33)+(AA33*AB33))/(W33+Y33+AA33))/1440</f>
        <v>1</v>
      </c>
      <c r="AJ33" s="154" t="n">
        <f aca="false">IF(U33&gt;0,(1440-((X33*W33+AT33*AU33)+(Z33*Y33+AV33*AW33)+(AA33*AB33+AX33*AY33))/(W33+Y33+AA33))/1440,"no data")</f>
        <v>1</v>
      </c>
      <c r="AK33" s="127" t="n">
        <v>10.76</v>
      </c>
      <c r="AL33" s="133" t="n">
        <v>135.53</v>
      </c>
      <c r="AM33" s="142" t="n">
        <f aca="false">AK33*AL33</f>
        <v>1458.3028</v>
      </c>
      <c r="AN33" s="127" t="n">
        <v>30.894</v>
      </c>
      <c r="AO33" s="129" t="n">
        <v>976</v>
      </c>
      <c r="AP33" s="155" t="n">
        <f aca="false">AN33*AO33</f>
        <v>30152.544</v>
      </c>
      <c r="AQ33" s="156" t="n">
        <f aca="false">IF(U33&gt;0,((((AK33*AL33)+(AN33*AO33))/(U33*1000))*1000000),"no data")</f>
        <v>8737.10525152018</v>
      </c>
      <c r="AR33" s="157" t="n">
        <f aca="false">S33/24</f>
        <v>154.375</v>
      </c>
      <c r="AS33" s="36"/>
      <c r="AT33" s="143" t="n">
        <v>0</v>
      </c>
      <c r="AU33" s="159" t="n">
        <v>0</v>
      </c>
      <c r="AV33" s="159" t="n">
        <v>0</v>
      </c>
      <c r="AW33" s="143" t="n">
        <v>0</v>
      </c>
      <c r="AX33" s="159" t="n">
        <v>0</v>
      </c>
      <c r="AY33" s="143" t="n">
        <v>0</v>
      </c>
      <c r="AZ33" s="143" t="n">
        <v>0</v>
      </c>
      <c r="BB33" s="160" t="n">
        <v>1058</v>
      </c>
      <c r="BC33" s="160" t="n">
        <v>1154</v>
      </c>
      <c r="BD33" s="160" t="n">
        <v>1514</v>
      </c>
      <c r="BE33" s="160" t="n">
        <f aca="false">BC33-BB33</f>
        <v>96</v>
      </c>
      <c r="BF33" s="160" t="n">
        <f aca="false">AQ33</f>
        <v>8737.10525152018</v>
      </c>
      <c r="BG33" s="162" t="n">
        <f aca="false">BD33/24</f>
        <v>63.0833333333333</v>
      </c>
      <c r="BH33" s="187" t="n">
        <v>2.339</v>
      </c>
      <c r="BI33" s="188" t="n">
        <v>2.339</v>
      </c>
      <c r="BJ33" s="189" t="n">
        <v>27</v>
      </c>
      <c r="BK33" s="190" t="n">
        <v>27.49</v>
      </c>
      <c r="BL33" s="190" t="n">
        <v>2335</v>
      </c>
      <c r="BM33" s="190" t="n">
        <v>30.95</v>
      </c>
      <c r="BN33" s="160" t="n">
        <v>996.6</v>
      </c>
      <c r="BO33" s="190" t="n">
        <v>50.1</v>
      </c>
      <c r="BP33" s="191" t="n">
        <v>0.9365</v>
      </c>
      <c r="BQ33" s="190" t="n">
        <v>86.81</v>
      </c>
      <c r="BR33" s="189" t="n">
        <v>84.14</v>
      </c>
      <c r="BS33" s="120" t="n">
        <f aca="false">BR33-BQ33</f>
        <v>-2.67</v>
      </c>
      <c r="BT33" s="160" t="n">
        <v>12223</v>
      </c>
      <c r="BU33" s="160" t="n">
        <v>11696</v>
      </c>
      <c r="BV33" s="135" t="n">
        <f aca="false">BU33-BT33</f>
        <v>-527</v>
      </c>
      <c r="BW33" s="160" t="n">
        <f aca="false">BH33+BI33</f>
        <v>4.678</v>
      </c>
      <c r="BX33" s="162" t="n">
        <v>24</v>
      </c>
      <c r="BY33" s="162" t="n">
        <v>24</v>
      </c>
      <c r="CA33" s="162" t="n">
        <v>8.28</v>
      </c>
      <c r="CB33" s="162" t="n">
        <v>5.22</v>
      </c>
      <c r="CD33" s="162" t="n">
        <v>2.2</v>
      </c>
      <c r="CE33" s="162" t="n">
        <v>3.3</v>
      </c>
      <c r="CF33" s="162" t="n">
        <v>1.8</v>
      </c>
      <c r="CG33" s="162" t="n">
        <v>1</v>
      </c>
      <c r="CK33" s="0" t="n">
        <v>4.1</v>
      </c>
    </row>
    <row r="34" customFormat="false" ht="13.8" hidden="false" customHeight="false" outlineLevel="0" collapsed="false">
      <c r="A34" s="90" t="s">
        <v>96</v>
      </c>
      <c r="B34" s="91" t="n">
        <v>43129</v>
      </c>
      <c r="C34" s="92" t="n">
        <v>55.73</v>
      </c>
      <c r="D34" s="93" t="n">
        <v>0.7573</v>
      </c>
      <c r="E34" s="94" t="n">
        <v>49.59</v>
      </c>
      <c r="F34" s="95" t="n">
        <v>67</v>
      </c>
      <c r="G34" s="95" t="n">
        <v>45</v>
      </c>
      <c r="H34" s="96" t="n">
        <v>24</v>
      </c>
      <c r="I34" s="96" t="n">
        <v>0</v>
      </c>
      <c r="J34" s="96" t="n">
        <v>24</v>
      </c>
      <c r="K34" s="96" t="n">
        <v>0</v>
      </c>
      <c r="L34" s="97" t="n">
        <v>0</v>
      </c>
      <c r="M34" s="97" t="n">
        <v>0</v>
      </c>
      <c r="N34" s="97" t="n">
        <v>0</v>
      </c>
      <c r="O34" s="97" t="n">
        <v>0</v>
      </c>
      <c r="P34" s="97" t="n">
        <v>24</v>
      </c>
      <c r="Q34" s="97" t="n">
        <v>0</v>
      </c>
      <c r="R34" s="97" t="n">
        <v>3720</v>
      </c>
      <c r="S34" s="98" t="n">
        <v>3683</v>
      </c>
      <c r="T34" s="98" t="n">
        <v>3683</v>
      </c>
      <c r="U34" s="99" t="n">
        <v>3590</v>
      </c>
      <c r="V34" s="99" t="n">
        <v>3701</v>
      </c>
      <c r="W34" s="96" t="n">
        <v>45</v>
      </c>
      <c r="X34" s="96" t="n">
        <v>0</v>
      </c>
      <c r="Y34" s="96" t="n">
        <v>47</v>
      </c>
      <c r="Z34" s="96" t="n">
        <v>0</v>
      </c>
      <c r="AA34" s="96" t="n">
        <v>62</v>
      </c>
      <c r="AB34" s="95" t="n">
        <v>0</v>
      </c>
      <c r="AC34" s="100" t="n">
        <f aca="false">V34-U34+AZ34</f>
        <v>111</v>
      </c>
      <c r="AD34" s="101" t="n">
        <f aca="false">U34-T34</f>
        <v>-93</v>
      </c>
      <c r="AE34" s="95" t="n">
        <v>157</v>
      </c>
      <c r="AF34" s="102" t="n">
        <f aca="false">IF(AE34&gt;0, V34/(AE34*24),"no data")</f>
        <v>0.982218683651805</v>
      </c>
      <c r="AG34" s="103" t="n">
        <f aca="false">IF(R34&gt;0,R34/24,"no data")</f>
        <v>155</v>
      </c>
      <c r="AH34" s="102" t="n">
        <f aca="false">IF(U34&gt;0,(U34/R34),"no data")</f>
        <v>0.96505376344086</v>
      </c>
      <c r="AI34" s="104" t="n">
        <f aca="false">(1440-((W34*X34)+(Y34*Z34)+(AA34*AB34))/(W34+Y34+AA34))/1440</f>
        <v>1</v>
      </c>
      <c r="AJ34" s="105" t="n">
        <f aca="false">IF(U34&gt;0,(1440-((X34*W34+AT34*AU34)+(Z34*Y34+AV34*AW34)+(AA34*AB34+AX34*AY34))/(W34+Y34+AA34))/1440,"no data")</f>
        <v>1</v>
      </c>
      <c r="AK34" s="193" t="n">
        <v>10.764</v>
      </c>
      <c r="AL34" s="194" t="n">
        <v>138.9</v>
      </c>
      <c r="AM34" s="94" t="n">
        <f aca="false">AK34*AL34</f>
        <v>1495.1196</v>
      </c>
      <c r="AN34" s="193" t="n">
        <v>30.675</v>
      </c>
      <c r="AO34" s="195" t="n">
        <v>977</v>
      </c>
      <c r="AP34" s="109" t="n">
        <f aca="false">AN34*AO34</f>
        <v>29969.475</v>
      </c>
      <c r="AQ34" s="130" t="n">
        <f aca="false">IF(U34&gt;0,((((AK34*AL34)+(AN34*AO34))/(U34*1000))*1000000),"no data")</f>
        <v>8764.51103064067</v>
      </c>
      <c r="AR34" s="111" t="n">
        <f aca="false">S34/24</f>
        <v>153.458333333333</v>
      </c>
      <c r="AS34" s="36"/>
      <c r="AT34" s="95" t="n">
        <v>0</v>
      </c>
      <c r="AU34" s="112" t="n">
        <v>0</v>
      </c>
      <c r="AV34" s="112" t="n">
        <v>0</v>
      </c>
      <c r="AW34" s="95" t="n">
        <v>0</v>
      </c>
      <c r="AX34" s="112" t="n">
        <v>0</v>
      </c>
      <c r="AY34" s="95" t="n">
        <v>0</v>
      </c>
      <c r="AZ34" s="95" t="n">
        <v>0</v>
      </c>
      <c r="BB34" s="113" t="n">
        <v>1070</v>
      </c>
      <c r="BC34" s="113" t="n">
        <v>1133</v>
      </c>
      <c r="BD34" s="113" t="n">
        <v>1498</v>
      </c>
      <c r="BE34" s="113" t="n">
        <f aca="false">BC34-BB34</f>
        <v>63</v>
      </c>
      <c r="BF34" s="113" t="n">
        <f aca="false">AQ34</f>
        <v>8764.51103064067</v>
      </c>
      <c r="BG34" s="114" t="n">
        <f aca="false">BD34/24</f>
        <v>62.4166666666667</v>
      </c>
      <c r="BH34" s="115" t="n">
        <v>2.295</v>
      </c>
      <c r="BI34" s="116" t="n">
        <v>2.295</v>
      </c>
      <c r="BJ34" s="117" t="n">
        <v>27</v>
      </c>
      <c r="BK34" s="118" t="n">
        <v>27.58</v>
      </c>
      <c r="BL34" s="117" t="n">
        <v>22.81</v>
      </c>
      <c r="BM34" s="117" t="n">
        <v>30.9</v>
      </c>
      <c r="BN34" s="118" t="n">
        <v>997.6</v>
      </c>
      <c r="BO34" s="117" t="n">
        <v>50.11</v>
      </c>
      <c r="BP34" s="119" t="n">
        <v>0.9353</v>
      </c>
      <c r="BQ34" s="118" t="n">
        <v>89.16</v>
      </c>
      <c r="BR34" s="117" t="n">
        <v>83.95</v>
      </c>
      <c r="BS34" s="120" t="n">
        <f aca="false">BR34-BQ34</f>
        <v>-5.20999999999999</v>
      </c>
      <c r="BT34" s="113" t="n">
        <v>12130</v>
      </c>
      <c r="BU34" s="113" t="n">
        <v>11720</v>
      </c>
      <c r="BV34" s="122" t="n">
        <f aca="false">BU34-BT34</f>
        <v>-410</v>
      </c>
      <c r="BW34" s="123" t="n">
        <f aca="false">BH34+BI34</f>
        <v>4.59</v>
      </c>
      <c r="BX34" s="114" t="n">
        <v>24</v>
      </c>
      <c r="BY34" s="114" t="n">
        <v>24</v>
      </c>
      <c r="CA34" s="114" t="n">
        <v>13.98</v>
      </c>
      <c r="CB34" s="114" t="n">
        <v>7.28</v>
      </c>
      <c r="CD34" s="114" t="n">
        <v>2.2</v>
      </c>
      <c r="CE34" s="114" t="n">
        <v>3.3</v>
      </c>
      <c r="CF34" s="114" t="n">
        <v>1.8</v>
      </c>
      <c r="CG34" s="114" t="n">
        <v>1.9</v>
      </c>
    </row>
    <row r="35" customFormat="false" ht="13.8" hidden="false" customHeight="false" outlineLevel="0" collapsed="false">
      <c r="A35" s="90"/>
      <c r="B35" s="91" t="n">
        <v>43130</v>
      </c>
      <c r="C35" s="92" t="n">
        <v>61.6</v>
      </c>
      <c r="D35" s="93" t="n">
        <v>0.613</v>
      </c>
      <c r="E35" s="94" t="n">
        <v>51.6</v>
      </c>
      <c r="F35" s="95" t="n">
        <v>73</v>
      </c>
      <c r="G35" s="95" t="n">
        <v>52</v>
      </c>
      <c r="H35" s="96" t="n">
        <v>24</v>
      </c>
      <c r="I35" s="96" t="n">
        <v>0</v>
      </c>
      <c r="J35" s="96" t="n">
        <v>24</v>
      </c>
      <c r="K35" s="96" t="n">
        <v>0</v>
      </c>
      <c r="L35" s="97" t="n">
        <v>0</v>
      </c>
      <c r="M35" s="97" t="n">
        <v>0</v>
      </c>
      <c r="N35" s="97" t="n">
        <v>0</v>
      </c>
      <c r="O35" s="97" t="n">
        <v>0</v>
      </c>
      <c r="P35" s="97" t="n">
        <v>13</v>
      </c>
      <c r="Q35" s="97" t="n">
        <v>0</v>
      </c>
      <c r="R35" s="97" t="n">
        <v>3711</v>
      </c>
      <c r="S35" s="98" t="n">
        <v>3496</v>
      </c>
      <c r="T35" s="98" t="n">
        <v>3496</v>
      </c>
      <c r="U35" s="99" t="n">
        <v>3411</v>
      </c>
      <c r="V35" s="99" t="n">
        <v>3514</v>
      </c>
      <c r="W35" s="96" t="n">
        <v>45</v>
      </c>
      <c r="X35" s="96" t="n">
        <v>0</v>
      </c>
      <c r="Y35" s="96" t="n">
        <v>46</v>
      </c>
      <c r="Z35" s="96" t="n">
        <v>0</v>
      </c>
      <c r="AA35" s="96" t="n">
        <v>62</v>
      </c>
      <c r="AB35" s="95" t="n">
        <v>0</v>
      </c>
      <c r="AC35" s="100" t="n">
        <f aca="false">V35-U35+AZ35</f>
        <v>103</v>
      </c>
      <c r="AD35" s="101" t="n">
        <f aca="false">U35-T35</f>
        <v>-85</v>
      </c>
      <c r="AE35" s="95" t="n">
        <v>155</v>
      </c>
      <c r="AF35" s="102" t="n">
        <f aca="false">IF(AE35&gt;0, V35/(AE35*24),"no data")</f>
        <v>0.944623655913978</v>
      </c>
      <c r="AG35" s="103" t="n">
        <f aca="false">IF(R35&gt;0,R35/24,"no data")</f>
        <v>154.625</v>
      </c>
      <c r="AH35" s="102" t="n">
        <f aca="false">IF(U35&gt;0,(U35/R35),"no data")</f>
        <v>0.919159256265158</v>
      </c>
      <c r="AI35" s="104" t="n">
        <f aca="false">(1440-((W35*X35)+(Y35*Z35)+(AA35*AB35))/(W35+Y35+AA35))/1440</f>
        <v>1</v>
      </c>
      <c r="AJ35" s="105" t="n">
        <f aca="false">IF(U35&gt;0,(1440-((X35*W35+AT35*AU35)+(Z35*Y35+AV35*AW35)+(AA35*AB35+AX35*AY35))/(W35+Y35+AA35))/1440,"no data")</f>
        <v>0.955065359477124</v>
      </c>
      <c r="AK35" s="193" t="n">
        <v>10.68</v>
      </c>
      <c r="AL35" s="196" t="n">
        <v>133.92</v>
      </c>
      <c r="AM35" s="94" t="n">
        <f aca="false">AK35*AL35</f>
        <v>1430.2656</v>
      </c>
      <c r="AN35" s="193" t="n">
        <v>28.789</v>
      </c>
      <c r="AO35" s="195" t="n">
        <v>980</v>
      </c>
      <c r="AP35" s="109" t="n">
        <f aca="false">AN35*AO35</f>
        <v>28213.22</v>
      </c>
      <c r="AQ35" s="130" t="n">
        <f aca="false">IF(U35&gt;0,((((AK35*AL35)+(AN35*AO35))/(U35*1000))*1000000),"no data")</f>
        <v>8690.55573145705</v>
      </c>
      <c r="AR35" s="111" t="n">
        <f aca="false">S35/24</f>
        <v>145.666666666667</v>
      </c>
      <c r="AS35" s="36"/>
      <c r="AT35" s="95" t="n">
        <v>0</v>
      </c>
      <c r="AU35" s="112" t="n">
        <v>0</v>
      </c>
      <c r="AV35" s="112" t="n">
        <v>0</v>
      </c>
      <c r="AW35" s="95" t="n">
        <v>0</v>
      </c>
      <c r="AX35" s="112" t="n">
        <v>15</v>
      </c>
      <c r="AY35" s="95" t="n">
        <v>660</v>
      </c>
      <c r="AZ35" s="95" t="n">
        <v>0</v>
      </c>
      <c r="BB35" s="113" t="n">
        <v>1085</v>
      </c>
      <c r="BC35" s="113" t="n">
        <v>1110</v>
      </c>
      <c r="BD35" s="113" t="n">
        <v>1319</v>
      </c>
      <c r="BE35" s="113" t="n">
        <f aca="false">BC35-BB35</f>
        <v>25</v>
      </c>
      <c r="BF35" s="113" t="n">
        <f aca="false">AQ35</f>
        <v>8690.55573145705</v>
      </c>
      <c r="BG35" s="114" t="n">
        <f aca="false">BD35/24</f>
        <v>54.9583333333333</v>
      </c>
      <c r="BH35" s="115" t="n">
        <v>1.389</v>
      </c>
      <c r="BI35" s="116" t="n">
        <v>1.356</v>
      </c>
      <c r="BJ35" s="117" t="n">
        <v>27</v>
      </c>
      <c r="BK35" s="117" t="n">
        <v>27.89</v>
      </c>
      <c r="BL35" s="118" t="n">
        <v>22.43</v>
      </c>
      <c r="BM35" s="117" t="n">
        <v>30.55</v>
      </c>
      <c r="BN35" s="118" t="n">
        <v>998.6</v>
      </c>
      <c r="BO35" s="117" t="n">
        <v>50.09</v>
      </c>
      <c r="BP35" s="119" t="n">
        <v>0.9377</v>
      </c>
      <c r="BQ35" s="113" t="n">
        <v>92.22</v>
      </c>
      <c r="BR35" s="117" t="n">
        <v>83.85</v>
      </c>
      <c r="BS35" s="120" t="n">
        <f aca="false">BR35-BQ35</f>
        <v>-8.37</v>
      </c>
      <c r="BT35" s="113" t="n">
        <v>12089</v>
      </c>
      <c r="BU35" s="113" t="n">
        <v>11784</v>
      </c>
      <c r="BV35" s="122" t="n">
        <f aca="false">BU35-BT35</f>
        <v>-305</v>
      </c>
      <c r="BW35" s="123" t="n">
        <f aca="false">BH35+BI35</f>
        <v>2.745</v>
      </c>
      <c r="BX35" s="114" t="n">
        <v>24</v>
      </c>
      <c r="BY35" s="114" t="n">
        <v>24</v>
      </c>
      <c r="CA35" s="114" t="n">
        <v>20.7</v>
      </c>
      <c r="CB35" s="114" t="n">
        <v>7.3</v>
      </c>
      <c r="CD35" s="114" t="n">
        <v>2.2</v>
      </c>
      <c r="CE35" s="114" t="n">
        <v>4</v>
      </c>
      <c r="CF35" s="114" t="n">
        <v>1.8</v>
      </c>
      <c r="CG35" s="114" t="n">
        <v>2.3</v>
      </c>
    </row>
    <row r="36" customFormat="false" ht="13.8" hidden="false" customHeight="false" outlineLevel="0" collapsed="false">
      <c r="A36" s="90"/>
      <c r="B36" s="91" t="n">
        <v>43131</v>
      </c>
      <c r="C36" s="92" t="n">
        <v>63</v>
      </c>
      <c r="D36" s="93" t="n">
        <v>0.58</v>
      </c>
      <c r="E36" s="94" t="n">
        <v>51</v>
      </c>
      <c r="F36" s="95" t="n">
        <v>75</v>
      </c>
      <c r="G36" s="95" t="n">
        <v>52</v>
      </c>
      <c r="H36" s="96" t="n">
        <v>24</v>
      </c>
      <c r="I36" s="96" t="n">
        <v>0</v>
      </c>
      <c r="J36" s="96" t="n">
        <v>24</v>
      </c>
      <c r="K36" s="96" t="n">
        <v>0</v>
      </c>
      <c r="L36" s="97" t="n">
        <v>0</v>
      </c>
      <c r="M36" s="97" t="n">
        <v>0</v>
      </c>
      <c r="N36" s="97" t="n">
        <v>0</v>
      </c>
      <c r="O36" s="97" t="n">
        <v>0</v>
      </c>
      <c r="P36" s="97" t="n">
        <v>0</v>
      </c>
      <c r="Q36" s="97" t="n">
        <v>0</v>
      </c>
      <c r="R36" s="97" t="n">
        <v>3704</v>
      </c>
      <c r="S36" s="98" t="n">
        <v>3236</v>
      </c>
      <c r="T36" s="98" t="n">
        <v>3236</v>
      </c>
      <c r="U36" s="99" t="n">
        <v>3164</v>
      </c>
      <c r="V36" s="99" t="n">
        <v>3259</v>
      </c>
      <c r="W36" s="96" t="n">
        <v>44</v>
      </c>
      <c r="X36" s="96" t="n">
        <v>0</v>
      </c>
      <c r="Y36" s="96" t="n">
        <v>47</v>
      </c>
      <c r="Z36" s="96" t="n">
        <v>0</v>
      </c>
      <c r="AA36" s="96" t="n">
        <v>62</v>
      </c>
      <c r="AB36" s="95" t="n">
        <v>0</v>
      </c>
      <c r="AC36" s="100" t="n">
        <f aca="false">V36-U36+AZ36</f>
        <v>95</v>
      </c>
      <c r="AD36" s="101" t="n">
        <f aca="false">U36-T36</f>
        <v>-72</v>
      </c>
      <c r="AE36" s="95" t="n">
        <v>153</v>
      </c>
      <c r="AF36" s="102" t="n">
        <f aca="false">IF(AE36&gt;0, V36/(AE36*24),"no data")</f>
        <v>0.887527233115468</v>
      </c>
      <c r="AG36" s="103" t="n">
        <f aca="false">IF(R36&gt;0,R36/24,"no data")</f>
        <v>154.333333333333</v>
      </c>
      <c r="AH36" s="102" t="n">
        <f aca="false">IF(U36&gt;0,(U36/R36),"no data")</f>
        <v>0.854211663066955</v>
      </c>
      <c r="AI36" s="104" t="n">
        <f aca="false">(1440-((W36*X36)+(Y36*Z36)+(AA36*AB36))/(W36+Y36+AA36))/1440</f>
        <v>1</v>
      </c>
      <c r="AJ36" s="105" t="n">
        <f aca="false">IF(U36&gt;0,(1440-((X36*W36+AT36*AU36)+(Z36*Y36+AV36*AW36)+(AA36*AB36+AX36*AY36))/(W36+Y36+AA36))/1440,"no data")</f>
        <v>0.888888888888889</v>
      </c>
      <c r="AK36" s="193" t="n">
        <v>10.05</v>
      </c>
      <c r="AL36" s="196" t="n">
        <v>134.24</v>
      </c>
      <c r="AM36" s="94" t="n">
        <f aca="false">AK36*AL36</f>
        <v>1349.112</v>
      </c>
      <c r="AN36" s="193" t="n">
        <v>26.34</v>
      </c>
      <c r="AO36" s="195" t="n">
        <v>980</v>
      </c>
      <c r="AP36" s="109" t="n">
        <f aca="false">AN36*AO36</f>
        <v>25813.2</v>
      </c>
      <c r="AQ36" s="130" t="n">
        <f aca="false">IF(U36&gt;0,((((AK36*AL36)+(AN36*AO36))/(U36*1000))*1000000),"no data")</f>
        <v>8584.80151706701</v>
      </c>
      <c r="AR36" s="111" t="n">
        <f aca="false">S36/24</f>
        <v>134.833333333333</v>
      </c>
      <c r="AS36" s="36"/>
      <c r="AT36" s="95" t="n">
        <v>0</v>
      </c>
      <c r="AU36" s="112" t="n">
        <v>0</v>
      </c>
      <c r="AV36" s="112" t="n">
        <v>0</v>
      </c>
      <c r="AW36" s="95" t="n">
        <v>0</v>
      </c>
      <c r="AX36" s="112" t="n">
        <v>17</v>
      </c>
      <c r="AY36" s="95" t="n">
        <v>1440</v>
      </c>
      <c r="AZ36" s="95" t="n">
        <v>0</v>
      </c>
      <c r="BB36" s="113" t="n">
        <v>1059</v>
      </c>
      <c r="BC36" s="113" t="n">
        <v>1116</v>
      </c>
      <c r="BD36" s="113" t="n">
        <v>1084</v>
      </c>
      <c r="BE36" s="113" t="n">
        <f aca="false">BC36-BB36</f>
        <v>57</v>
      </c>
      <c r="BF36" s="113" t="n">
        <f aca="false">AQ36</f>
        <v>8584.80151706701</v>
      </c>
      <c r="BG36" s="114" t="n">
        <f aca="false">BD36/24</f>
        <v>45.1666666666667</v>
      </c>
      <c r="BH36" s="115" t="n">
        <v>0.095</v>
      </c>
      <c r="BI36" s="116" t="n">
        <v>0.095</v>
      </c>
      <c r="BJ36" s="117" t="n">
        <v>27.5</v>
      </c>
      <c r="BK36" s="118" t="n">
        <v>27.38</v>
      </c>
      <c r="BL36" s="117" t="n">
        <v>22.45</v>
      </c>
      <c r="BM36" s="117" t="n">
        <v>30.37</v>
      </c>
      <c r="BN36" s="118" t="n">
        <v>996.4</v>
      </c>
      <c r="BO36" s="117" t="n">
        <v>50.07</v>
      </c>
      <c r="BP36" s="119" t="n">
        <v>0.9375</v>
      </c>
      <c r="BQ36" s="118" t="n">
        <v>90.33</v>
      </c>
      <c r="BR36" s="117" t="n">
        <v>84.05</v>
      </c>
      <c r="BS36" s="120" t="n">
        <f aca="false">BR36-BQ36</f>
        <v>-6.28</v>
      </c>
      <c r="BT36" s="113" t="n">
        <v>12144</v>
      </c>
      <c r="BU36" s="113" t="n">
        <v>11723</v>
      </c>
      <c r="BV36" s="135" t="n">
        <f aca="false">BU36-BT36</f>
        <v>-421</v>
      </c>
      <c r="BW36" s="113" t="n">
        <f aca="false">BH36+BI36</f>
        <v>0.19</v>
      </c>
      <c r="BX36" s="114" t="n">
        <v>1</v>
      </c>
      <c r="BY36" s="114" t="n">
        <v>1</v>
      </c>
      <c r="CA36" s="114" t="n">
        <v>15.6</v>
      </c>
      <c r="CB36" s="114" t="n">
        <v>2.5</v>
      </c>
      <c r="CD36" s="114" t="n">
        <v>2.1</v>
      </c>
      <c r="CE36" s="114" t="n">
        <v>3.5</v>
      </c>
      <c r="CF36" s="114" t="n">
        <v>1.8</v>
      </c>
      <c r="CG36" s="114" t="n">
        <v>2.2</v>
      </c>
    </row>
    <row r="37" customFormat="false" ht="13.8" hidden="false" customHeight="false" outlineLevel="0" collapsed="false">
      <c r="A37" s="90"/>
      <c r="B37" s="91" t="n">
        <v>43132</v>
      </c>
      <c r="C37" s="92" t="n">
        <v>64</v>
      </c>
      <c r="D37" s="93" t="n">
        <v>0.515</v>
      </c>
      <c r="E37" s="94" t="n">
        <v>50</v>
      </c>
      <c r="F37" s="95" t="n">
        <v>75</v>
      </c>
      <c r="G37" s="95" t="n">
        <v>54</v>
      </c>
      <c r="H37" s="96" t="n">
        <v>24</v>
      </c>
      <c r="I37" s="96" t="n">
        <v>0</v>
      </c>
      <c r="J37" s="96" t="n">
        <v>24</v>
      </c>
      <c r="K37" s="96" t="n">
        <v>0</v>
      </c>
      <c r="L37" s="97" t="n">
        <v>0</v>
      </c>
      <c r="M37" s="97" t="n">
        <v>0</v>
      </c>
      <c r="N37" s="97" t="n">
        <v>0</v>
      </c>
      <c r="O37" s="97" t="n">
        <v>0</v>
      </c>
      <c r="P37" s="97" t="n">
        <v>13</v>
      </c>
      <c r="Q37" s="97" t="n">
        <v>0</v>
      </c>
      <c r="R37" s="97" t="n">
        <v>3705</v>
      </c>
      <c r="S37" s="98" t="n">
        <v>3448</v>
      </c>
      <c r="T37" s="98" t="n">
        <v>3448</v>
      </c>
      <c r="U37" s="99" t="n">
        <v>3379</v>
      </c>
      <c r="V37" s="99" t="n">
        <v>3482</v>
      </c>
      <c r="W37" s="96" t="n">
        <v>44</v>
      </c>
      <c r="X37" s="96" t="n">
        <v>0</v>
      </c>
      <c r="Y37" s="96" t="n">
        <v>46</v>
      </c>
      <c r="Z37" s="96" t="n">
        <v>0</v>
      </c>
      <c r="AA37" s="96" t="n">
        <v>62</v>
      </c>
      <c r="AB37" s="95" t="n">
        <v>0</v>
      </c>
      <c r="AC37" s="100" t="n">
        <f aca="false">V37-U37+AZ37</f>
        <v>103</v>
      </c>
      <c r="AD37" s="101" t="n">
        <f aca="false">U37-T37</f>
        <v>-69</v>
      </c>
      <c r="AE37" s="95" t="n">
        <v>155</v>
      </c>
      <c r="AF37" s="102" t="n">
        <f aca="false">IF(AE37&gt;0, V37/(AE37*24),"no data")</f>
        <v>0.936021505376344</v>
      </c>
      <c r="AG37" s="103" t="n">
        <f aca="false">IF(R37&gt;0,R37/24,"no data")</f>
        <v>154.375</v>
      </c>
      <c r="AH37" s="102" t="n">
        <f aca="false">IF(U37&gt;0,(U37/R37),"no data")</f>
        <v>0.912010796221323</v>
      </c>
      <c r="AI37" s="104" t="n">
        <f aca="false">(1440-((W37*X37)+(Y37*Z37)+(AA37*AB37))/(W37+Y37+AA37))/1440</f>
        <v>1</v>
      </c>
      <c r="AJ37" s="105" t="n">
        <f aca="false">IF(U37&gt;0,(1440-((X37*W37+AT37*AU37)+(Z37*Y37+AV37*AW37)+(AA37*AB37+AX37*AY37))/(W37+Y37+AA37))/1440,"no data")</f>
        <v>0.945723684210526</v>
      </c>
      <c r="AK37" s="106" t="n">
        <v>10.725</v>
      </c>
      <c r="AL37" s="107" t="n">
        <v>135.45</v>
      </c>
      <c r="AM37" s="94" t="n">
        <f aca="false">AK37*AL37</f>
        <v>1452.70125</v>
      </c>
      <c r="AN37" s="106" t="n">
        <v>28.46155</v>
      </c>
      <c r="AO37" s="108" t="n">
        <v>978.7218194371</v>
      </c>
      <c r="AP37" s="109" t="n">
        <f aca="false">AN37*AO37</f>
        <v>27855.94</v>
      </c>
      <c r="AQ37" s="130" t="n">
        <f aca="false">IF(U37&gt;0,((((AK37*AL37)+(AN37*AO37))/(U37*1000))*1000000),"no data")</f>
        <v>8673.76183782184</v>
      </c>
      <c r="AR37" s="111" t="n">
        <f aca="false">S37/24</f>
        <v>143.666666666667</v>
      </c>
      <c r="AS37" s="36"/>
      <c r="AT37" s="95" t="n">
        <v>0</v>
      </c>
      <c r="AU37" s="112" t="n">
        <v>0</v>
      </c>
      <c r="AV37" s="112" t="n">
        <v>0</v>
      </c>
      <c r="AW37" s="95" t="n">
        <v>0</v>
      </c>
      <c r="AX37" s="112" t="n">
        <v>18</v>
      </c>
      <c r="AY37" s="95" t="n">
        <v>660</v>
      </c>
      <c r="AZ37" s="95" t="n">
        <v>0</v>
      </c>
      <c r="BB37" s="113" t="n">
        <v>1067</v>
      </c>
      <c r="BC37" s="113" t="n">
        <v>1115</v>
      </c>
      <c r="BD37" s="113" t="n">
        <v>1300</v>
      </c>
      <c r="BE37" s="113" t="n">
        <f aca="false">BC37-BB37</f>
        <v>48</v>
      </c>
      <c r="BF37" s="113" t="n">
        <f aca="false">AQ37</f>
        <v>8673.76183782184</v>
      </c>
      <c r="BG37" s="114" t="n">
        <f aca="false">BD37/24</f>
        <v>54.1666666666667</v>
      </c>
      <c r="BH37" s="115" t="n">
        <v>1.269</v>
      </c>
      <c r="BI37" s="116" t="n">
        <v>1.269</v>
      </c>
      <c r="BJ37" s="117" t="n">
        <v>27</v>
      </c>
      <c r="BK37" s="118" t="n">
        <v>27.6</v>
      </c>
      <c r="BL37" s="117" t="n">
        <v>22.55</v>
      </c>
      <c r="BM37" s="117" t="n">
        <v>30.55</v>
      </c>
      <c r="BN37" s="118" t="n">
        <v>996.9</v>
      </c>
      <c r="BO37" s="117" t="n">
        <v>50.07</v>
      </c>
      <c r="BP37" s="136" t="n">
        <v>0.937</v>
      </c>
      <c r="BQ37" s="117" t="n">
        <v>90.53</v>
      </c>
      <c r="BR37" s="117" t="n">
        <v>84.1</v>
      </c>
      <c r="BS37" s="120" t="n">
        <f aca="false">BR37-BQ37</f>
        <v>-6.43000000000001</v>
      </c>
      <c r="BT37" s="134" t="n">
        <v>12169</v>
      </c>
      <c r="BU37" s="134" t="n">
        <v>11773</v>
      </c>
      <c r="BV37" s="135" t="n">
        <f aca="false">BU37-BT37</f>
        <v>-396</v>
      </c>
      <c r="BW37" s="113" t="n">
        <f aca="false">BH37+BI37</f>
        <v>2.538</v>
      </c>
      <c r="BX37" s="114" t="n">
        <v>13</v>
      </c>
      <c r="BY37" s="114" t="n">
        <v>13</v>
      </c>
      <c r="CA37" s="114" t="n">
        <v>16.5</v>
      </c>
      <c r="CB37" s="114" t="n">
        <v>4.6</v>
      </c>
      <c r="CD37" s="114" t="n">
        <v>2.1</v>
      </c>
      <c r="CE37" s="114" t="n">
        <v>3.6</v>
      </c>
      <c r="CF37" s="126" t="n">
        <v>1.8</v>
      </c>
      <c r="CG37" s="114" t="n">
        <v>2.3</v>
      </c>
    </row>
    <row r="38" customFormat="false" ht="13.8" hidden="false" customHeight="false" outlineLevel="0" collapsed="false">
      <c r="A38" s="90"/>
      <c r="B38" s="91" t="n">
        <v>43133</v>
      </c>
      <c r="C38" s="92" t="n">
        <v>62.45</v>
      </c>
      <c r="D38" s="93" t="n">
        <v>0.472</v>
      </c>
      <c r="E38" s="94" t="n">
        <v>47.96</v>
      </c>
      <c r="F38" s="95" t="n">
        <v>81</v>
      </c>
      <c r="G38" s="95" t="n">
        <v>48</v>
      </c>
      <c r="H38" s="96" t="n">
        <v>24</v>
      </c>
      <c r="I38" s="96" t="n">
        <v>0</v>
      </c>
      <c r="J38" s="96" t="n">
        <v>24</v>
      </c>
      <c r="K38" s="96" t="n">
        <v>0</v>
      </c>
      <c r="L38" s="97" t="n">
        <v>0</v>
      </c>
      <c r="M38" s="97" t="n">
        <v>0</v>
      </c>
      <c r="N38" s="97" t="n">
        <v>0</v>
      </c>
      <c r="O38" s="97" t="n">
        <v>0</v>
      </c>
      <c r="P38" s="97" t="n">
        <v>24</v>
      </c>
      <c r="Q38" s="97" t="n">
        <v>0</v>
      </c>
      <c r="R38" s="97" t="n">
        <v>3705</v>
      </c>
      <c r="S38" s="98" t="n">
        <v>3663</v>
      </c>
      <c r="T38" s="98" t="n">
        <v>3663</v>
      </c>
      <c r="U38" s="99" t="n">
        <v>3590</v>
      </c>
      <c r="V38" s="99" t="n">
        <v>3700</v>
      </c>
      <c r="W38" s="96" t="n">
        <v>44</v>
      </c>
      <c r="X38" s="96" t="n">
        <v>0</v>
      </c>
      <c r="Y38" s="96" t="n">
        <v>47</v>
      </c>
      <c r="Z38" s="96" t="n">
        <v>0</v>
      </c>
      <c r="AA38" s="96" t="n">
        <v>63</v>
      </c>
      <c r="AB38" s="95" t="n">
        <v>0</v>
      </c>
      <c r="AC38" s="100" t="n">
        <f aca="false">V38-U38+AZ38</f>
        <v>110</v>
      </c>
      <c r="AD38" s="101" t="n">
        <f aca="false">U38-T38</f>
        <v>-73</v>
      </c>
      <c r="AE38" s="95" t="n">
        <v>157</v>
      </c>
      <c r="AF38" s="102" t="n">
        <f aca="false">IF(AE38&gt;0, V38/(AE38*24),"no data")</f>
        <v>0.981953290870488</v>
      </c>
      <c r="AG38" s="103" t="n">
        <f aca="false">IF(R38&gt;0,R38/24,"no data")</f>
        <v>154.375</v>
      </c>
      <c r="AH38" s="102" t="n">
        <f aca="false">IF(U38&gt;0,(U38/R38),"no data")</f>
        <v>0.968960863697706</v>
      </c>
      <c r="AI38" s="104" t="n">
        <f aca="false">(1440-((W38*X38)+(Y38*Z38)+(AA38*AB38))/(W38+Y38+AA38))/1440</f>
        <v>1</v>
      </c>
      <c r="AJ38" s="105" t="n">
        <f aca="false">IF(U38&gt;0,(1440-((X38*W38+AT38*AU38)+(Z38*Y38+AV38*AW38)+(AA38*AB38+AX38*AY38))/(W38+Y38+AA38))/1440,"no data")</f>
        <v>1</v>
      </c>
      <c r="AK38" s="127" t="n">
        <v>10.77</v>
      </c>
      <c r="AL38" s="128" t="n">
        <v>136.54</v>
      </c>
      <c r="AM38" s="94" t="n">
        <f aca="false">AK38*AL38</f>
        <v>1470.5358</v>
      </c>
      <c r="AN38" s="127" t="n">
        <v>30.62869</v>
      </c>
      <c r="AO38" s="129" t="n">
        <v>978.015710107093</v>
      </c>
      <c r="AP38" s="109" t="n">
        <f aca="false">AN38*AO38</f>
        <v>29955.34</v>
      </c>
      <c r="AQ38" s="130" t="n">
        <f aca="false">IF(U38&gt;0,((((AK38*AL38)+(AN38*AO38))/(U38*1000))*1000000),"no data")</f>
        <v>8753.72584958217</v>
      </c>
      <c r="AR38" s="111" t="n">
        <f aca="false">S38/24</f>
        <v>152.625</v>
      </c>
      <c r="AS38" s="36"/>
      <c r="AT38" s="95" t="n">
        <v>0</v>
      </c>
      <c r="AU38" s="112" t="n">
        <v>0</v>
      </c>
      <c r="AV38" s="112" t="n">
        <v>0</v>
      </c>
      <c r="AW38" s="95" t="n">
        <v>0</v>
      </c>
      <c r="AX38" s="112" t="n">
        <v>0</v>
      </c>
      <c r="AY38" s="95" t="n">
        <v>0</v>
      </c>
      <c r="AZ38" s="95" t="n">
        <v>0</v>
      </c>
      <c r="BB38" s="113" t="n">
        <v>1056</v>
      </c>
      <c r="BC38" s="113" t="n">
        <v>1135</v>
      </c>
      <c r="BD38" s="113" t="n">
        <v>1509</v>
      </c>
      <c r="BE38" s="113" t="n">
        <f aca="false">BC38-BB38</f>
        <v>79</v>
      </c>
      <c r="BF38" s="113" t="n">
        <f aca="false">AQ38</f>
        <v>8753.72584958217</v>
      </c>
      <c r="BG38" s="114" t="n">
        <f aca="false">BD38/24</f>
        <v>62.875</v>
      </c>
      <c r="BH38" s="115" t="n">
        <v>2.364</v>
      </c>
      <c r="BI38" s="116" t="n">
        <v>2.358</v>
      </c>
      <c r="BJ38" s="117" t="n">
        <v>27</v>
      </c>
      <c r="BK38" s="118" t="n">
        <v>22.9</v>
      </c>
      <c r="BL38" s="118" t="n">
        <v>22.9</v>
      </c>
      <c r="BM38" s="118" t="n">
        <v>30.4</v>
      </c>
      <c r="BN38" s="118" t="n">
        <v>995</v>
      </c>
      <c r="BO38" s="117" t="n">
        <v>50.06</v>
      </c>
      <c r="BP38" s="119" t="n">
        <v>0.9366</v>
      </c>
      <c r="BQ38" s="114" t="n">
        <v>88.68</v>
      </c>
      <c r="BR38" s="114" t="n">
        <v>84.16</v>
      </c>
      <c r="BS38" s="120" t="n">
        <f aca="false">BR38-BQ38</f>
        <v>-4.52000000000001</v>
      </c>
      <c r="BT38" s="134" t="n">
        <v>12936</v>
      </c>
      <c r="BU38" s="134" t="n">
        <v>12602</v>
      </c>
      <c r="BV38" s="135" t="n">
        <f aca="false">BU38-BT38</f>
        <v>-334</v>
      </c>
      <c r="BW38" s="113" t="n">
        <f aca="false">BH38+BI38</f>
        <v>4.722</v>
      </c>
      <c r="BX38" s="137" t="n">
        <v>24</v>
      </c>
      <c r="BY38" s="114" t="n">
        <v>24</v>
      </c>
      <c r="CA38" s="114" t="n">
        <v>12.4</v>
      </c>
      <c r="CB38" s="114" t="n">
        <v>6.72</v>
      </c>
      <c r="CD38" s="114" t="n">
        <v>2.1</v>
      </c>
      <c r="CE38" s="114" t="n">
        <v>3.1</v>
      </c>
      <c r="CF38" s="126" t="n">
        <v>1.8</v>
      </c>
      <c r="CG38" s="114" t="n">
        <v>2.5</v>
      </c>
    </row>
    <row r="39" customFormat="false" ht="13.8" hidden="false" customHeight="false" outlineLevel="0" collapsed="false">
      <c r="A39" s="90"/>
      <c r="B39" s="91" t="n">
        <v>43134</v>
      </c>
      <c r="C39" s="92" t="n">
        <v>61.12</v>
      </c>
      <c r="D39" s="93" t="n">
        <v>0.537</v>
      </c>
      <c r="E39" s="94" t="n">
        <v>48.16</v>
      </c>
      <c r="F39" s="95" t="n">
        <v>74</v>
      </c>
      <c r="G39" s="95" t="n">
        <v>49</v>
      </c>
      <c r="H39" s="96" t="n">
        <v>24</v>
      </c>
      <c r="I39" s="96" t="n">
        <v>0</v>
      </c>
      <c r="J39" s="96" t="n">
        <v>24</v>
      </c>
      <c r="K39" s="96" t="n">
        <v>0</v>
      </c>
      <c r="L39" s="97" t="n">
        <v>0</v>
      </c>
      <c r="M39" s="97" t="n">
        <v>0</v>
      </c>
      <c r="N39" s="97" t="n">
        <v>0</v>
      </c>
      <c r="O39" s="97" t="n">
        <v>0</v>
      </c>
      <c r="P39" s="97" t="n">
        <v>24</v>
      </c>
      <c r="Q39" s="97" t="n">
        <v>0</v>
      </c>
      <c r="R39" s="97" t="n">
        <v>3706</v>
      </c>
      <c r="S39" s="98" t="n">
        <v>3651</v>
      </c>
      <c r="T39" s="98" t="n">
        <v>3651</v>
      </c>
      <c r="U39" s="99" t="n">
        <v>3576</v>
      </c>
      <c r="V39" s="99" t="n">
        <v>3684</v>
      </c>
      <c r="W39" s="96" t="n">
        <v>44</v>
      </c>
      <c r="X39" s="96" t="n">
        <v>0</v>
      </c>
      <c r="Y39" s="96" t="n">
        <v>47</v>
      </c>
      <c r="Z39" s="96" t="n">
        <v>0</v>
      </c>
      <c r="AA39" s="96" t="n">
        <v>63</v>
      </c>
      <c r="AB39" s="95" t="n">
        <v>0</v>
      </c>
      <c r="AC39" s="100" t="n">
        <f aca="false">V39-U39+AZ39</f>
        <v>108</v>
      </c>
      <c r="AD39" s="101" t="n">
        <f aca="false">U39-T39</f>
        <v>-75</v>
      </c>
      <c r="AE39" s="95" t="n">
        <v>156</v>
      </c>
      <c r="AF39" s="102" t="n">
        <f aca="false">IF(AE39&gt;0, V39/(AE39*24),"no data")</f>
        <v>0.983974358974359</v>
      </c>
      <c r="AG39" s="103" t="n">
        <f aca="false">IF(R39&gt;0,R39/24,"no data")</f>
        <v>154.416666666667</v>
      </c>
      <c r="AH39" s="102" t="n">
        <f aca="false">IF(U39&gt;0,(U39/R39),"no data")</f>
        <v>0.96492174851592</v>
      </c>
      <c r="AI39" s="104" t="n">
        <f aca="false">(1440-((W39*X39)+(Y39*Z39)+(AA39*AB39))/(W39+Y39+AA39))/1440</f>
        <v>1</v>
      </c>
      <c r="AJ39" s="105" t="n">
        <f aca="false">IF(U39&gt;0,(1440-((X39*W39+AT39*AU39)+(Z39*Y39+AV39*AW39)+(AA39*AB39+AX39*AY39))/(W39+Y39+AA39))/1440,"no data")</f>
        <v>1</v>
      </c>
      <c r="AK39" s="127" t="n">
        <v>10.786</v>
      </c>
      <c r="AL39" s="133" t="n">
        <v>137.52</v>
      </c>
      <c r="AM39" s="94" t="n">
        <f aca="false">AK39*AL39</f>
        <v>1483.29072</v>
      </c>
      <c r="AN39" s="127" t="n">
        <v>30.56276</v>
      </c>
      <c r="AO39" s="129" t="n">
        <v>977.353812286587</v>
      </c>
      <c r="AP39" s="109" t="n">
        <f aca="false">AN39*AO39</f>
        <v>29870.63</v>
      </c>
      <c r="AQ39" s="130" t="n">
        <f aca="false">IF(U39&gt;0,((((AK39*AL39)+(AN39*AO39))/(U39*1000))*1000000),"no data")</f>
        <v>8767.87492170022</v>
      </c>
      <c r="AR39" s="111" t="n">
        <f aca="false">S39/24</f>
        <v>152.125</v>
      </c>
      <c r="AS39" s="36"/>
      <c r="AT39" s="95" t="n">
        <v>0</v>
      </c>
      <c r="AU39" s="112" t="n">
        <v>0</v>
      </c>
      <c r="AV39" s="112" t="n">
        <v>0</v>
      </c>
      <c r="AW39" s="95" t="n">
        <v>0</v>
      </c>
      <c r="AX39" s="112" t="n">
        <v>0</v>
      </c>
      <c r="AY39" s="95" t="n">
        <v>0</v>
      </c>
      <c r="AZ39" s="95" t="n">
        <v>0</v>
      </c>
      <c r="BB39" s="113" t="n">
        <v>1053</v>
      </c>
      <c r="BC39" s="113" t="n">
        <v>1129</v>
      </c>
      <c r="BD39" s="113" t="n">
        <v>1502</v>
      </c>
      <c r="BE39" s="113" t="n">
        <f aca="false">BC39-BB39</f>
        <v>76</v>
      </c>
      <c r="BF39" s="113" t="n">
        <f aca="false">AQ39</f>
        <v>8767.87492170022</v>
      </c>
      <c r="BG39" s="114" t="n">
        <f aca="false">BD39/24</f>
        <v>62.5833333333333</v>
      </c>
      <c r="BH39" s="115" t="n">
        <v>2.335</v>
      </c>
      <c r="BI39" s="116" t="n">
        <v>2.335</v>
      </c>
      <c r="BJ39" s="117" t="n">
        <v>27</v>
      </c>
      <c r="BK39" s="118" t="n">
        <v>27.34</v>
      </c>
      <c r="BL39" s="118" t="n">
        <v>22.79</v>
      </c>
      <c r="BM39" s="118" t="n">
        <v>30.84</v>
      </c>
      <c r="BN39" s="118" t="n">
        <v>997</v>
      </c>
      <c r="BO39" s="117" t="n">
        <v>50.08</v>
      </c>
      <c r="BP39" s="119" t="n">
        <v>0.9363</v>
      </c>
      <c r="BQ39" s="114" t="n">
        <v>88.32</v>
      </c>
      <c r="BR39" s="114" t="n">
        <v>84</v>
      </c>
      <c r="BS39" s="120" t="n">
        <f aca="false">BR39-BQ39</f>
        <v>-4.31999999999999</v>
      </c>
      <c r="BT39" s="134" t="n">
        <v>12207</v>
      </c>
      <c r="BU39" s="134" t="n">
        <v>11747</v>
      </c>
      <c r="BV39" s="135" t="n">
        <f aca="false">BU39-BT39</f>
        <v>-460</v>
      </c>
      <c r="BW39" s="113" t="n">
        <f aca="false">BH39+BI39</f>
        <v>4.67</v>
      </c>
      <c r="BX39" s="114" t="n">
        <v>24</v>
      </c>
      <c r="BY39" s="114" t="n">
        <v>24</v>
      </c>
      <c r="CA39" s="114" t="n">
        <v>11.71</v>
      </c>
      <c r="CB39" s="114" t="n">
        <v>7.3</v>
      </c>
      <c r="CD39" s="114" t="n">
        <v>2.1</v>
      </c>
      <c r="CE39" s="114" t="n">
        <v>3.2</v>
      </c>
      <c r="CF39" s="126" t="n">
        <v>1.9</v>
      </c>
      <c r="CG39" s="126" t="n">
        <v>2.2</v>
      </c>
    </row>
    <row r="40" customFormat="false" ht="13.8" hidden="false" customHeight="false" outlineLevel="0" collapsed="false">
      <c r="A40" s="90"/>
      <c r="B40" s="91" t="n">
        <v>43135</v>
      </c>
      <c r="C40" s="92" t="n">
        <v>60</v>
      </c>
      <c r="D40" s="93" t="n">
        <v>0.53</v>
      </c>
      <c r="E40" s="94" t="n">
        <v>48</v>
      </c>
      <c r="F40" s="95" t="n">
        <v>74</v>
      </c>
      <c r="G40" s="95" t="n">
        <v>49</v>
      </c>
      <c r="H40" s="96" t="n">
        <v>12</v>
      </c>
      <c r="I40" s="96" t="n">
        <v>17</v>
      </c>
      <c r="J40" s="96" t="n">
        <v>11</v>
      </c>
      <c r="K40" s="96" t="n">
        <v>29</v>
      </c>
      <c r="L40" s="97" t="n">
        <v>0</v>
      </c>
      <c r="M40" s="97" t="n">
        <v>0</v>
      </c>
      <c r="N40" s="97" t="n">
        <v>0</v>
      </c>
      <c r="O40" s="97" t="n">
        <v>0</v>
      </c>
      <c r="P40" s="97" t="n">
        <v>0</v>
      </c>
      <c r="Q40" s="97" t="n">
        <v>0</v>
      </c>
      <c r="R40" s="97" t="n">
        <v>3708</v>
      </c>
      <c r="S40" s="98" t="n">
        <v>1803</v>
      </c>
      <c r="T40" s="98" t="n">
        <v>1803</v>
      </c>
      <c r="U40" s="99" t="n">
        <v>1789</v>
      </c>
      <c r="V40" s="99" t="n">
        <v>1862</v>
      </c>
      <c r="W40" s="96" t="n">
        <v>44</v>
      </c>
      <c r="X40" s="96" t="n">
        <v>686</v>
      </c>
      <c r="Y40" s="96" t="n">
        <v>47</v>
      </c>
      <c r="Z40" s="96" t="n">
        <v>665</v>
      </c>
      <c r="AA40" s="96" t="n">
        <v>63</v>
      </c>
      <c r="AB40" s="95" t="n">
        <v>0</v>
      </c>
      <c r="AC40" s="100" t="n">
        <f aca="false">V40-U40+AZ40</f>
        <v>73</v>
      </c>
      <c r="AD40" s="101" t="n">
        <f aca="false">U40-T40</f>
        <v>-14</v>
      </c>
      <c r="AE40" s="95" t="n">
        <v>95</v>
      </c>
      <c r="AF40" s="102" t="n">
        <f aca="false">IF(AE40&gt;0, V40/(AE40*24),"no data")</f>
        <v>0.816666666666667</v>
      </c>
      <c r="AG40" s="103" t="n">
        <f aca="false">IF(R40&gt;0,R40/24,"no data")</f>
        <v>154.5</v>
      </c>
      <c r="AH40" s="102" t="n">
        <f aca="false">IF(U40&gt;0,(U40/R40),"no data")</f>
        <v>0.482470334412082</v>
      </c>
      <c r="AI40" s="104" t="n">
        <f aca="false">(1440-((W40*X40)+(Y40*Z40)+(AA40*AB40))/(W40+Y40+AA40))/1440</f>
        <v>0.722948232323232</v>
      </c>
      <c r="AJ40" s="105" t="n">
        <f aca="false">IF(U40&gt;0,(1440-((X40*W40+AT40*AU40)+(Z40*Y40+AV40*AW40)+(AA40*AB40+AX40*AY40))/(W40+Y40+AA40))/1440,"no data")</f>
        <v>0.504703282828283</v>
      </c>
      <c r="AK40" s="127" t="n">
        <v>5.5</v>
      </c>
      <c r="AL40" s="133" t="n">
        <v>142.38</v>
      </c>
      <c r="AM40" s="94" t="n">
        <f aca="false">AK40*AL40</f>
        <v>783.09</v>
      </c>
      <c r="AN40" s="127" t="n">
        <v>15.92317</v>
      </c>
      <c r="AO40" s="129" t="n">
        <v>977.523947806875</v>
      </c>
      <c r="AP40" s="109" t="n">
        <f aca="false">AN40*AO40</f>
        <v>15565.28</v>
      </c>
      <c r="AQ40" s="130" t="n">
        <f aca="false">IF(U40&gt;0,((((AK40*AL40)+(AN40*AO40))/(U40*1000))*1000000),"no data")</f>
        <v>9138.27277808832</v>
      </c>
      <c r="AR40" s="111" t="n">
        <f aca="false">S40/24</f>
        <v>75.125</v>
      </c>
      <c r="AS40" s="36"/>
      <c r="AT40" s="95" t="n">
        <v>20</v>
      </c>
      <c r="AU40" s="112" t="n">
        <v>17</v>
      </c>
      <c r="AV40" s="112" t="n">
        <v>23</v>
      </c>
      <c r="AW40" s="95" t="n">
        <v>86</v>
      </c>
      <c r="AX40" s="112" t="n">
        <v>32</v>
      </c>
      <c r="AY40" s="95" t="n">
        <v>1440</v>
      </c>
      <c r="AZ40" s="95" t="n">
        <v>0</v>
      </c>
      <c r="BB40" s="113" t="n">
        <v>523</v>
      </c>
      <c r="BC40" s="113" t="n">
        <v>599</v>
      </c>
      <c r="BD40" s="113" t="n">
        <v>740</v>
      </c>
      <c r="BE40" s="113" t="n">
        <f aca="false">BC40-BB40</f>
        <v>76</v>
      </c>
      <c r="BF40" s="113" t="n">
        <f aca="false">AQ40</f>
        <v>9138.27277808832</v>
      </c>
      <c r="BG40" s="114" t="n">
        <f aca="false">BD40/24</f>
        <v>30.8333333333333</v>
      </c>
      <c r="BH40" s="115" t="n">
        <v>1.267</v>
      </c>
      <c r="BI40" s="116" t="n">
        <v>1.135</v>
      </c>
      <c r="BJ40" s="117" t="n">
        <v>0</v>
      </c>
      <c r="BK40" s="118" t="n">
        <v>13.9</v>
      </c>
      <c r="BL40" s="118" t="n">
        <v>12.25</v>
      </c>
      <c r="BM40" s="118" t="n">
        <v>15.67</v>
      </c>
      <c r="BN40" s="118" t="n">
        <v>998</v>
      </c>
      <c r="BO40" s="117" t="n">
        <v>50.06</v>
      </c>
      <c r="BP40" s="119" t="n">
        <v>0.9348</v>
      </c>
      <c r="BQ40" s="114" t="n">
        <v>83.6</v>
      </c>
      <c r="BR40" s="114" t="n">
        <v>86.02</v>
      </c>
      <c r="BS40" s="120" t="n">
        <f aca="false">BR40-BQ40</f>
        <v>2.42</v>
      </c>
      <c r="BT40" s="113" t="n">
        <v>13846</v>
      </c>
      <c r="BU40" s="113" t="n">
        <v>12510</v>
      </c>
      <c r="BV40" s="135" t="n">
        <f aca="false">BU40-BT40</f>
        <v>-1336</v>
      </c>
      <c r="BW40" s="113" t="n">
        <f aca="false">BH40+BI40</f>
        <v>2.402</v>
      </c>
      <c r="BX40" s="126" t="n">
        <v>11.87</v>
      </c>
      <c r="BY40" s="126" t="n">
        <v>12.35</v>
      </c>
      <c r="CA40" s="126" t="n">
        <v>0</v>
      </c>
      <c r="CB40" s="126" t="n">
        <v>0.4</v>
      </c>
      <c r="CD40" s="126" t="n">
        <v>2.2</v>
      </c>
      <c r="CE40" s="126" t="n">
        <v>2.9</v>
      </c>
      <c r="CF40" s="126" t="n">
        <v>2</v>
      </c>
      <c r="CG40" s="126" t="n">
        <v>2.3</v>
      </c>
    </row>
    <row r="41" customFormat="false" ht="13.8" hidden="false" customHeight="false" outlineLevel="0" collapsed="false">
      <c r="A41" s="138" t="s">
        <v>97</v>
      </c>
      <c r="B41" s="139" t="n">
        <v>43136</v>
      </c>
      <c r="C41" s="140" t="n">
        <v>59.6</v>
      </c>
      <c r="D41" s="141" t="n">
        <v>0.56</v>
      </c>
      <c r="E41" s="142" t="n">
        <v>47.6</v>
      </c>
      <c r="F41" s="143" t="n">
        <v>74</v>
      </c>
      <c r="G41" s="143" t="n">
        <v>47</v>
      </c>
      <c r="H41" s="144" t="n">
        <v>21</v>
      </c>
      <c r="I41" s="144" t="n">
        <v>45</v>
      </c>
      <c r="J41" s="144" t="n">
        <v>24</v>
      </c>
      <c r="K41" s="144" t="n">
        <v>0</v>
      </c>
      <c r="L41" s="145" t="n">
        <v>0</v>
      </c>
      <c r="M41" s="145" t="n">
        <v>0</v>
      </c>
      <c r="N41" s="145" t="n">
        <v>0</v>
      </c>
      <c r="O41" s="145" t="n">
        <v>0</v>
      </c>
      <c r="P41" s="145" t="n">
        <v>21</v>
      </c>
      <c r="Q41" s="145" t="n">
        <v>42</v>
      </c>
      <c r="R41" s="146" t="n">
        <v>3706</v>
      </c>
      <c r="S41" s="147" t="n">
        <v>3516</v>
      </c>
      <c r="T41" s="147" t="n">
        <v>3516</v>
      </c>
      <c r="U41" s="148" t="n">
        <v>3460</v>
      </c>
      <c r="V41" s="148" t="n">
        <v>3563</v>
      </c>
      <c r="W41" s="143" t="n">
        <v>45</v>
      </c>
      <c r="X41" s="143" t="n">
        <v>95</v>
      </c>
      <c r="Y41" s="143" t="n">
        <v>49</v>
      </c>
      <c r="Z41" s="143" t="n">
        <v>0</v>
      </c>
      <c r="AA41" s="143" t="n">
        <v>62</v>
      </c>
      <c r="AB41" s="143" t="n">
        <v>0</v>
      </c>
      <c r="AC41" s="149" t="n">
        <f aca="false">V41-U41+AZ41</f>
        <v>103</v>
      </c>
      <c r="AD41" s="150" t="n">
        <f aca="false">U41-T41</f>
        <v>-56</v>
      </c>
      <c r="AE41" s="143" t="n">
        <v>157</v>
      </c>
      <c r="AF41" s="151" t="n">
        <f aca="false">IF(AE41&gt;0, V41/(AE41*24),"no data")</f>
        <v>0.945594479830149</v>
      </c>
      <c r="AG41" s="152" t="n">
        <f aca="false">IF(R41&gt;0,R41/24,"no data")</f>
        <v>154.416666666667</v>
      </c>
      <c r="AH41" s="151" t="n">
        <f aca="false">IF(U41&gt;0,(U41/R41),"no data")</f>
        <v>0.933621154883972</v>
      </c>
      <c r="AI41" s="153" t="n">
        <f aca="false">(1440-((W41*X41)+(Y41*Z41)+(AA41*AB41))/(W41+Y41+AA41))/1440</f>
        <v>0.980969551282051</v>
      </c>
      <c r="AJ41" s="154" t="n">
        <f aca="false">IF(U41&gt;0,(1440-((X41*W41+AT41*AU41)+(Z41*Y41+AV41*AW41)+(AA41*AB41+AX41*AY41))/(W41+Y41+AA41))/1440,"no data")</f>
        <v>0.958186431623932</v>
      </c>
      <c r="AK41" s="127" t="n">
        <v>10.81</v>
      </c>
      <c r="AL41" s="133" t="n">
        <v>137.3</v>
      </c>
      <c r="AM41" s="142" t="n">
        <f aca="false">AK41*AL41</f>
        <v>1484.213</v>
      </c>
      <c r="AN41" s="127" t="n">
        <v>29.35018</v>
      </c>
      <c r="AO41" s="129" t="n">
        <v>974.704073365138</v>
      </c>
      <c r="AP41" s="155" t="n">
        <f aca="false">AN41*AO41</f>
        <v>28607.74</v>
      </c>
      <c r="AQ41" s="156" t="n">
        <f aca="false">IF(U41&gt;0,((((AK41*AL41)+(AN41*AO41))/(U41*1000))*1000000),"no data")</f>
        <v>8697.09624277457</v>
      </c>
      <c r="AR41" s="157" t="n">
        <f aca="false">S41/24</f>
        <v>146.5</v>
      </c>
      <c r="AS41" s="36"/>
      <c r="AT41" s="158" t="n">
        <v>21</v>
      </c>
      <c r="AU41" s="143" t="n">
        <v>40</v>
      </c>
      <c r="AV41" s="159" t="n">
        <v>0</v>
      </c>
      <c r="AW41" s="159" t="n">
        <v>0</v>
      </c>
      <c r="AX41" s="143" t="n">
        <v>31</v>
      </c>
      <c r="AY41" s="159" t="n">
        <v>138</v>
      </c>
      <c r="AZ41" s="143" t="n">
        <v>0</v>
      </c>
      <c r="BB41" s="143" t="n">
        <v>1014</v>
      </c>
      <c r="BC41" s="143" t="n">
        <v>1182</v>
      </c>
      <c r="BD41" s="143" t="n">
        <v>1367</v>
      </c>
      <c r="BE41" s="160" t="n">
        <f aca="false">BC41-BB41</f>
        <v>168</v>
      </c>
      <c r="BF41" s="161" t="n">
        <f aca="false">AQ41</f>
        <v>8697.09624277457</v>
      </c>
      <c r="BG41" s="162" t="n">
        <f aca="false">BD41/24</f>
        <v>56.9583333333333</v>
      </c>
      <c r="BH41" s="163" t="n">
        <v>1.773</v>
      </c>
      <c r="BI41" s="164" t="n">
        <v>1.979</v>
      </c>
      <c r="BJ41" s="162" t="n">
        <v>28</v>
      </c>
      <c r="BK41" s="160" t="n">
        <v>25.83</v>
      </c>
      <c r="BL41" s="160" t="n">
        <v>23.61</v>
      </c>
      <c r="BM41" s="160" t="n">
        <v>30.48</v>
      </c>
      <c r="BN41" s="160" t="n">
        <v>998.96</v>
      </c>
      <c r="BO41" s="162" t="n">
        <v>50.08</v>
      </c>
      <c r="BP41" s="165" t="n">
        <v>0.9364</v>
      </c>
      <c r="BQ41" s="162" t="n">
        <v>90.4</v>
      </c>
      <c r="BR41" s="162" t="n">
        <v>85.73</v>
      </c>
      <c r="BS41" s="120" t="n">
        <f aca="false">BR41-BQ41</f>
        <v>-4.67</v>
      </c>
      <c r="BT41" s="160" t="n">
        <v>11917</v>
      </c>
      <c r="BU41" s="160" t="n">
        <v>11511</v>
      </c>
      <c r="BV41" s="135" t="n">
        <f aca="false">BU41-BT41</f>
        <v>-406</v>
      </c>
      <c r="BW41" s="160" t="n">
        <f aca="false">BH41+BI41</f>
        <v>3.752</v>
      </c>
      <c r="BX41" s="162" t="n">
        <v>22</v>
      </c>
      <c r="BY41" s="162" t="n">
        <v>24</v>
      </c>
      <c r="CA41" s="162" t="n">
        <v>11.25</v>
      </c>
      <c r="CB41" s="162" t="n">
        <v>4.63</v>
      </c>
      <c r="CD41" s="162" t="n">
        <v>2.2</v>
      </c>
      <c r="CE41" s="162" t="n">
        <v>3.6</v>
      </c>
      <c r="CF41" s="162" t="n">
        <v>1.8</v>
      </c>
      <c r="CG41" s="162" t="n">
        <v>2.5</v>
      </c>
    </row>
    <row r="42" customFormat="false" ht="13.8" hidden="false" customHeight="false" outlineLevel="0" collapsed="false">
      <c r="A42" s="138"/>
      <c r="B42" s="139" t="n">
        <v>43137</v>
      </c>
      <c r="C42" s="140" t="n">
        <v>60.1</v>
      </c>
      <c r="D42" s="166" t="n">
        <v>0.536</v>
      </c>
      <c r="E42" s="142" t="n">
        <v>47.5</v>
      </c>
      <c r="F42" s="143" t="n">
        <v>73</v>
      </c>
      <c r="G42" s="143" t="n">
        <v>49</v>
      </c>
      <c r="H42" s="144" t="n">
        <v>24</v>
      </c>
      <c r="I42" s="144" t="n">
        <v>0</v>
      </c>
      <c r="J42" s="144" t="n">
        <v>24</v>
      </c>
      <c r="K42" s="144" t="n">
        <v>0</v>
      </c>
      <c r="L42" s="145" t="n">
        <v>0</v>
      </c>
      <c r="M42" s="145" t="n">
        <v>0</v>
      </c>
      <c r="N42" s="145" t="n">
        <v>0</v>
      </c>
      <c r="O42" s="145" t="n">
        <v>0</v>
      </c>
      <c r="P42" s="145" t="n">
        <v>24</v>
      </c>
      <c r="Q42" s="145" t="n">
        <v>0</v>
      </c>
      <c r="R42" s="146" t="n">
        <v>3709</v>
      </c>
      <c r="S42" s="147" t="n">
        <v>3663</v>
      </c>
      <c r="T42" s="147" t="n">
        <v>3663</v>
      </c>
      <c r="U42" s="148" t="n">
        <v>3608</v>
      </c>
      <c r="V42" s="148" t="n">
        <v>3713</v>
      </c>
      <c r="W42" s="143" t="n">
        <v>45</v>
      </c>
      <c r="X42" s="143" t="n">
        <v>0</v>
      </c>
      <c r="Y42" s="143" t="n">
        <v>49</v>
      </c>
      <c r="Z42" s="143" t="n">
        <v>0</v>
      </c>
      <c r="AA42" s="143" t="n">
        <v>60</v>
      </c>
      <c r="AB42" s="143" t="n">
        <v>0</v>
      </c>
      <c r="AC42" s="149" t="n">
        <f aca="false">V42-U42+AZ42</f>
        <v>105</v>
      </c>
      <c r="AD42" s="150" t="n">
        <f aca="false">U42-T42</f>
        <v>-55</v>
      </c>
      <c r="AE42" s="143" t="n">
        <v>157</v>
      </c>
      <c r="AF42" s="151" t="n">
        <f aca="false">IF(AE42&gt;0, V42/(AE42*24),"no data")</f>
        <v>0.985403397027601</v>
      </c>
      <c r="AG42" s="152" t="n">
        <f aca="false">IF(R42&gt;0,R42/24,"no data")</f>
        <v>154.541666666667</v>
      </c>
      <c r="AH42" s="151" t="n">
        <f aca="false">IF(U42&gt;0,(U42/R42),"no data")</f>
        <v>0.972768940415206</v>
      </c>
      <c r="AI42" s="153" t="n">
        <f aca="false">(1440-((W42*X42)+(Y42*Z42)+(AA42*AB42))/(W42+Y42+AA42))/1440</f>
        <v>1</v>
      </c>
      <c r="AJ42" s="154" t="n">
        <f aca="false">IF(U42&gt;0,(1440-((X42*W42+AT42*AU42)+(Z42*Y42+AV42*AW42)+(AA42*AB42+AX42*AY42))/(W42+Y42+AA42))/1440,"no data")</f>
        <v>1</v>
      </c>
      <c r="AK42" s="127" t="n">
        <v>10.79</v>
      </c>
      <c r="AL42" s="133" t="n">
        <v>134.96</v>
      </c>
      <c r="AM42" s="142" t="n">
        <f aca="false">AK42*AL42</f>
        <v>1456.2184</v>
      </c>
      <c r="AN42" s="127" t="n">
        <v>30.53027</v>
      </c>
      <c r="AO42" s="129" t="n">
        <v>974.261282327343</v>
      </c>
      <c r="AP42" s="155" t="n">
        <f aca="false">AN42*AO42</f>
        <v>29744.46</v>
      </c>
      <c r="AQ42" s="156" t="n">
        <f aca="false">IF(U42&gt;0,((((AK42*AL42)+(AN42*AO42))/(U42*1000))*1000000),"no data")</f>
        <v>8647.63813747229</v>
      </c>
      <c r="AR42" s="157" t="n">
        <f aca="false">S42/24</f>
        <v>152.625</v>
      </c>
      <c r="AS42" s="36"/>
      <c r="AT42" s="158" t="n">
        <v>0</v>
      </c>
      <c r="AU42" s="143" t="n">
        <v>0</v>
      </c>
      <c r="AV42" s="159" t="n">
        <v>0</v>
      </c>
      <c r="AW42" s="159" t="n">
        <v>0</v>
      </c>
      <c r="AX42" s="143" t="n">
        <v>0</v>
      </c>
      <c r="AY42" s="159" t="n">
        <v>0</v>
      </c>
      <c r="AZ42" s="143" t="n">
        <v>0</v>
      </c>
      <c r="BB42" s="143" t="n">
        <v>1093</v>
      </c>
      <c r="BC42" s="143" t="n">
        <v>1171</v>
      </c>
      <c r="BD42" s="143" t="n">
        <v>1449</v>
      </c>
      <c r="BE42" s="160" t="n">
        <f aca="false">BC42-BB42</f>
        <v>78</v>
      </c>
      <c r="BF42" s="161" t="n">
        <f aca="false">AQ42</f>
        <v>8647.63813747229</v>
      </c>
      <c r="BG42" s="162" t="n">
        <f aca="false">BD42/24</f>
        <v>60.375</v>
      </c>
      <c r="BH42" s="163" t="n">
        <v>1.987</v>
      </c>
      <c r="BI42" s="164" t="n">
        <v>1.987</v>
      </c>
      <c r="BJ42" s="162" t="n">
        <v>28</v>
      </c>
      <c r="BK42" s="160" t="n">
        <v>27.9</v>
      </c>
      <c r="BL42" s="160" t="n">
        <v>23.46</v>
      </c>
      <c r="BM42" s="160" t="n">
        <v>30.26</v>
      </c>
      <c r="BN42" s="160" t="n">
        <v>1000.21</v>
      </c>
      <c r="BO42" s="160" t="n">
        <v>50.07</v>
      </c>
      <c r="BP42" s="165" t="n">
        <v>0.9372</v>
      </c>
      <c r="BQ42" s="162" t="n">
        <v>89.82</v>
      </c>
      <c r="BR42" s="162" t="n">
        <v>85.53</v>
      </c>
      <c r="BS42" s="120" t="n">
        <f aca="false">BR42-BQ42</f>
        <v>-4.28999999999999</v>
      </c>
      <c r="BT42" s="160" t="n">
        <v>11994</v>
      </c>
      <c r="BU42" s="160" t="n">
        <v>11553</v>
      </c>
      <c r="BV42" s="135" t="n">
        <f aca="false">BU42-BT42</f>
        <v>-441</v>
      </c>
      <c r="BW42" s="160" t="n">
        <f aca="false">BH42+BI42</f>
        <v>3.974</v>
      </c>
      <c r="BX42" s="162" t="n">
        <v>24</v>
      </c>
      <c r="BY42" s="162" t="n">
        <v>24</v>
      </c>
      <c r="CA42" s="162" t="n">
        <v>11.33</v>
      </c>
      <c r="CB42" s="162" t="n">
        <v>5.6</v>
      </c>
      <c r="CD42" s="162" t="n">
        <v>2.1</v>
      </c>
      <c r="CE42" s="162" t="n">
        <v>3.6</v>
      </c>
      <c r="CF42" s="162" t="n">
        <v>1.7</v>
      </c>
      <c r="CG42" s="162" t="n">
        <v>2.3</v>
      </c>
    </row>
    <row r="43" customFormat="false" ht="13.8" hidden="false" customHeight="false" outlineLevel="0" collapsed="false">
      <c r="A43" s="138"/>
      <c r="B43" s="139" t="n">
        <v>43138</v>
      </c>
      <c r="C43" s="140" t="n">
        <v>60.6</v>
      </c>
      <c r="D43" s="166" t="n">
        <v>0.587</v>
      </c>
      <c r="E43" s="142" t="n">
        <v>49.2</v>
      </c>
      <c r="F43" s="143" t="n">
        <v>73</v>
      </c>
      <c r="G43" s="143" t="n">
        <v>48</v>
      </c>
      <c r="H43" s="144" t="n">
        <v>24</v>
      </c>
      <c r="I43" s="144" t="n">
        <v>0</v>
      </c>
      <c r="J43" s="144" t="n">
        <v>24</v>
      </c>
      <c r="K43" s="144" t="n">
        <v>0</v>
      </c>
      <c r="L43" s="145" t="n">
        <v>0</v>
      </c>
      <c r="M43" s="145" t="n">
        <v>0</v>
      </c>
      <c r="N43" s="145" t="n">
        <v>0</v>
      </c>
      <c r="O43" s="145" t="n">
        <v>0</v>
      </c>
      <c r="P43" s="145" t="n">
        <v>20</v>
      </c>
      <c r="Q43" s="145" t="n">
        <v>36</v>
      </c>
      <c r="R43" s="146" t="n">
        <v>3709</v>
      </c>
      <c r="S43" s="147" t="n">
        <v>3674</v>
      </c>
      <c r="T43" s="147" t="n">
        <v>3603</v>
      </c>
      <c r="U43" s="148" t="n">
        <v>3548</v>
      </c>
      <c r="V43" s="148" t="n">
        <v>3650</v>
      </c>
      <c r="W43" s="143" t="n">
        <v>45</v>
      </c>
      <c r="X43" s="143" t="n">
        <v>0</v>
      </c>
      <c r="Y43" s="143" t="n">
        <v>48</v>
      </c>
      <c r="Z43" s="143" t="n">
        <v>0</v>
      </c>
      <c r="AA43" s="143" t="n">
        <v>58</v>
      </c>
      <c r="AB43" s="143" t="n">
        <v>0</v>
      </c>
      <c r="AC43" s="149" t="n">
        <f aca="false">V43-U43+AZ43</f>
        <v>102</v>
      </c>
      <c r="AD43" s="150" t="n">
        <f aca="false">U43-T43</f>
        <v>-55</v>
      </c>
      <c r="AE43" s="143" t="n">
        <v>157</v>
      </c>
      <c r="AF43" s="151" t="n">
        <f aca="false">IF(AE43&gt;0, V43/(AE43*24),"no data")</f>
        <v>0.968683651804671</v>
      </c>
      <c r="AG43" s="152" t="n">
        <f aca="false">IF(R43&gt;0,R43/24,"no data")</f>
        <v>154.541666666667</v>
      </c>
      <c r="AH43" s="151" t="n">
        <f aca="false">IF(U43&gt;0,(U43/R43),"no data")</f>
        <v>0.956592073335131</v>
      </c>
      <c r="AI43" s="153" t="n">
        <f aca="false">(1440-((W43*X43)+(Y43*Z43)+(AA43*AB43))/(W43+Y43+AA43))/1440</f>
        <v>1</v>
      </c>
      <c r="AJ43" s="154" t="n">
        <f aca="false">IF(U43&gt;0,(1440-((X43*W43+AT43*AU43)+(Z43*Y43+AV43*AW43)+(AA43*AB43+AX43*AY43))/(W43+Y43+AA43))/1440,"no data")</f>
        <v>0.989679911699779</v>
      </c>
      <c r="AK43" s="127" t="n">
        <v>10.755</v>
      </c>
      <c r="AL43" s="133" t="n">
        <v>135.48</v>
      </c>
      <c r="AM43" s="142" t="n">
        <f aca="false">AK43*AL43</f>
        <v>1457.0874</v>
      </c>
      <c r="AN43" s="127" t="n">
        <v>29.8567</v>
      </c>
      <c r="AO43" s="129" t="n">
        <v>975.186808990947</v>
      </c>
      <c r="AP43" s="155" t="n">
        <f aca="false">AN43*AO43</f>
        <v>29115.86</v>
      </c>
      <c r="AQ43" s="156" t="n">
        <f aca="false">IF(U43&gt;0,((((AK43*AL43)+(AN43*AO43))/(U43*1000))*1000000),"no data")</f>
        <v>8616.95248027058</v>
      </c>
      <c r="AR43" s="157" t="n">
        <f aca="false">S43/24</f>
        <v>153.083333333333</v>
      </c>
      <c r="AS43" s="36"/>
      <c r="AT43" s="167" t="n">
        <v>0</v>
      </c>
      <c r="AU43" s="143" t="n">
        <v>0</v>
      </c>
      <c r="AV43" s="159" t="n">
        <v>0</v>
      </c>
      <c r="AW43" s="159" t="n">
        <v>0</v>
      </c>
      <c r="AX43" s="143" t="n">
        <v>11</v>
      </c>
      <c r="AY43" s="159" t="n">
        <v>204</v>
      </c>
      <c r="AZ43" s="143" t="n">
        <v>0</v>
      </c>
      <c r="BB43" s="143" t="n">
        <v>1092</v>
      </c>
      <c r="BC43" s="143" t="n">
        <v>1164</v>
      </c>
      <c r="BD43" s="143" t="n">
        <v>1394</v>
      </c>
      <c r="BE43" s="160" t="n">
        <f aca="false">BC43-BB43</f>
        <v>72</v>
      </c>
      <c r="BF43" s="161" t="n">
        <f aca="false">AQ43</f>
        <v>8616.95248027058</v>
      </c>
      <c r="BG43" s="162" t="n">
        <f aca="false">BD43/24</f>
        <v>58.0833333333333</v>
      </c>
      <c r="BH43" s="163" t="n">
        <v>1.771</v>
      </c>
      <c r="BI43" s="164" t="n">
        <v>1.764</v>
      </c>
      <c r="BJ43" s="162" t="n">
        <v>28</v>
      </c>
      <c r="BK43" s="160" t="n">
        <v>27.79</v>
      </c>
      <c r="BL43" s="160" t="n">
        <v>23.24</v>
      </c>
      <c r="BM43" s="160" t="n">
        <v>30.51</v>
      </c>
      <c r="BN43" s="160" t="n">
        <v>996.25</v>
      </c>
      <c r="BO43" s="160" t="n">
        <v>50.07</v>
      </c>
      <c r="BP43" s="165" t="n">
        <v>0.9367</v>
      </c>
      <c r="BQ43" s="162" t="n">
        <v>90.83</v>
      </c>
      <c r="BR43" s="162" t="n">
        <v>85.41</v>
      </c>
      <c r="BS43" s="120" t="n">
        <f aca="false">BR43-BQ43</f>
        <v>-5.42</v>
      </c>
      <c r="BT43" s="160" t="n">
        <v>11965</v>
      </c>
      <c r="BU43" s="160" t="n">
        <v>11548</v>
      </c>
      <c r="BV43" s="135" t="n">
        <f aca="false">BU43-BT43</f>
        <v>-417</v>
      </c>
      <c r="BW43" s="160" t="n">
        <f aca="false">BH43+BI43</f>
        <v>3.535</v>
      </c>
      <c r="BX43" s="162" t="n">
        <v>24</v>
      </c>
      <c r="BY43" s="162" t="n">
        <v>24</v>
      </c>
      <c r="CA43" s="162" t="n">
        <v>13.2</v>
      </c>
      <c r="CB43" s="162" t="n">
        <v>7.02</v>
      </c>
      <c r="CD43" s="162" t="n">
        <v>2.1</v>
      </c>
      <c r="CE43" s="162" t="n">
        <v>3.7</v>
      </c>
      <c r="CF43" s="162" t="n">
        <v>1.8</v>
      </c>
      <c r="CG43" s="162" t="n">
        <v>1.5</v>
      </c>
    </row>
    <row r="44" customFormat="false" ht="13.8" hidden="false" customHeight="false" outlineLevel="0" collapsed="false">
      <c r="A44" s="138"/>
      <c r="B44" s="139" t="n">
        <v>43139</v>
      </c>
      <c r="C44" s="140" t="n">
        <v>60.32</v>
      </c>
      <c r="D44" s="166" t="n">
        <v>0.5841</v>
      </c>
      <c r="E44" s="142" t="n">
        <v>48.99</v>
      </c>
      <c r="F44" s="168" t="n">
        <v>72</v>
      </c>
      <c r="G44" s="168" t="n">
        <v>48</v>
      </c>
      <c r="H44" s="144" t="n">
        <v>24</v>
      </c>
      <c r="I44" s="144" t="n">
        <v>0</v>
      </c>
      <c r="J44" s="144" t="n">
        <v>24</v>
      </c>
      <c r="K44" s="144" t="n">
        <v>0</v>
      </c>
      <c r="L44" s="145" t="n">
        <v>0</v>
      </c>
      <c r="M44" s="145" t="n">
        <v>0</v>
      </c>
      <c r="N44" s="145" t="n">
        <v>0</v>
      </c>
      <c r="O44" s="145" t="n">
        <v>0</v>
      </c>
      <c r="P44" s="145" t="n">
        <v>24</v>
      </c>
      <c r="Q44" s="145" t="n">
        <v>0</v>
      </c>
      <c r="R44" s="146" t="n">
        <v>3711</v>
      </c>
      <c r="S44" s="147" t="n">
        <v>3696</v>
      </c>
      <c r="T44" s="147" t="n">
        <v>3696</v>
      </c>
      <c r="U44" s="148" t="n">
        <v>3640</v>
      </c>
      <c r="V44" s="148" t="n">
        <v>3747</v>
      </c>
      <c r="W44" s="143" t="n">
        <v>45</v>
      </c>
      <c r="X44" s="143" t="n">
        <v>0</v>
      </c>
      <c r="Y44" s="168" t="n">
        <v>48</v>
      </c>
      <c r="Z44" s="168" t="n">
        <v>0</v>
      </c>
      <c r="AA44" s="168" t="n">
        <v>63</v>
      </c>
      <c r="AB44" s="168" t="n">
        <v>0</v>
      </c>
      <c r="AC44" s="149" t="n">
        <f aca="false">V44-U44+AZ44</f>
        <v>107</v>
      </c>
      <c r="AD44" s="150" t="n">
        <f aca="false">U44-T44</f>
        <v>-56</v>
      </c>
      <c r="AE44" s="143" t="n">
        <v>157</v>
      </c>
      <c r="AF44" s="151" t="n">
        <f aca="false">IF(AE44&gt;0, V44/(AE44*24),"no data")</f>
        <v>0.994426751592357</v>
      </c>
      <c r="AG44" s="152" t="n">
        <f aca="false">IF(R44&gt;0,R44/24,"no data")</f>
        <v>154.625</v>
      </c>
      <c r="AH44" s="151" t="n">
        <f aca="false">IF(U44&gt;0,(U44/R44),"no data")</f>
        <v>0.980867690649421</v>
      </c>
      <c r="AI44" s="153" t="n">
        <f aca="false">(1440-((W44*X44)+(Y44*Z44)+(AA44*AB44))/(W44+Y44+AA44))/1440</f>
        <v>1</v>
      </c>
      <c r="AJ44" s="154" t="n">
        <f aca="false">IF(U44&gt;0,(1440-((X44*W44+AT44*AU44)+(Z44*Y44+AV44*AW44)+(AA44*AB44+AX44*AY44))/(W44+Y44+AA44))/1440,"no data")</f>
        <v>1</v>
      </c>
      <c r="AK44" s="127" t="n">
        <v>10.72</v>
      </c>
      <c r="AL44" s="133" t="n">
        <v>136.84</v>
      </c>
      <c r="AM44" s="142" t="n">
        <f aca="false">AK44*AL44</f>
        <v>1466.9248</v>
      </c>
      <c r="AN44" s="127" t="n">
        <v>31.06399</v>
      </c>
      <c r="AO44" s="129" t="n">
        <v>975.332209416755</v>
      </c>
      <c r="AP44" s="155" t="n">
        <f aca="false">AN44*AO44</f>
        <v>30297.71</v>
      </c>
      <c r="AQ44" s="156" t="n">
        <f aca="false">IF(U44&gt;0,((((AK44*AL44)+(AN44*AO44))/(U44*1000))*1000000),"no data")</f>
        <v>8726.54802197802</v>
      </c>
      <c r="AR44" s="157" t="n">
        <f aca="false">S44/24</f>
        <v>154</v>
      </c>
      <c r="AS44" s="36"/>
      <c r="AT44" s="143" t="n">
        <v>0</v>
      </c>
      <c r="AU44" s="159" t="n">
        <v>0</v>
      </c>
      <c r="AV44" s="159" t="n">
        <v>0</v>
      </c>
      <c r="AW44" s="143" t="n">
        <v>0</v>
      </c>
      <c r="AX44" s="159" t="n">
        <v>0</v>
      </c>
      <c r="AY44" s="143" t="n">
        <v>0</v>
      </c>
      <c r="AZ44" s="143" t="n">
        <v>0</v>
      </c>
      <c r="BB44" s="160" t="n">
        <v>1088</v>
      </c>
      <c r="BC44" s="160" t="n">
        <v>1156</v>
      </c>
      <c r="BD44" s="169" t="n">
        <v>1503</v>
      </c>
      <c r="BE44" s="160" t="n">
        <f aca="false">BC44-BB44</f>
        <v>68</v>
      </c>
      <c r="BF44" s="162" t="n">
        <f aca="false">AQ44</f>
        <v>8726.54802197802</v>
      </c>
      <c r="BG44" s="162" t="n">
        <f aca="false">BD44/24</f>
        <v>62.625</v>
      </c>
      <c r="BH44" s="163" t="n">
        <v>2.324</v>
      </c>
      <c r="BI44" s="164" t="n">
        <v>2.324</v>
      </c>
      <c r="BJ44" s="162" t="n">
        <v>27.5</v>
      </c>
      <c r="BK44" s="160" t="n">
        <v>27.79</v>
      </c>
      <c r="BL44" s="160" t="n">
        <v>23.31</v>
      </c>
      <c r="BM44" s="160" t="n">
        <v>29.97</v>
      </c>
      <c r="BN44" s="160" t="n">
        <v>994.9</v>
      </c>
      <c r="BO44" s="160" t="n">
        <v>50.11</v>
      </c>
      <c r="BP44" s="165" t="n">
        <v>0.9365</v>
      </c>
      <c r="BQ44" s="162" t="n">
        <v>90.55</v>
      </c>
      <c r="BR44" s="162" t="n">
        <v>85.25</v>
      </c>
      <c r="BS44" s="120" t="n">
        <f aca="false">BR44-BQ44</f>
        <v>-5.3</v>
      </c>
      <c r="BT44" s="160" t="n">
        <v>12012</v>
      </c>
      <c r="BU44" s="160" t="n">
        <v>11619</v>
      </c>
      <c r="BV44" s="135" t="n">
        <f aca="false">BU44-BT44</f>
        <v>-393</v>
      </c>
      <c r="BW44" s="160" t="n">
        <f aca="false">BH44+BI44</f>
        <v>4.648</v>
      </c>
      <c r="BX44" s="162" t="n">
        <v>24</v>
      </c>
      <c r="BY44" s="162" t="n">
        <v>24</v>
      </c>
      <c r="CA44" s="162" t="n">
        <v>12.77</v>
      </c>
      <c r="CB44" s="162" t="n">
        <v>6.82</v>
      </c>
      <c r="CD44" s="162" t="n">
        <v>2.1</v>
      </c>
      <c r="CE44" s="162" t="n">
        <v>3.8</v>
      </c>
      <c r="CF44" s="162" t="n">
        <v>1.8</v>
      </c>
      <c r="CG44" s="162" t="n">
        <v>1</v>
      </c>
    </row>
    <row r="45" customFormat="false" ht="13.8" hidden="false" customHeight="false" outlineLevel="0" collapsed="false">
      <c r="A45" s="138"/>
      <c r="B45" s="139" t="n">
        <v>43140</v>
      </c>
      <c r="C45" s="140" t="n">
        <v>60.37</v>
      </c>
      <c r="D45" s="166" t="n">
        <v>0.6034</v>
      </c>
      <c r="E45" s="142" t="n">
        <v>49.64</v>
      </c>
      <c r="F45" s="143" t="n">
        <v>72</v>
      </c>
      <c r="G45" s="143" t="n">
        <v>48</v>
      </c>
      <c r="H45" s="143" t="n">
        <v>24</v>
      </c>
      <c r="I45" s="143" t="n">
        <v>0</v>
      </c>
      <c r="J45" s="143" t="n">
        <v>24</v>
      </c>
      <c r="K45" s="143" t="n">
        <v>0</v>
      </c>
      <c r="L45" s="145" t="n">
        <v>0</v>
      </c>
      <c r="M45" s="145" t="n">
        <v>0</v>
      </c>
      <c r="N45" s="145" t="n">
        <v>0</v>
      </c>
      <c r="O45" s="145" t="n">
        <v>0</v>
      </c>
      <c r="P45" s="145" t="n">
        <v>24</v>
      </c>
      <c r="Q45" s="145" t="n">
        <v>0</v>
      </c>
      <c r="R45" s="146" t="n">
        <v>3710</v>
      </c>
      <c r="S45" s="147" t="n">
        <v>3698</v>
      </c>
      <c r="T45" s="147" t="n">
        <v>3698</v>
      </c>
      <c r="U45" s="148" t="n">
        <v>3611</v>
      </c>
      <c r="V45" s="148" t="n">
        <v>3714</v>
      </c>
      <c r="W45" s="143" t="n">
        <v>45</v>
      </c>
      <c r="X45" s="143" t="n">
        <v>0</v>
      </c>
      <c r="Y45" s="143" t="n">
        <v>48</v>
      </c>
      <c r="Z45" s="143" t="n">
        <v>0</v>
      </c>
      <c r="AA45" s="143" t="n">
        <v>61</v>
      </c>
      <c r="AB45" s="143" t="n">
        <v>0</v>
      </c>
      <c r="AC45" s="149" t="n">
        <f aca="false">V45-U45+AZ45</f>
        <v>103</v>
      </c>
      <c r="AD45" s="150" t="n">
        <f aca="false">U45-T45</f>
        <v>-87</v>
      </c>
      <c r="AE45" s="143" t="n">
        <v>158</v>
      </c>
      <c r="AF45" s="151" t="n">
        <f aca="false">IF(AE45&gt;0, V45/(AE45*24),"no data")</f>
        <v>0.979430379746835</v>
      </c>
      <c r="AG45" s="152" t="n">
        <f aca="false">IF(R45&gt;0,R45/24,"no data")</f>
        <v>154.583333333333</v>
      </c>
      <c r="AH45" s="151" t="n">
        <f aca="false">IF(U45&gt;0,(U45/R45),"no data")</f>
        <v>0.973315363881402</v>
      </c>
      <c r="AI45" s="153" t="n">
        <f aca="false">IF(U45&gt;0,(1440-((W45*X45)+(Y45*Z45)+(AA45*AB45))/(W45+Y45+AA45))/1440,"no data")</f>
        <v>1</v>
      </c>
      <c r="AJ45" s="154" t="n">
        <f aca="false">IF(U45&gt;0,(1440-((X45*W45+AT45*AU45)+(Z45*Y45+AV45*AW45)+(AA45*AB45+AX45*AY45))/(W45+Y45+AA45))/1440,"no data")</f>
        <v>0.993722943722944</v>
      </c>
      <c r="AK45" s="127" t="n">
        <v>10.745</v>
      </c>
      <c r="AL45" s="133" t="n">
        <v>138.22</v>
      </c>
      <c r="AM45" s="142" t="n">
        <f aca="false">AK45*AL45</f>
        <v>1485.1739</v>
      </c>
      <c r="AN45" s="127" t="n">
        <v>30.826449</v>
      </c>
      <c r="AO45" s="129" t="n">
        <v>972.042190133544</v>
      </c>
      <c r="AP45" s="155" t="n">
        <f aca="false">AN45*AO45</f>
        <v>29964.609</v>
      </c>
      <c r="AQ45" s="156" t="n">
        <f aca="false">IF(U45&gt;0,((((AK45*AL45)+(AN45*AO45))/(U45*1000))*1000000),"no data")</f>
        <v>8709.43863195791</v>
      </c>
      <c r="AR45" s="157" t="n">
        <f aca="false">S45/24</f>
        <v>154.083333333333</v>
      </c>
      <c r="AS45" s="36"/>
      <c r="AT45" s="143" t="n">
        <v>0</v>
      </c>
      <c r="AU45" s="143" t="n">
        <v>0</v>
      </c>
      <c r="AV45" s="143" t="n">
        <v>0</v>
      </c>
      <c r="AW45" s="143" t="n">
        <v>0</v>
      </c>
      <c r="AX45" s="143" t="n">
        <v>16</v>
      </c>
      <c r="AY45" s="143" t="n">
        <v>87</v>
      </c>
      <c r="AZ45" s="143" t="n">
        <v>0</v>
      </c>
      <c r="BB45" s="160" t="n">
        <v>1090</v>
      </c>
      <c r="BC45" s="160" t="n">
        <v>1153</v>
      </c>
      <c r="BD45" s="160" t="n">
        <v>1471</v>
      </c>
      <c r="BE45" s="160" t="n">
        <f aca="false">BC45-BB45</f>
        <v>63</v>
      </c>
      <c r="BF45" s="162" t="n">
        <f aca="false">AQ45</f>
        <v>8709.43863195791</v>
      </c>
      <c r="BG45" s="162" t="n">
        <f aca="false">BD45/24</f>
        <v>61.2916666666667</v>
      </c>
      <c r="BH45" s="163" t="n">
        <v>2.232</v>
      </c>
      <c r="BI45" s="164" t="n">
        <v>2.232</v>
      </c>
      <c r="BJ45" s="162" t="n">
        <v>27.5</v>
      </c>
      <c r="BK45" s="160" t="n">
        <v>27.92</v>
      </c>
      <c r="BL45" s="160" t="n">
        <v>23.32</v>
      </c>
      <c r="BM45" s="160" t="n">
        <v>30.35</v>
      </c>
      <c r="BN45" s="160" t="n">
        <v>994.92</v>
      </c>
      <c r="BO45" s="160" t="n">
        <v>50.12</v>
      </c>
      <c r="BP45" s="165" t="n">
        <v>0.9363</v>
      </c>
      <c r="BQ45" s="162" t="n">
        <v>91.13</v>
      </c>
      <c r="BR45" s="162" t="n">
        <v>85.14</v>
      </c>
      <c r="BS45" s="120" t="n">
        <f aca="false">BR45-BQ45</f>
        <v>-5.99</v>
      </c>
      <c r="BT45" s="160" t="n">
        <v>12045</v>
      </c>
      <c r="BU45" s="160" t="n">
        <v>11673</v>
      </c>
      <c r="BV45" s="135" t="n">
        <f aca="false">BU45-BT45</f>
        <v>-372</v>
      </c>
      <c r="BW45" s="160" t="n">
        <f aca="false">BH45+BI45</f>
        <v>4.464</v>
      </c>
      <c r="BX45" s="162" t="n">
        <v>24</v>
      </c>
      <c r="BY45" s="162" t="n">
        <v>24</v>
      </c>
      <c r="CA45" s="162" t="n">
        <v>14</v>
      </c>
      <c r="CB45" s="162" t="n">
        <v>3.67</v>
      </c>
      <c r="CD45" s="162" t="n">
        <v>2.1</v>
      </c>
      <c r="CE45" s="162" t="n">
        <v>3.5</v>
      </c>
      <c r="CF45" s="162" t="n">
        <v>1.8</v>
      </c>
      <c r="CG45" s="162" t="n">
        <v>1.5</v>
      </c>
    </row>
    <row r="46" customFormat="false" ht="13.8" hidden="false" customHeight="false" outlineLevel="0" collapsed="false">
      <c r="A46" s="138"/>
      <c r="B46" s="139" t="n">
        <v>43141</v>
      </c>
      <c r="C46" s="140" t="n">
        <v>60.7</v>
      </c>
      <c r="D46" s="166" t="n">
        <v>0.58</v>
      </c>
      <c r="E46" s="142" t="n">
        <v>49.49</v>
      </c>
      <c r="F46" s="143" t="n">
        <v>72</v>
      </c>
      <c r="G46" s="143" t="n">
        <v>50</v>
      </c>
      <c r="H46" s="143" t="n">
        <v>24</v>
      </c>
      <c r="I46" s="143" t="n">
        <v>0</v>
      </c>
      <c r="J46" s="143" t="n">
        <v>24</v>
      </c>
      <c r="K46" s="143" t="n">
        <v>0</v>
      </c>
      <c r="L46" s="145" t="n">
        <v>0</v>
      </c>
      <c r="M46" s="145" t="n">
        <v>0</v>
      </c>
      <c r="N46" s="145" t="n">
        <v>0</v>
      </c>
      <c r="O46" s="145" t="n">
        <v>0</v>
      </c>
      <c r="P46" s="145" t="n">
        <v>24</v>
      </c>
      <c r="Q46" s="145" t="n">
        <v>0</v>
      </c>
      <c r="R46" s="146" t="n">
        <v>3712</v>
      </c>
      <c r="S46" s="147" t="n">
        <v>3699</v>
      </c>
      <c r="T46" s="147" t="n">
        <v>3699</v>
      </c>
      <c r="U46" s="148" t="n">
        <v>3630</v>
      </c>
      <c r="V46" s="148" t="n">
        <v>3736</v>
      </c>
      <c r="W46" s="143" t="n">
        <v>45</v>
      </c>
      <c r="X46" s="143" t="n">
        <v>0</v>
      </c>
      <c r="Y46" s="143" t="n">
        <v>48</v>
      </c>
      <c r="Z46" s="143" t="n">
        <v>0</v>
      </c>
      <c r="AA46" s="143" t="n">
        <v>63</v>
      </c>
      <c r="AB46" s="143" t="n">
        <v>0</v>
      </c>
      <c r="AC46" s="149" t="n">
        <f aca="false">V46-U46+AZ46</f>
        <v>106</v>
      </c>
      <c r="AD46" s="150" t="n">
        <f aca="false">U46-T46</f>
        <v>-69</v>
      </c>
      <c r="AE46" s="143" t="n">
        <v>157</v>
      </c>
      <c r="AF46" s="151" t="n">
        <f aca="false">IF(AE46&gt;0, V46/(AE46*24),"no data")</f>
        <v>0.991507430997877</v>
      </c>
      <c r="AG46" s="152" t="n">
        <f aca="false">IF(R46&gt;0,R46/24,"no data")</f>
        <v>154.666666666667</v>
      </c>
      <c r="AH46" s="151" t="n">
        <f aca="false">IF(U46&gt;0,(U46/R46),"no data")</f>
        <v>0.977909482758621</v>
      </c>
      <c r="AI46" s="153" t="n">
        <f aca="false">IF(U46&gt;0,(1440-((W46*X46)+(Y46*Z46)+(AA46*AB46))/(W46+Y46+AA46))/1440,"no data")</f>
        <v>1</v>
      </c>
      <c r="AJ46" s="154" t="n">
        <f aca="false">IF(U46&gt;0,(1440-((X46*W46+AT46*AU46)+(Z46*Y46+AV46*AW46)+(AA46*AB46+AX46*AY46))/(W46+Y46+AA46))/1440,"no data")</f>
        <v>1</v>
      </c>
      <c r="AK46" s="127" t="n">
        <v>10.72</v>
      </c>
      <c r="AL46" s="133" t="n">
        <v>137.22</v>
      </c>
      <c r="AM46" s="142" t="n">
        <f aca="false">AK46*AL46</f>
        <v>1470.9984</v>
      </c>
      <c r="AN46" s="127" t="n">
        <v>31.106689</v>
      </c>
      <c r="AO46" s="129" t="n">
        <v>973.231513003522</v>
      </c>
      <c r="AP46" s="155" t="n">
        <f aca="false">AN46*AO46</f>
        <v>30274.01</v>
      </c>
      <c r="AQ46" s="156" t="n">
        <f aca="false">IF(U46&gt;0,((((AK46*AL46)+(AN46*AO46))/(U46*1000))*1000000),"no data")</f>
        <v>8745.18137741047</v>
      </c>
      <c r="AR46" s="157" t="n">
        <f aca="false">S46/24</f>
        <v>154.125</v>
      </c>
      <c r="AS46" s="36"/>
      <c r="AT46" s="143" t="n">
        <v>0</v>
      </c>
      <c r="AU46" s="143" t="n">
        <v>0</v>
      </c>
      <c r="AV46" s="143" t="n">
        <v>0</v>
      </c>
      <c r="AW46" s="143" t="n">
        <v>0</v>
      </c>
      <c r="AX46" s="143" t="n">
        <v>0</v>
      </c>
      <c r="AY46" s="143" t="n">
        <v>0</v>
      </c>
      <c r="AZ46" s="143" t="n">
        <v>0</v>
      </c>
      <c r="BB46" s="160" t="n">
        <v>1088</v>
      </c>
      <c r="BC46" s="160" t="n">
        <v>1043</v>
      </c>
      <c r="BD46" s="160" t="n">
        <v>1505</v>
      </c>
      <c r="BE46" s="160" t="n">
        <f aca="false">BC46-BB46</f>
        <v>-45</v>
      </c>
      <c r="BF46" s="162" t="n">
        <f aca="false">AQ46</f>
        <v>8745.18137741047</v>
      </c>
      <c r="BG46" s="162" t="n">
        <f aca="false">BD46/24</f>
        <v>62.7083333333333</v>
      </c>
      <c r="BH46" s="163" t="n">
        <v>2.381</v>
      </c>
      <c r="BI46" s="164" t="n">
        <v>2.381</v>
      </c>
      <c r="BJ46" s="162" t="n">
        <v>27.5</v>
      </c>
      <c r="BK46" s="160" t="n">
        <v>27.89</v>
      </c>
      <c r="BL46" s="160" t="n">
        <v>23.25</v>
      </c>
      <c r="BM46" s="160" t="n">
        <v>29.9</v>
      </c>
      <c r="BN46" s="160" t="n">
        <v>997</v>
      </c>
      <c r="BO46" s="160" t="n">
        <v>50.08</v>
      </c>
      <c r="BP46" s="165" t="n">
        <v>0.9365</v>
      </c>
      <c r="BQ46" s="162" t="n">
        <v>90.91</v>
      </c>
      <c r="BR46" s="162" t="n">
        <v>84.97</v>
      </c>
      <c r="BS46" s="120" t="n">
        <f aca="false">BR46-BQ46</f>
        <v>-5.94</v>
      </c>
      <c r="BT46" s="160" t="n">
        <v>12059</v>
      </c>
      <c r="BU46" s="160" t="n">
        <v>11729</v>
      </c>
      <c r="BV46" s="135" t="n">
        <f aca="false">BU46-BT46</f>
        <v>-330</v>
      </c>
      <c r="BW46" s="160" t="n">
        <f aca="false">BH46+BI46</f>
        <v>4.762</v>
      </c>
      <c r="BX46" s="162" t="n">
        <v>24</v>
      </c>
      <c r="BY46" s="162" t="n">
        <v>24</v>
      </c>
      <c r="CA46" s="162" t="n">
        <v>13.47</v>
      </c>
      <c r="CB46" s="162" t="n">
        <v>4.33</v>
      </c>
      <c r="CD46" s="162" t="n">
        <v>2.1</v>
      </c>
      <c r="CE46" s="162" t="n">
        <v>3.34</v>
      </c>
      <c r="CF46" s="162" t="n">
        <v>1.8</v>
      </c>
      <c r="CG46" s="162" t="n">
        <v>2.4</v>
      </c>
    </row>
    <row r="47" customFormat="false" ht="13.8" hidden="false" customHeight="false" outlineLevel="0" collapsed="false">
      <c r="A47" s="138"/>
      <c r="B47" s="139" t="n">
        <v>43142</v>
      </c>
      <c r="C47" s="140" t="n">
        <v>56</v>
      </c>
      <c r="D47" s="166" t="n">
        <v>0.7</v>
      </c>
      <c r="E47" s="142" t="n">
        <v>50</v>
      </c>
      <c r="F47" s="143" t="n">
        <v>59</v>
      </c>
      <c r="G47" s="143" t="n">
        <v>52</v>
      </c>
      <c r="H47" s="143" t="n">
        <v>24</v>
      </c>
      <c r="I47" s="143" t="n">
        <v>0</v>
      </c>
      <c r="J47" s="143" t="n">
        <v>24</v>
      </c>
      <c r="K47" s="143" t="n">
        <v>0</v>
      </c>
      <c r="L47" s="143" t="n">
        <v>0</v>
      </c>
      <c r="M47" s="143" t="n">
        <v>0</v>
      </c>
      <c r="N47" s="170" t="n">
        <v>0</v>
      </c>
      <c r="O47" s="170" t="n">
        <v>0</v>
      </c>
      <c r="P47" s="170" t="n">
        <v>24</v>
      </c>
      <c r="Q47" s="170" t="n">
        <v>0</v>
      </c>
      <c r="R47" s="146" t="n">
        <v>3720</v>
      </c>
      <c r="S47" s="147" t="n">
        <v>3715</v>
      </c>
      <c r="T47" s="147" t="n">
        <v>3715</v>
      </c>
      <c r="U47" s="148" t="n">
        <v>3650</v>
      </c>
      <c r="V47" s="148" t="n">
        <v>3754</v>
      </c>
      <c r="W47" s="143" t="n">
        <v>45</v>
      </c>
      <c r="X47" s="143" t="n">
        <v>0</v>
      </c>
      <c r="Y47" s="143" t="n">
        <v>48</v>
      </c>
      <c r="Z47" s="143" t="n">
        <v>0</v>
      </c>
      <c r="AA47" s="143" t="n">
        <v>63</v>
      </c>
      <c r="AB47" s="143" t="n">
        <v>0</v>
      </c>
      <c r="AC47" s="149" t="n">
        <f aca="false">V47-U47+AZ47</f>
        <v>104</v>
      </c>
      <c r="AD47" s="150" t="n">
        <f aca="false">U47-T47</f>
        <v>-65</v>
      </c>
      <c r="AE47" s="143" t="n">
        <v>159</v>
      </c>
      <c r="AF47" s="151" t="n">
        <f aca="false">IF(AE47&gt;0, V47/(AE47*24),"no data")</f>
        <v>0.983752620545073</v>
      </c>
      <c r="AG47" s="152" t="n">
        <f aca="false">IF(R47&gt;0,R47/24,"no data")</f>
        <v>155</v>
      </c>
      <c r="AH47" s="151" t="n">
        <f aca="false">IF(U47&gt;0,(U47/R47),"no data")</f>
        <v>0.981182795698925</v>
      </c>
      <c r="AI47" s="153" t="n">
        <f aca="false">IF(U47&gt;0,(1440-((W47*X47)+(Y47*Z47)+(AA47*AB47))/(W47+Y47+AA47))/1440,"no data")</f>
        <v>1</v>
      </c>
      <c r="AJ47" s="154" t="n">
        <f aca="false">IF(U47&gt;0,(1440-((X47*W47+AT47*AU47)+(Z47*Y47+AV47*AW47)+(AA47*AB47+AX47*AY47))/(W47+Y47+AA47))/1440,"no data")</f>
        <v>1</v>
      </c>
      <c r="AK47" s="127" t="n">
        <v>10.6</v>
      </c>
      <c r="AL47" s="133" t="n">
        <v>134.87</v>
      </c>
      <c r="AM47" s="142" t="n">
        <f aca="false">AK47*AL47</f>
        <v>1429.622</v>
      </c>
      <c r="AN47" s="127" t="n">
        <v>31.368211</v>
      </c>
      <c r="AO47" s="129" t="n">
        <v>971.326640209096</v>
      </c>
      <c r="AP47" s="155" t="n">
        <f aca="false">AN47*AO47</f>
        <v>30468.779</v>
      </c>
      <c r="AQ47" s="156" t="n">
        <f aca="false">IF(U47&gt;0,((((AK47*AL47)+(AN47*AO47))/(U47*1000))*1000000),"no data")</f>
        <v>8739.28794520548</v>
      </c>
      <c r="AR47" s="157" t="n">
        <f aca="false">S47/24</f>
        <v>154.791666666667</v>
      </c>
      <c r="AS47" s="36"/>
      <c r="AT47" s="143" t="n">
        <v>0</v>
      </c>
      <c r="AU47" s="143" t="n">
        <v>0</v>
      </c>
      <c r="AV47" s="143" t="n">
        <v>0</v>
      </c>
      <c r="AW47" s="143" t="n">
        <v>0</v>
      </c>
      <c r="AX47" s="159" t="n">
        <v>0</v>
      </c>
      <c r="AY47" s="143" t="n">
        <v>0</v>
      </c>
      <c r="AZ47" s="143" t="n">
        <v>0</v>
      </c>
      <c r="BB47" s="160" t="n">
        <v>1092</v>
      </c>
      <c r="BC47" s="160" t="n">
        <v>1152</v>
      </c>
      <c r="BD47" s="160" t="n">
        <v>1510</v>
      </c>
      <c r="BE47" s="160" t="n">
        <f aca="false">BC47-BB47</f>
        <v>60</v>
      </c>
      <c r="BF47" s="162" t="n">
        <f aca="false">AQ47</f>
        <v>8739.28794520548</v>
      </c>
      <c r="BG47" s="162" t="n">
        <f aca="false">BD47/24</f>
        <v>62.9166666666667</v>
      </c>
      <c r="BH47" s="163" t="n">
        <v>2.347</v>
      </c>
      <c r="BI47" s="164" t="n">
        <v>2.347</v>
      </c>
      <c r="BJ47" s="162" t="n">
        <v>27.5</v>
      </c>
      <c r="BK47" s="160" t="n">
        <v>28.16</v>
      </c>
      <c r="BL47" s="160" t="n">
        <v>23.54</v>
      </c>
      <c r="BM47" s="160" t="n">
        <v>30.34</v>
      </c>
      <c r="BN47" s="160" t="n">
        <v>997.6</v>
      </c>
      <c r="BO47" s="160" t="n">
        <v>50.16</v>
      </c>
      <c r="BP47" s="165" t="n">
        <v>0.9368</v>
      </c>
      <c r="BQ47" s="162" t="n">
        <v>90.88</v>
      </c>
      <c r="BR47" s="162" t="n">
        <v>84.99</v>
      </c>
      <c r="BS47" s="120" t="n">
        <f aca="false">BR47-BQ47</f>
        <v>-5.89</v>
      </c>
      <c r="BT47" s="160" t="n">
        <v>12117</v>
      </c>
      <c r="BU47" s="160" t="n">
        <v>11771</v>
      </c>
      <c r="BV47" s="135" t="n">
        <f aca="false">BU47-BT47</f>
        <v>-346</v>
      </c>
      <c r="BW47" s="160" t="n">
        <f aca="false">BH47+BI47</f>
        <v>4.694</v>
      </c>
      <c r="BX47" s="162" t="n">
        <v>24</v>
      </c>
      <c r="BY47" s="162" t="n">
        <v>24</v>
      </c>
      <c r="BZ47" s="0" t="n">
        <v>0</v>
      </c>
      <c r="CA47" s="162" t="n">
        <v>13.2</v>
      </c>
      <c r="CB47" s="162" t="n">
        <v>3.7</v>
      </c>
      <c r="CD47" s="162" t="n">
        <v>2</v>
      </c>
      <c r="CE47" s="162" t="n">
        <v>3.5</v>
      </c>
      <c r="CF47" s="162" t="n">
        <v>1.8</v>
      </c>
      <c r="CG47" s="162" t="n">
        <v>2.4</v>
      </c>
    </row>
    <row r="48" customFormat="false" ht="13.8" hidden="false" customHeight="false" outlineLevel="0" collapsed="false">
      <c r="A48" s="90" t="s">
        <v>98</v>
      </c>
      <c r="B48" s="91" t="n">
        <v>43143</v>
      </c>
      <c r="C48" s="92" t="n">
        <v>58.8</v>
      </c>
      <c r="D48" s="93" t="n">
        <v>0.734</v>
      </c>
      <c r="E48" s="94" t="n">
        <v>52.5</v>
      </c>
      <c r="F48" s="95" t="n">
        <v>68</v>
      </c>
      <c r="G48" s="95" t="n">
        <v>52</v>
      </c>
      <c r="H48" s="95" t="n">
        <v>20</v>
      </c>
      <c r="I48" s="95" t="n">
        <v>19</v>
      </c>
      <c r="J48" s="95" t="n">
        <v>20</v>
      </c>
      <c r="K48" s="95" t="n">
        <v>19</v>
      </c>
      <c r="L48" s="95" t="n">
        <v>0</v>
      </c>
      <c r="M48" s="95" t="n">
        <v>0</v>
      </c>
      <c r="N48" s="97" t="n">
        <v>0</v>
      </c>
      <c r="O48" s="97" t="n">
        <v>0</v>
      </c>
      <c r="P48" s="97" t="n">
        <v>16</v>
      </c>
      <c r="Q48" s="97" t="n">
        <v>49</v>
      </c>
      <c r="R48" s="171" t="n">
        <v>3720</v>
      </c>
      <c r="S48" s="98" t="n">
        <v>3714</v>
      </c>
      <c r="T48" s="98" t="n">
        <v>3415</v>
      </c>
      <c r="U48" s="172" t="n">
        <v>3368</v>
      </c>
      <c r="V48" s="99" t="n">
        <v>3466</v>
      </c>
      <c r="W48" s="95" t="n">
        <v>45</v>
      </c>
      <c r="X48" s="95" t="n">
        <v>0</v>
      </c>
      <c r="Y48" s="95" t="n">
        <v>47</v>
      </c>
      <c r="Z48" s="95" t="n">
        <v>0</v>
      </c>
      <c r="AA48" s="95" t="n">
        <v>62</v>
      </c>
      <c r="AB48" s="95" t="n">
        <v>0</v>
      </c>
      <c r="AC48" s="100" t="n">
        <f aca="false">V48-U48+AZ48</f>
        <v>98</v>
      </c>
      <c r="AD48" s="101" t="n">
        <f aca="false">U48-T48</f>
        <v>-47</v>
      </c>
      <c r="AE48" s="95" t="n">
        <v>157</v>
      </c>
      <c r="AF48" s="102" t="n">
        <f aca="false">IF(AE48&gt;0, V48/(AE48*24),"no data")</f>
        <v>0.919851380042463</v>
      </c>
      <c r="AG48" s="103" t="n">
        <f aca="false">IF(R48&gt;0,R48/24,"no data")</f>
        <v>155</v>
      </c>
      <c r="AH48" s="102" t="n">
        <f aca="false">IF(U48&gt;0,(U48/R48),"no data")</f>
        <v>0.905376344086021</v>
      </c>
      <c r="AI48" s="104" t="n">
        <f aca="false">IF(U48&gt;0,(1440-((W48*X48)+(Y48*Z48)+(AA48*AB48))/(W48+Y48+AA48))/1440,"no data")</f>
        <v>1</v>
      </c>
      <c r="AJ48" s="105" t="n">
        <f aca="false">IF(U48&gt;0,(1440-((X48*W48+AT48*AU48)+(Z48*Y48+AV48*AW48)+(AA48*AB48+AX48*AY48))/(W48+Y48+AA48))/1440,"no data")</f>
        <v>0.932228535353536</v>
      </c>
      <c r="AK48" s="127" t="n">
        <v>10.3</v>
      </c>
      <c r="AL48" s="133" t="n">
        <v>133.34</v>
      </c>
      <c r="AM48" s="94" t="n">
        <f aca="false">AK48*AL48</f>
        <v>1373.402</v>
      </c>
      <c r="AN48" s="127" t="n">
        <v>29.27452</v>
      </c>
      <c r="AO48" s="129" t="n">
        <v>957.759478208353</v>
      </c>
      <c r="AP48" s="109" t="n">
        <f aca="false">AN48*AO48</f>
        <v>28037.949</v>
      </c>
      <c r="AQ48" s="130" t="n">
        <f aca="false">IF(U48&gt;0,((((AK48*AL48)+(AN48*AO48))/(U48*1000))*1000000),"no data")</f>
        <v>8732.58640142518</v>
      </c>
      <c r="AR48" s="111" t="n">
        <f aca="false">S48/24</f>
        <v>154.75</v>
      </c>
      <c r="AS48" s="36"/>
      <c r="AT48" s="95" t="n">
        <v>14</v>
      </c>
      <c r="AU48" s="112" t="n">
        <v>221</v>
      </c>
      <c r="AV48" s="112" t="n">
        <v>15</v>
      </c>
      <c r="AW48" s="95" t="n">
        <v>221</v>
      </c>
      <c r="AX48" s="112" t="n">
        <v>20</v>
      </c>
      <c r="AY48" s="95" t="n">
        <v>431</v>
      </c>
      <c r="AZ48" s="95" t="n">
        <v>0</v>
      </c>
      <c r="BB48" s="113" t="n">
        <v>1063</v>
      </c>
      <c r="BC48" s="113" t="n">
        <v>1086</v>
      </c>
      <c r="BD48" s="113" t="n">
        <v>1317</v>
      </c>
      <c r="BE48" s="113" t="n">
        <f aca="false">BC48-BB48</f>
        <v>23</v>
      </c>
      <c r="BF48" s="113" t="n">
        <f aca="false">AQ48</f>
        <v>8732.58640142518</v>
      </c>
      <c r="BG48" s="173" t="n">
        <f aca="false">BD48/24</f>
        <v>54.875</v>
      </c>
      <c r="BH48" s="174" t="n">
        <v>1.691</v>
      </c>
      <c r="BI48" s="137" t="n">
        <v>1.676</v>
      </c>
      <c r="BJ48" s="114" t="n">
        <v>27.5</v>
      </c>
      <c r="BK48" s="113" t="n">
        <v>27.71</v>
      </c>
      <c r="BL48" s="113" t="n">
        <v>22.47</v>
      </c>
      <c r="BM48" s="113" t="n">
        <v>29.76</v>
      </c>
      <c r="BN48" s="113" t="n">
        <v>996.5</v>
      </c>
      <c r="BO48" s="113" t="n">
        <v>50.15</v>
      </c>
      <c r="BP48" s="136" t="n">
        <v>0.9374</v>
      </c>
      <c r="BQ48" s="114" t="n">
        <v>95.91</v>
      </c>
      <c r="BR48" s="114" t="n">
        <v>85.1</v>
      </c>
      <c r="BS48" s="120" t="n">
        <f aca="false">BR48-BQ48</f>
        <v>-10.81</v>
      </c>
      <c r="BT48" s="113" t="n">
        <v>12346</v>
      </c>
      <c r="BU48" s="113" t="n">
        <v>12066</v>
      </c>
      <c r="BV48" s="135" t="n">
        <f aca="false">BU48-BT48</f>
        <v>-280</v>
      </c>
      <c r="BW48" s="113" t="n">
        <f aca="false">BH48+BI48</f>
        <v>3.367</v>
      </c>
      <c r="BX48" s="114" t="n">
        <v>24</v>
      </c>
      <c r="BY48" s="114" t="n">
        <v>24</v>
      </c>
      <c r="CA48" s="114" t="n">
        <v>17.3</v>
      </c>
      <c r="CB48" s="114" t="n">
        <v>10.2</v>
      </c>
      <c r="CD48" s="114" t="n">
        <v>2.2</v>
      </c>
      <c r="CE48" s="114" t="n">
        <v>3.5</v>
      </c>
      <c r="CF48" s="114" t="n">
        <v>1.8</v>
      </c>
      <c r="CG48" s="114" t="n">
        <v>2.3</v>
      </c>
    </row>
    <row r="49" customFormat="false" ht="13.8" hidden="false" customHeight="false" outlineLevel="0" collapsed="false">
      <c r="A49" s="90"/>
      <c r="B49" s="91" t="n">
        <v>43144</v>
      </c>
      <c r="C49" s="92" t="n">
        <v>58</v>
      </c>
      <c r="D49" s="93" t="n">
        <v>0.76</v>
      </c>
      <c r="E49" s="94" t="n">
        <v>52</v>
      </c>
      <c r="F49" s="95" t="n">
        <v>68</v>
      </c>
      <c r="G49" s="95" t="n">
        <v>50</v>
      </c>
      <c r="H49" s="95" t="n">
        <v>19</v>
      </c>
      <c r="I49" s="95" t="n">
        <v>53</v>
      </c>
      <c r="J49" s="95" t="n">
        <v>19</v>
      </c>
      <c r="K49" s="95" t="n">
        <v>53</v>
      </c>
      <c r="L49" s="97" t="n">
        <v>0</v>
      </c>
      <c r="M49" s="97" t="n">
        <v>0</v>
      </c>
      <c r="N49" s="97" t="n">
        <v>0</v>
      </c>
      <c r="O49" s="97" t="n">
        <v>0</v>
      </c>
      <c r="P49" s="97" t="n">
        <v>19</v>
      </c>
      <c r="Q49" s="97" t="n">
        <v>53</v>
      </c>
      <c r="R49" s="171" t="n">
        <v>3720</v>
      </c>
      <c r="S49" s="98" t="n">
        <v>3706</v>
      </c>
      <c r="T49" s="98" t="n">
        <v>3452</v>
      </c>
      <c r="U49" s="172" t="n">
        <v>3401</v>
      </c>
      <c r="V49" s="99" t="n">
        <v>3501</v>
      </c>
      <c r="W49" s="95" t="n">
        <v>46</v>
      </c>
      <c r="X49" s="95" t="n">
        <v>0</v>
      </c>
      <c r="Y49" s="95" t="n">
        <v>47</v>
      </c>
      <c r="Z49" s="95" t="n">
        <v>0</v>
      </c>
      <c r="AA49" s="95" t="n">
        <v>62</v>
      </c>
      <c r="AB49" s="95" t="n">
        <v>0</v>
      </c>
      <c r="AC49" s="100" t="n">
        <f aca="false">V49-U49+AZ49</f>
        <v>100</v>
      </c>
      <c r="AD49" s="101" t="n">
        <f aca="false">U49-T49</f>
        <v>-51</v>
      </c>
      <c r="AE49" s="95" t="n">
        <v>158</v>
      </c>
      <c r="AF49" s="102" t="n">
        <f aca="false">IF(AE49&gt;0, V49/(AE49*24),"no data")</f>
        <v>0.923259493670886</v>
      </c>
      <c r="AG49" s="103" t="n">
        <f aca="false">IF(R49&gt;0,R49/24,"no data")</f>
        <v>155</v>
      </c>
      <c r="AH49" s="102" t="n">
        <f aca="false">IF(U49&gt;0,(U49/R49),"no data")</f>
        <v>0.914247311827957</v>
      </c>
      <c r="AI49" s="104" t="n">
        <f aca="false">IF(U49&gt;0,(1440-((W49*X49)+(Y49*Z49)+(AA49*AB49))/(W49+Y49+AA49))/1440,"no data")</f>
        <v>1</v>
      </c>
      <c r="AJ49" s="105" t="n">
        <f aca="false">IF(U49&gt;0,(1440-((X49*W49+AT49*AU49)+(Z49*Y49+AV49*AW49)+(AA49*AB49+AX49*AY49))/(W49+Y49+AA49))/1440,"no data")</f>
        <v>0.932495519713262</v>
      </c>
      <c r="AK49" s="127" t="n">
        <v>10.25</v>
      </c>
      <c r="AL49" s="133" t="n">
        <v>138.24</v>
      </c>
      <c r="AM49" s="94" t="n">
        <f aca="false">AK49*AL49</f>
        <v>1416.96</v>
      </c>
      <c r="AN49" s="127" t="n">
        <v>29.654631</v>
      </c>
      <c r="AO49" s="129" t="n">
        <v>964.02582112723</v>
      </c>
      <c r="AP49" s="109" t="n">
        <f aca="false">AN49*AO49</f>
        <v>28587.83</v>
      </c>
      <c r="AQ49" s="130" t="n">
        <f aca="false">IF(U49&gt;0,((((AK49*AL49)+(AN49*AO49))/(U49*1000))*1000000),"no data")</f>
        <v>8822.34342840341</v>
      </c>
      <c r="AR49" s="111" t="n">
        <f aca="false">S49/24</f>
        <v>154.416666666667</v>
      </c>
      <c r="AS49" s="36"/>
      <c r="AT49" s="95" t="n">
        <v>14</v>
      </c>
      <c r="AU49" s="112" t="n">
        <v>247</v>
      </c>
      <c r="AV49" s="112" t="n">
        <v>15</v>
      </c>
      <c r="AW49" s="112" t="n">
        <v>247</v>
      </c>
      <c r="AX49" s="112" t="n">
        <v>32</v>
      </c>
      <c r="AY49" s="112" t="n">
        <v>247</v>
      </c>
      <c r="AZ49" s="95" t="n">
        <v>0</v>
      </c>
      <c r="BB49" s="113" t="n">
        <v>1061</v>
      </c>
      <c r="BC49" s="113" t="n">
        <v>1076</v>
      </c>
      <c r="BD49" s="113" t="n">
        <v>1364</v>
      </c>
      <c r="BE49" s="113" t="n">
        <f aca="false">BC49-BB49</f>
        <v>15</v>
      </c>
      <c r="BF49" s="113" t="n">
        <f aca="false">AQ49</f>
        <v>8822.34342840341</v>
      </c>
      <c r="BG49" s="173" t="n">
        <f aca="false">BD49/24</f>
        <v>56.8333333333333</v>
      </c>
      <c r="BH49" s="115" t="n">
        <v>1.964</v>
      </c>
      <c r="BI49" s="116" t="n">
        <v>1.956</v>
      </c>
      <c r="BJ49" s="117" t="n">
        <v>27.5</v>
      </c>
      <c r="BK49" s="118" t="n">
        <v>27.75</v>
      </c>
      <c r="BL49" s="118" t="n">
        <v>22.42</v>
      </c>
      <c r="BM49" s="118" t="n">
        <v>29.66</v>
      </c>
      <c r="BN49" s="118" t="n">
        <v>1004.1</v>
      </c>
      <c r="BO49" s="117" t="n">
        <v>50.09</v>
      </c>
      <c r="BP49" s="119" t="n">
        <v>0.9356</v>
      </c>
      <c r="BQ49" s="114" t="n">
        <v>92.5</v>
      </c>
      <c r="BR49" s="114" t="n">
        <v>85.1</v>
      </c>
      <c r="BS49" s="120" t="n">
        <f aca="false">BR49-BQ49</f>
        <v>-7.40000000000001</v>
      </c>
      <c r="BT49" s="113" t="n">
        <v>12363</v>
      </c>
      <c r="BU49" s="113" t="n">
        <v>12152</v>
      </c>
      <c r="BV49" s="135" t="n">
        <f aca="false">BU49-BT49</f>
        <v>-211</v>
      </c>
      <c r="BW49" s="113" t="n">
        <f aca="false">BH49+BI49</f>
        <v>3.92</v>
      </c>
      <c r="BX49" s="114" t="n">
        <v>24</v>
      </c>
      <c r="BY49" s="114" t="n">
        <v>24</v>
      </c>
      <c r="CA49" s="114" t="n">
        <v>16.9</v>
      </c>
      <c r="CB49" s="114" t="n">
        <v>3.8</v>
      </c>
      <c r="CD49" s="114" t="n">
        <v>2.2</v>
      </c>
      <c r="CE49" s="114" t="n">
        <v>3.4</v>
      </c>
      <c r="CF49" s="114" t="n">
        <v>1.8</v>
      </c>
      <c r="CG49" s="114" t="n">
        <v>2.2</v>
      </c>
    </row>
    <row r="50" customFormat="false" ht="13.8" hidden="false" customHeight="false" outlineLevel="0" collapsed="false">
      <c r="A50" s="90"/>
      <c r="B50" s="91" t="n">
        <v>43145</v>
      </c>
      <c r="C50" s="92" t="n">
        <v>59.7</v>
      </c>
      <c r="D50" s="93" t="n">
        <v>0.68</v>
      </c>
      <c r="E50" s="94" t="n">
        <v>51.2</v>
      </c>
      <c r="F50" s="95" t="n">
        <v>68</v>
      </c>
      <c r="G50" s="95" t="n">
        <v>51</v>
      </c>
      <c r="H50" s="95" t="n">
        <v>24</v>
      </c>
      <c r="I50" s="95" t="n">
        <v>0</v>
      </c>
      <c r="J50" s="95" t="n">
        <v>24</v>
      </c>
      <c r="K50" s="95" t="n">
        <v>0</v>
      </c>
      <c r="L50" s="97" t="n">
        <v>0</v>
      </c>
      <c r="M50" s="97" t="n">
        <v>0</v>
      </c>
      <c r="N50" s="97" t="n">
        <v>0</v>
      </c>
      <c r="O50" s="97" t="n">
        <v>0</v>
      </c>
      <c r="P50" s="97" t="n">
        <v>24</v>
      </c>
      <c r="Q50" s="97" t="n">
        <v>0</v>
      </c>
      <c r="R50" s="171" t="n">
        <v>3720</v>
      </c>
      <c r="S50" s="98" t="n">
        <v>3703</v>
      </c>
      <c r="T50" s="98" t="n">
        <v>3703</v>
      </c>
      <c r="U50" s="175" t="n">
        <v>3649</v>
      </c>
      <c r="V50" s="99" t="n">
        <v>3756</v>
      </c>
      <c r="W50" s="95" t="n">
        <v>47</v>
      </c>
      <c r="X50" s="95" t="n">
        <v>0</v>
      </c>
      <c r="Y50" s="95" t="n">
        <v>48</v>
      </c>
      <c r="Z50" s="95" t="n">
        <v>0</v>
      </c>
      <c r="AA50" s="95" t="n">
        <v>62</v>
      </c>
      <c r="AB50" s="95" t="n">
        <v>0</v>
      </c>
      <c r="AC50" s="100" t="n">
        <f aca="false">V50-U50+AZ50</f>
        <v>107</v>
      </c>
      <c r="AD50" s="101" t="n">
        <f aca="false">U50-T50</f>
        <v>-54</v>
      </c>
      <c r="AE50" s="95" t="n">
        <v>159</v>
      </c>
      <c r="AF50" s="102" t="n">
        <f aca="false">IF(AE50&gt;0, V50/(AE50*24),"no data")</f>
        <v>0.984276729559748</v>
      </c>
      <c r="AG50" s="103" t="n">
        <f aca="false">IF(R50&gt;0,R50/24,"no data")</f>
        <v>155</v>
      </c>
      <c r="AH50" s="102" t="n">
        <f aca="false">IF(U50&gt;0,(U50/R50),"no data")</f>
        <v>0.980913978494624</v>
      </c>
      <c r="AI50" s="104" t="n">
        <f aca="false">IF(U50&gt;0,(1440-((W50*X50)+(Y50*Z50)+(AA50*AB50))/(W50+Y50+AA50))/1440,"no data")</f>
        <v>1</v>
      </c>
      <c r="AJ50" s="105" t="n">
        <f aca="false">IF(U50&gt;0,(1440-((X50*W50+AT50*AU50)+(Z50*Y50+AV50*AW50)+(AA50*AB50+AX50*AY50))/(W50+Y50+AA50))/1440,"no data")</f>
        <v>1</v>
      </c>
      <c r="AK50" s="127" t="n">
        <v>10.3</v>
      </c>
      <c r="AL50" s="133" t="n">
        <v>138.31</v>
      </c>
      <c r="AM50" s="94" t="n">
        <f aca="false">AK50*AL50</f>
        <v>1424.593</v>
      </c>
      <c r="AN50" s="127" t="n">
        <v>31.363131</v>
      </c>
      <c r="AO50" s="129" t="n">
        <v>967.578428314443</v>
      </c>
      <c r="AP50" s="109" t="n">
        <f aca="false">AN50*AO50</f>
        <v>30346.289</v>
      </c>
      <c r="AQ50" s="130" t="n">
        <f aca="false">IF(U50&gt;0,((((AK50*AL50)+(AN50*AO50))/(U50*1000))*1000000),"no data")</f>
        <v>8706.73664017539</v>
      </c>
      <c r="AR50" s="111" t="n">
        <f aca="false">S50/24</f>
        <v>154.291666666667</v>
      </c>
      <c r="AS50" s="36"/>
      <c r="AT50" s="95" t="n">
        <v>0</v>
      </c>
      <c r="AU50" s="112" t="n">
        <v>0</v>
      </c>
      <c r="AV50" s="112" t="n">
        <v>0</v>
      </c>
      <c r="AW50" s="95" t="n">
        <v>0</v>
      </c>
      <c r="AX50" s="112" t="n">
        <v>0</v>
      </c>
      <c r="AY50" s="95" t="n">
        <v>0</v>
      </c>
      <c r="AZ50" s="95" t="n">
        <v>0</v>
      </c>
      <c r="BB50" s="113" t="n">
        <v>1131</v>
      </c>
      <c r="BC50" s="113" t="n">
        <v>1145</v>
      </c>
      <c r="BD50" s="113" t="n">
        <v>1480</v>
      </c>
      <c r="BE50" s="113" t="n">
        <f aca="false">BC50-BB50</f>
        <v>14</v>
      </c>
      <c r="BF50" s="113" t="n">
        <f aca="false">AQ50</f>
        <v>8706.73664017539</v>
      </c>
      <c r="BG50" s="173" t="n">
        <f aca="false">BD50/24</f>
        <v>61.6666666666667</v>
      </c>
      <c r="BH50" s="115" t="n">
        <v>2.227</v>
      </c>
      <c r="BI50" s="116" t="n">
        <v>2.227</v>
      </c>
      <c r="BJ50" s="117" t="n">
        <v>27.5</v>
      </c>
      <c r="BK50" s="118" t="n">
        <v>28.93</v>
      </c>
      <c r="BL50" s="118" t="n">
        <v>23.42</v>
      </c>
      <c r="BM50" s="118" t="n">
        <v>30.02</v>
      </c>
      <c r="BN50" s="176" t="n">
        <v>1004.7</v>
      </c>
      <c r="BO50" s="117" t="n">
        <v>50.13</v>
      </c>
      <c r="BP50" s="119" t="n">
        <v>0.9358</v>
      </c>
      <c r="BQ50" s="114" t="n">
        <v>94.98</v>
      </c>
      <c r="BR50" s="114" t="n">
        <v>85</v>
      </c>
      <c r="BS50" s="120" t="n">
        <f aca="false">BR50-BQ50</f>
        <v>-9.98</v>
      </c>
      <c r="BT50" s="113" t="n">
        <v>12444</v>
      </c>
      <c r="BU50" s="113" t="n">
        <v>12100</v>
      </c>
      <c r="BV50" s="135" t="n">
        <f aca="false">BU50-BT50</f>
        <v>-344</v>
      </c>
      <c r="BW50" s="113" t="n">
        <f aca="false">BH50+BI50</f>
        <v>4.454</v>
      </c>
      <c r="BX50" s="114" t="n">
        <v>24</v>
      </c>
      <c r="BY50" s="114" t="n">
        <v>24</v>
      </c>
      <c r="CA50" s="114" t="n">
        <v>22.42</v>
      </c>
      <c r="CB50" s="114" t="n">
        <v>7</v>
      </c>
      <c r="CD50" s="114" t="n">
        <v>2.2</v>
      </c>
      <c r="CE50" s="114" t="n">
        <v>3.8</v>
      </c>
      <c r="CF50" s="114" t="n">
        <v>1.7</v>
      </c>
      <c r="CG50" s="114" t="n">
        <v>2</v>
      </c>
    </row>
    <row r="51" customFormat="false" ht="13.8" hidden="false" customHeight="false" outlineLevel="0" collapsed="false">
      <c r="A51" s="90"/>
      <c r="B51" s="91" t="n">
        <v>43146</v>
      </c>
      <c r="C51" s="92" t="n">
        <v>62.6</v>
      </c>
      <c r="D51" s="93" t="n">
        <v>0.7998</v>
      </c>
      <c r="E51" s="94" t="n">
        <v>59.07</v>
      </c>
      <c r="F51" s="95" t="n">
        <v>72</v>
      </c>
      <c r="G51" s="95" t="n">
        <v>53</v>
      </c>
      <c r="H51" s="95" t="n">
        <v>24</v>
      </c>
      <c r="I51" s="95" t="n">
        <v>0</v>
      </c>
      <c r="J51" s="95" t="n">
        <v>24</v>
      </c>
      <c r="K51" s="95" t="n">
        <v>0</v>
      </c>
      <c r="L51" s="97" t="n">
        <v>0</v>
      </c>
      <c r="M51" s="97" t="n">
        <v>0</v>
      </c>
      <c r="N51" s="97" t="n">
        <v>0</v>
      </c>
      <c r="O51" s="97" t="n">
        <v>0</v>
      </c>
      <c r="P51" s="97" t="n">
        <v>24</v>
      </c>
      <c r="Q51" s="97" t="n">
        <v>0</v>
      </c>
      <c r="R51" s="177" t="n">
        <v>3709</v>
      </c>
      <c r="S51" s="98" t="n">
        <v>3697</v>
      </c>
      <c r="T51" s="98" t="n">
        <v>3697</v>
      </c>
      <c r="U51" s="172" t="n">
        <v>3632</v>
      </c>
      <c r="V51" s="99" t="n">
        <v>3739</v>
      </c>
      <c r="W51" s="95" t="n">
        <v>47</v>
      </c>
      <c r="X51" s="95" t="n">
        <v>0</v>
      </c>
      <c r="Y51" s="95" t="n">
        <v>47</v>
      </c>
      <c r="Z51" s="95" t="n">
        <v>0</v>
      </c>
      <c r="AA51" s="95" t="n">
        <v>62</v>
      </c>
      <c r="AB51" s="95" t="n">
        <v>0</v>
      </c>
      <c r="AC51" s="100" t="n">
        <f aca="false">V51-U51+AZ51</f>
        <v>107</v>
      </c>
      <c r="AD51" s="101" t="n">
        <f aca="false">U51-T51</f>
        <v>-65</v>
      </c>
      <c r="AE51" s="95" t="n">
        <v>160</v>
      </c>
      <c r="AF51" s="102" t="n">
        <f aca="false">IF(AE51&gt;0, V51/(AE51*24),"no data")</f>
        <v>0.973697916666667</v>
      </c>
      <c r="AG51" s="103" t="n">
        <f aca="false">IF(R51&gt;0,R51/24,"no data")</f>
        <v>154.541666666667</v>
      </c>
      <c r="AH51" s="102" t="n">
        <f aca="false">IF(U51&gt;0,(U51/R51),"no data")</f>
        <v>0.979239687247236</v>
      </c>
      <c r="AI51" s="104" t="n">
        <f aca="false">IF(U51&gt;0,(1440-((W51*X51)+(Y51*Z51)+(AA51*AB51))/(W51+Y51+AA51))/1440,"no data")</f>
        <v>1</v>
      </c>
      <c r="AJ51" s="105" t="n">
        <f aca="false">IF(U51&gt;0,(1440-((X51*W51+AT51*AU51)+(Z51*Y51+AV51*AW51)+(AA51*AB51+AX51*AY51))/(W51+Y51+AA51))/1440,"no data")</f>
        <v>1</v>
      </c>
      <c r="AK51" s="127" t="n">
        <v>10.308</v>
      </c>
      <c r="AL51" s="133" t="n">
        <v>136.06</v>
      </c>
      <c r="AM51" s="94" t="n">
        <f aca="false">AK51*AL51</f>
        <v>1402.50648</v>
      </c>
      <c r="AN51" s="127" t="n">
        <v>31.2413929</v>
      </c>
      <c r="AO51" s="129" t="n">
        <v>968.487994728265</v>
      </c>
      <c r="AP51" s="109" t="n">
        <f aca="false">AN51*AO51</f>
        <v>30256.9139622389</v>
      </c>
      <c r="AQ51" s="130" t="n">
        <f aca="false">IF(U51&gt;0,((((AK51*AL51)+(AN51*AO51))/(U51*1000))*1000000),"no data")</f>
        <v>8716.80078255475</v>
      </c>
      <c r="AR51" s="111" t="n">
        <f aca="false">S51/24</f>
        <v>154.041666666667</v>
      </c>
      <c r="AS51" s="36"/>
      <c r="AT51" s="95" t="n">
        <v>0</v>
      </c>
      <c r="AU51" s="112" t="n">
        <v>0</v>
      </c>
      <c r="AV51" s="112" t="n">
        <v>0</v>
      </c>
      <c r="AW51" s="95" t="n">
        <v>0</v>
      </c>
      <c r="AX51" s="112" t="n">
        <v>0</v>
      </c>
      <c r="AY51" s="95" t="n">
        <v>0</v>
      </c>
      <c r="AZ51" s="95" t="n">
        <v>0</v>
      </c>
      <c r="BB51" s="113" t="n">
        <v>1127</v>
      </c>
      <c r="BC51" s="113" t="n">
        <v>1135</v>
      </c>
      <c r="BD51" s="113" t="n">
        <v>1477</v>
      </c>
      <c r="BE51" s="113" t="n">
        <f aca="false">BC51-BB51</f>
        <v>8</v>
      </c>
      <c r="BF51" s="113" t="n">
        <f aca="false">AQ51</f>
        <v>8716.80078255475</v>
      </c>
      <c r="BG51" s="173" t="n">
        <f aca="false">BD51/24</f>
        <v>61.5416666666667</v>
      </c>
      <c r="BH51" s="115" t="n">
        <v>2.225</v>
      </c>
      <c r="BI51" s="116" t="n">
        <v>2.225</v>
      </c>
      <c r="BJ51" s="117" t="n">
        <v>27.5</v>
      </c>
      <c r="BK51" s="118" t="n">
        <v>28.9</v>
      </c>
      <c r="BL51" s="118" t="n">
        <v>23.28</v>
      </c>
      <c r="BM51" s="118" t="n">
        <v>29.6</v>
      </c>
      <c r="BN51" s="118" t="n">
        <v>1001.7</v>
      </c>
      <c r="BO51" s="117" t="n">
        <v>50.1</v>
      </c>
      <c r="BP51" s="119" t="n">
        <v>0.937</v>
      </c>
      <c r="BQ51" s="114" t="n">
        <v>95.86</v>
      </c>
      <c r="BR51" s="114" t="n">
        <v>84.92</v>
      </c>
      <c r="BS51" s="120" t="n">
        <f aca="false">BR51-BQ51</f>
        <v>-10.94</v>
      </c>
      <c r="BT51" s="113" t="n">
        <v>12396</v>
      </c>
      <c r="BU51" s="113" t="n">
        <v>12255</v>
      </c>
      <c r="BV51" s="135" t="n">
        <f aca="false">BU51-BT51</f>
        <v>-141</v>
      </c>
      <c r="BW51" s="113" t="n">
        <f aca="false">BH51+BI51</f>
        <v>4.45</v>
      </c>
      <c r="BX51" s="114" t="n">
        <v>24</v>
      </c>
      <c r="BY51" s="114" t="n">
        <v>24</v>
      </c>
      <c r="CA51" s="114" t="n">
        <v>24</v>
      </c>
      <c r="CB51" s="114" t="n">
        <v>7.03</v>
      </c>
      <c r="CD51" s="114" t="n">
        <v>2.1</v>
      </c>
      <c r="CE51" s="114" t="n">
        <v>3.7</v>
      </c>
      <c r="CF51" s="114" t="n">
        <v>1.7</v>
      </c>
      <c r="CG51" s="114" t="n">
        <v>1.4</v>
      </c>
    </row>
    <row r="52" customFormat="false" ht="13.8" hidden="false" customHeight="false" outlineLevel="0" collapsed="false">
      <c r="A52" s="90"/>
      <c r="B52" s="91" t="n">
        <v>43147</v>
      </c>
      <c r="C52" s="92" t="n">
        <v>62.52</v>
      </c>
      <c r="D52" s="93" t="n">
        <v>0.6902</v>
      </c>
      <c r="E52" s="94" t="n">
        <v>56.74</v>
      </c>
      <c r="F52" s="96" t="n">
        <v>75</v>
      </c>
      <c r="G52" s="96" t="n">
        <v>56</v>
      </c>
      <c r="H52" s="96" t="n">
        <v>24</v>
      </c>
      <c r="I52" s="96" t="n">
        <v>0</v>
      </c>
      <c r="J52" s="96" t="n">
        <v>24</v>
      </c>
      <c r="K52" s="96" t="n">
        <v>0</v>
      </c>
      <c r="L52" s="96" t="n">
        <v>0</v>
      </c>
      <c r="M52" s="96" t="n">
        <v>0</v>
      </c>
      <c r="N52" s="96" t="n">
        <v>0</v>
      </c>
      <c r="O52" s="96" t="n">
        <v>0</v>
      </c>
      <c r="P52" s="96" t="n">
        <v>22</v>
      </c>
      <c r="Q52" s="96" t="n">
        <v>50</v>
      </c>
      <c r="R52" s="177" t="n">
        <v>3699</v>
      </c>
      <c r="S52" s="98" t="n">
        <v>3673</v>
      </c>
      <c r="T52" s="101" t="n">
        <v>3642</v>
      </c>
      <c r="U52" s="178" t="n">
        <v>3581</v>
      </c>
      <c r="V52" s="178" t="n">
        <v>3684</v>
      </c>
      <c r="W52" s="96" t="n">
        <v>46</v>
      </c>
      <c r="X52" s="96" t="n">
        <v>0</v>
      </c>
      <c r="Y52" s="96" t="n">
        <v>46</v>
      </c>
      <c r="Z52" s="96" t="n">
        <v>0</v>
      </c>
      <c r="AA52" s="96" t="n">
        <v>62</v>
      </c>
      <c r="AB52" s="96" t="n">
        <v>0</v>
      </c>
      <c r="AC52" s="100" t="n">
        <f aca="false">V52-U52+AZ52</f>
        <v>103</v>
      </c>
      <c r="AD52" s="101" t="n">
        <f aca="false">U52-T52</f>
        <v>-61</v>
      </c>
      <c r="AE52" s="96" t="n">
        <v>158</v>
      </c>
      <c r="AF52" s="102" t="n">
        <f aca="false">IF(AE52&gt;0, V52/(AE52*24),"no data")</f>
        <v>0.971518987341772</v>
      </c>
      <c r="AG52" s="103" t="n">
        <f aca="false">IF(R52&gt;0,R52/24,"no data")</f>
        <v>154.125</v>
      </c>
      <c r="AH52" s="102" t="n">
        <f aca="false">IF(U52&gt;0,(U52/R52),"no data")</f>
        <v>0.968099486347662</v>
      </c>
      <c r="AI52" s="104" t="n">
        <f aca="false">IF(U52&gt;0,(1440-((W52*X52)+(Y52*Z52)+(AA52*AB52))/(W52+Y52+AA52))/1440,"no data")</f>
        <v>1</v>
      </c>
      <c r="AJ52" s="105" t="n">
        <f aca="false">IF(U52&gt;0,(1440-((X52*W52+AT52*AU52)+(Z52*Y52+AV52*AW52)+(AA52*AB52+AX52*AY52))/(W52+Y52+AA52))/1440,"no data")</f>
        <v>0.995265151515152</v>
      </c>
      <c r="AK52" s="127" t="n">
        <v>10.28</v>
      </c>
      <c r="AL52" s="133" t="n">
        <v>135.38</v>
      </c>
      <c r="AM52" s="94" t="n">
        <f aca="false">AK52*AL52</f>
        <v>1391.7064</v>
      </c>
      <c r="AN52" s="127" t="n">
        <v>30.916</v>
      </c>
      <c r="AO52" s="129" t="n">
        <v>967.750283034126</v>
      </c>
      <c r="AP52" s="109" t="n">
        <f aca="false">AN52*AO52</f>
        <v>29918.967750283</v>
      </c>
      <c r="AQ52" s="130" t="n">
        <f aca="false">IF(U52&gt;0,((((AK52*AL52)+(AN52*AO52))/(U52*1000))*1000000),"no data")</f>
        <v>8743.55603191372</v>
      </c>
      <c r="AR52" s="111" t="n">
        <f aca="false">S52/24</f>
        <v>153.041666666667</v>
      </c>
      <c r="AS52" s="36"/>
      <c r="AT52" s="96" t="n">
        <v>0</v>
      </c>
      <c r="AU52" s="112" t="n">
        <v>0</v>
      </c>
      <c r="AV52" s="112" t="n">
        <v>0</v>
      </c>
      <c r="AW52" s="95" t="n">
        <v>0</v>
      </c>
      <c r="AX52" s="96" t="n">
        <v>15</v>
      </c>
      <c r="AY52" s="96" t="n">
        <v>70</v>
      </c>
      <c r="AZ52" s="96" t="n">
        <v>0</v>
      </c>
      <c r="BB52" s="113" t="n">
        <v>1107</v>
      </c>
      <c r="BC52" s="113" t="n">
        <v>1108</v>
      </c>
      <c r="BD52" s="113" t="n">
        <v>1469</v>
      </c>
      <c r="BE52" s="113" t="n">
        <f aca="false">BC52-BB52</f>
        <v>1</v>
      </c>
      <c r="BF52" s="113" t="n">
        <f aca="false">AQ52</f>
        <v>8743.55603191372</v>
      </c>
      <c r="BG52" s="173" t="n">
        <f aca="false">BD52/24</f>
        <v>61.2083333333333</v>
      </c>
      <c r="BH52" s="179" t="n">
        <v>2.192</v>
      </c>
      <c r="BI52" s="179" t="n">
        <v>2.179</v>
      </c>
      <c r="BJ52" s="180" t="n">
        <v>27.5</v>
      </c>
      <c r="BK52" s="180" t="n">
        <v>28.47</v>
      </c>
      <c r="BL52" s="180" t="n">
        <v>22.91</v>
      </c>
      <c r="BM52" s="180" t="n">
        <v>29.71</v>
      </c>
      <c r="BN52" s="181" t="n">
        <v>999</v>
      </c>
      <c r="BO52" s="181" t="n">
        <v>50.09</v>
      </c>
      <c r="BP52" s="182" t="n">
        <v>0.937</v>
      </c>
      <c r="BQ52" s="114" t="n">
        <v>95.44</v>
      </c>
      <c r="BR52" s="114" t="n">
        <v>84.82</v>
      </c>
      <c r="BS52" s="120" t="n">
        <f aca="false">BR52-BQ52</f>
        <v>-10.62</v>
      </c>
      <c r="BT52" s="134" t="n">
        <v>12089</v>
      </c>
      <c r="BU52" s="134" t="n">
        <v>11941</v>
      </c>
      <c r="BV52" s="135" t="n">
        <f aca="false">BU52-BT52</f>
        <v>-148</v>
      </c>
      <c r="BW52" s="113" t="n">
        <f aca="false">BH52+BI52</f>
        <v>4.371</v>
      </c>
      <c r="BX52" s="181" t="n">
        <v>24</v>
      </c>
      <c r="BY52" s="181" t="n">
        <v>24</v>
      </c>
      <c r="CA52" s="181" t="n">
        <v>22.85</v>
      </c>
      <c r="CB52" s="181" t="n">
        <v>8.28</v>
      </c>
      <c r="CD52" s="181" t="n">
        <v>2.2</v>
      </c>
      <c r="CE52" s="181" t="n">
        <v>3.5</v>
      </c>
      <c r="CF52" s="181" t="n">
        <v>1.8</v>
      </c>
      <c r="CG52" s="181" t="n">
        <v>1.3</v>
      </c>
    </row>
    <row r="53" customFormat="false" ht="13.8" hidden="false" customHeight="false" outlineLevel="0" collapsed="false">
      <c r="A53" s="90"/>
      <c r="B53" s="91" t="n">
        <v>43148</v>
      </c>
      <c r="C53" s="92" t="n">
        <v>66.9</v>
      </c>
      <c r="D53" s="93" t="n">
        <v>0.696</v>
      </c>
      <c r="E53" s="94" t="n">
        <v>58.2</v>
      </c>
      <c r="F53" s="183" t="n">
        <v>79</v>
      </c>
      <c r="G53" s="183" t="n">
        <v>56</v>
      </c>
      <c r="H53" s="95" t="n">
        <v>24</v>
      </c>
      <c r="I53" s="95" t="n">
        <v>0</v>
      </c>
      <c r="J53" s="95" t="n">
        <v>24</v>
      </c>
      <c r="K53" s="95" t="n">
        <v>0</v>
      </c>
      <c r="L53" s="97" t="n">
        <v>0</v>
      </c>
      <c r="M53" s="97" t="n">
        <v>0</v>
      </c>
      <c r="N53" s="97" t="n">
        <v>0</v>
      </c>
      <c r="O53" s="97" t="n">
        <v>0</v>
      </c>
      <c r="P53" s="97" t="n">
        <v>18</v>
      </c>
      <c r="Q53" s="97" t="n">
        <v>0</v>
      </c>
      <c r="R53" s="177" t="n">
        <v>3689</v>
      </c>
      <c r="S53" s="98" t="n">
        <v>3659</v>
      </c>
      <c r="T53" s="184" t="n">
        <v>3513</v>
      </c>
      <c r="U53" s="99" t="n">
        <v>3462</v>
      </c>
      <c r="V53" s="99" t="n">
        <v>3563</v>
      </c>
      <c r="W53" s="95" t="n">
        <v>45</v>
      </c>
      <c r="X53" s="95" t="n">
        <v>0</v>
      </c>
      <c r="Y53" s="95" t="n">
        <v>46</v>
      </c>
      <c r="Z53" s="95" t="n">
        <v>0</v>
      </c>
      <c r="AA53" s="95" t="n">
        <v>60</v>
      </c>
      <c r="AB53" s="95" t="n">
        <v>0</v>
      </c>
      <c r="AC53" s="100" t="n">
        <f aca="false">V53-U53+AZ53</f>
        <v>101</v>
      </c>
      <c r="AD53" s="101" t="n">
        <f aca="false">U53-T53</f>
        <v>-51</v>
      </c>
      <c r="AE53" s="96" t="n">
        <v>156</v>
      </c>
      <c r="AF53" s="102" t="n">
        <f aca="false">IF(AE53&gt;0, V53/(AE53*24),"no data")</f>
        <v>0.951655982905983</v>
      </c>
      <c r="AG53" s="103" t="n">
        <f aca="false">IF(R53&gt;0,R53/24,"no data")</f>
        <v>153.708333333333</v>
      </c>
      <c r="AH53" s="102" t="n">
        <f aca="false">IF(U53&gt;0,(U53/R53),"no data")</f>
        <v>0.938465708864191</v>
      </c>
      <c r="AI53" s="104" t="n">
        <f aca="false">IF(U53&gt;0,(1440-((W53*X53)+(Y53*Z53)+(AA53*AB53))/(W53+Y53+AA53))/1440,"no data")</f>
        <v>1</v>
      </c>
      <c r="AJ53" s="105" t="n">
        <f aca="false">IF(U53&gt;0,(1440-((X53*W53+AT53*AU53)+(Z53*Y53+AV53*AW53)+(AA53*AB53+AX53*AY53))/(W53+Y53+AA53))/1440,"no data")</f>
        <v>0.975165562913907</v>
      </c>
      <c r="AK53" s="127" t="n">
        <v>10.18</v>
      </c>
      <c r="AL53" s="133" t="n">
        <v>134.17</v>
      </c>
      <c r="AM53" s="94" t="n">
        <f aca="false">AK53*AL53</f>
        <v>1365.8506</v>
      </c>
      <c r="AN53" s="127" t="n">
        <v>29.751</v>
      </c>
      <c r="AO53" s="129" t="n">
        <v>968.840336134454</v>
      </c>
      <c r="AP53" s="109" t="n">
        <f aca="false">AN53*AO53</f>
        <v>28823.9688403361</v>
      </c>
      <c r="AQ53" s="130" t="n">
        <f aca="false">IF(U53&gt;0,((((AK53*AL53)+(AN53*AO53))/(U53*1000))*1000000),"no data")</f>
        <v>8720.34068178398</v>
      </c>
      <c r="AR53" s="111" t="n">
        <f aca="false">S53/24</f>
        <v>152.458333333333</v>
      </c>
      <c r="AS53" s="36"/>
      <c r="AT53" s="95" t="n">
        <v>0</v>
      </c>
      <c r="AU53" s="112" t="n">
        <v>0</v>
      </c>
      <c r="AV53" s="112" t="n">
        <v>0</v>
      </c>
      <c r="AW53" s="95" t="n">
        <v>0</v>
      </c>
      <c r="AX53" s="112" t="n">
        <v>15</v>
      </c>
      <c r="AY53" s="95" t="n">
        <v>360</v>
      </c>
      <c r="AZ53" s="95" t="n">
        <v>0</v>
      </c>
      <c r="BB53" s="113" t="n">
        <v>1077</v>
      </c>
      <c r="BC53" s="113" t="n">
        <v>1094</v>
      </c>
      <c r="BD53" s="113" t="n">
        <v>1392</v>
      </c>
      <c r="BE53" s="113" t="n">
        <f aca="false">BC53-BB53</f>
        <v>17</v>
      </c>
      <c r="BF53" s="113" t="n">
        <f aca="false">AQ53</f>
        <v>8720.34068178398</v>
      </c>
      <c r="BG53" s="173" t="n">
        <f aca="false">BD53/24</f>
        <v>58</v>
      </c>
      <c r="BH53" s="115" t="n">
        <v>1.893</v>
      </c>
      <c r="BI53" s="116" t="n">
        <v>1.861</v>
      </c>
      <c r="BJ53" s="117" t="n">
        <v>27.5</v>
      </c>
      <c r="BK53" s="118" t="n">
        <v>27.87</v>
      </c>
      <c r="BL53" s="118" t="n">
        <v>22.59</v>
      </c>
      <c r="BM53" s="118" t="n">
        <v>29.64</v>
      </c>
      <c r="BN53" s="118" t="n">
        <v>994.96</v>
      </c>
      <c r="BO53" s="117" t="n">
        <v>50.05</v>
      </c>
      <c r="BP53" s="119" t="n">
        <v>0.9377</v>
      </c>
      <c r="BQ53" s="114" t="n">
        <v>93.57</v>
      </c>
      <c r="BR53" s="114" t="n">
        <v>84.71</v>
      </c>
      <c r="BS53" s="120" t="n">
        <f aca="false">BR53-BQ53</f>
        <v>-8.86</v>
      </c>
      <c r="BT53" s="134" t="n">
        <v>12171</v>
      </c>
      <c r="BU53" s="134" t="n">
        <v>11966</v>
      </c>
      <c r="BV53" s="135" t="n">
        <f aca="false">BU53-BT53</f>
        <v>-205</v>
      </c>
      <c r="BW53" s="113" t="n">
        <f aca="false">BH53+BI53</f>
        <v>3.754</v>
      </c>
      <c r="BX53" s="114" t="n">
        <v>23.67</v>
      </c>
      <c r="BY53" s="114" t="n">
        <v>23.67</v>
      </c>
      <c r="CA53" s="114" t="n">
        <v>18.62</v>
      </c>
      <c r="CB53" s="114" t="n">
        <v>7</v>
      </c>
      <c r="CD53" s="114" t="n">
        <v>2.1</v>
      </c>
      <c r="CE53" s="114" t="n">
        <v>3.5</v>
      </c>
      <c r="CF53" s="114" t="n">
        <v>1.7</v>
      </c>
      <c r="CG53" s="114" t="n">
        <v>1</v>
      </c>
    </row>
    <row r="54" customFormat="false" ht="13.8" hidden="false" customHeight="false" outlineLevel="0" collapsed="false">
      <c r="A54" s="90"/>
      <c r="B54" s="91" t="n">
        <v>43149</v>
      </c>
      <c r="C54" s="92" t="n">
        <v>65.6</v>
      </c>
      <c r="D54" s="93" t="n">
        <v>0.703</v>
      </c>
      <c r="E54" s="94" t="n">
        <v>56.6</v>
      </c>
      <c r="F54" s="96" t="n">
        <v>80</v>
      </c>
      <c r="G54" s="96" t="n">
        <v>51</v>
      </c>
      <c r="H54" s="95" t="n">
        <v>24</v>
      </c>
      <c r="I54" s="95" t="n">
        <v>0</v>
      </c>
      <c r="J54" s="95" t="n">
        <v>24</v>
      </c>
      <c r="K54" s="95" t="n">
        <v>0</v>
      </c>
      <c r="L54" s="97" t="n">
        <v>0</v>
      </c>
      <c r="M54" s="97" t="n">
        <v>0</v>
      </c>
      <c r="N54" s="97" t="n">
        <v>0</v>
      </c>
      <c r="O54" s="97" t="n">
        <v>0</v>
      </c>
      <c r="P54" s="97" t="n">
        <v>0</v>
      </c>
      <c r="Q54" s="97" t="n">
        <v>0</v>
      </c>
      <c r="R54" s="177" t="n">
        <v>3689</v>
      </c>
      <c r="S54" s="98" t="n">
        <v>3334</v>
      </c>
      <c r="T54" s="184" t="n">
        <v>3214</v>
      </c>
      <c r="U54" s="99" t="n">
        <v>3178</v>
      </c>
      <c r="V54" s="99" t="n">
        <v>3265</v>
      </c>
      <c r="W54" s="95" t="n">
        <v>46</v>
      </c>
      <c r="X54" s="96" t="n">
        <v>0</v>
      </c>
      <c r="Y54" s="96" t="n">
        <v>46</v>
      </c>
      <c r="Z54" s="96" t="n">
        <v>0</v>
      </c>
      <c r="AA54" s="96" t="n">
        <v>60</v>
      </c>
      <c r="AB54" s="96" t="n">
        <v>0</v>
      </c>
      <c r="AC54" s="100" t="n">
        <f aca="false">V54-U54+AZ54</f>
        <v>87</v>
      </c>
      <c r="AD54" s="101" t="n">
        <f aca="false">U54-T54</f>
        <v>-36</v>
      </c>
      <c r="AE54" s="96" t="n">
        <v>140</v>
      </c>
      <c r="AF54" s="102" t="n">
        <f aca="false">IF(AE54&gt;0, V54/(AE54*24),"no data")</f>
        <v>0.97172619047619</v>
      </c>
      <c r="AG54" s="103" t="n">
        <f aca="false">IF(R54&gt;0,R54/24,"no data")</f>
        <v>153.708333333333</v>
      </c>
      <c r="AH54" s="102" t="n">
        <f aca="false">IF(U54&gt;0,(U54/R54),"no data")</f>
        <v>0.861480075901328</v>
      </c>
      <c r="AI54" s="104" t="n">
        <f aca="false">IF(U54&gt;0,(1440-((W54*X54)+(Y54*Z54)+(AA54*AB54))/(W54+Y54+AA54))/1440,"no data")</f>
        <v>1</v>
      </c>
      <c r="AJ54" s="105" t="n">
        <f aca="false">IF(U54&gt;0,(1440-((X54*W54+AT54*AU54)+(Z54*Y54+AV54*AW54)+(AA54*AB54+AX54*AY54))/(W54+Y54+AA54))/1440,"no data")</f>
        <v>0.901315789473684</v>
      </c>
      <c r="AK54" s="127" t="n">
        <v>10.165</v>
      </c>
      <c r="AL54" s="133" t="n">
        <v>137</v>
      </c>
      <c r="AM54" s="94" t="n">
        <f aca="false">AK54*AL54</f>
        <v>1392.605</v>
      </c>
      <c r="AN54" s="127" t="n">
        <v>26.347</v>
      </c>
      <c r="AO54" s="129" t="n">
        <v>965.916423122177</v>
      </c>
      <c r="AP54" s="109" t="n">
        <f aca="false">AN54*AO54</f>
        <v>25449</v>
      </c>
      <c r="AQ54" s="130" t="n">
        <f aca="false">IF(U54&gt;0,((((AK54*AL54)+(AN54*AO54))/(U54*1000))*1000000),"no data")</f>
        <v>8446.06828193833</v>
      </c>
      <c r="AR54" s="111" t="n">
        <f aca="false">S54/24</f>
        <v>138.916666666667</v>
      </c>
      <c r="AS54" s="36"/>
      <c r="AT54" s="95" t="n">
        <v>0</v>
      </c>
      <c r="AU54" s="112" t="n">
        <v>0</v>
      </c>
      <c r="AV54" s="112" t="n">
        <v>0</v>
      </c>
      <c r="AW54" s="95" t="n">
        <v>0</v>
      </c>
      <c r="AX54" s="112" t="n">
        <v>15</v>
      </c>
      <c r="AY54" s="95" t="n">
        <v>1440</v>
      </c>
      <c r="AZ54" s="95" t="n">
        <v>0</v>
      </c>
      <c r="BB54" s="113" t="n">
        <v>1108</v>
      </c>
      <c r="BC54" s="113" t="n">
        <v>1100</v>
      </c>
      <c r="BD54" s="113" t="n">
        <v>1057</v>
      </c>
      <c r="BE54" s="113" t="n">
        <f aca="false">BC54-BB54</f>
        <v>-8</v>
      </c>
      <c r="BF54" s="113" t="n">
        <f aca="false">AQ54</f>
        <v>8446.06828193833</v>
      </c>
      <c r="BG54" s="173" t="n">
        <f aca="false">BD54/24</f>
        <v>44.0416666666667</v>
      </c>
      <c r="BH54" s="115" t="n">
        <v>0.042</v>
      </c>
      <c r="BI54" s="116" t="n">
        <v>0.053</v>
      </c>
      <c r="BJ54" s="117" t="n">
        <v>27.5</v>
      </c>
      <c r="BK54" s="118" t="n">
        <v>28.5</v>
      </c>
      <c r="BL54" s="118" t="n">
        <v>22.71</v>
      </c>
      <c r="BM54" s="118" t="n">
        <v>29.71</v>
      </c>
      <c r="BN54" s="118" t="n">
        <v>992.88</v>
      </c>
      <c r="BO54" s="117" t="n">
        <v>50.07</v>
      </c>
      <c r="BP54" s="119" t="n">
        <v>0.9368</v>
      </c>
      <c r="BQ54" s="114" t="n">
        <v>95.9</v>
      </c>
      <c r="BR54" s="114" t="n">
        <v>84.57</v>
      </c>
      <c r="BS54" s="120" t="n">
        <f aca="false">BR54-BQ54</f>
        <v>-11.33</v>
      </c>
      <c r="BT54" s="134" t="n">
        <v>12098</v>
      </c>
      <c r="BU54" s="134" t="n">
        <v>11948</v>
      </c>
      <c r="BV54" s="135" t="n">
        <f aca="false">BU54-BT54</f>
        <v>-150</v>
      </c>
      <c r="BW54" s="113" t="n">
        <f aca="false">BH54+BI54</f>
        <v>0.095</v>
      </c>
      <c r="BX54" s="114" t="n">
        <v>1</v>
      </c>
      <c r="BY54" s="114" t="n">
        <v>1.1</v>
      </c>
      <c r="CA54" s="114" t="n">
        <v>24</v>
      </c>
      <c r="CB54" s="114" t="n">
        <v>6.83</v>
      </c>
      <c r="CD54" s="114" t="n">
        <v>2.2</v>
      </c>
      <c r="CE54" s="114" t="n">
        <v>3.6</v>
      </c>
      <c r="CF54" s="114" t="n">
        <v>1.9</v>
      </c>
      <c r="CG54" s="114" t="n">
        <v>1.2</v>
      </c>
    </row>
    <row r="55" customFormat="false" ht="13.8" hidden="false" customHeight="false" outlineLevel="0" collapsed="false">
      <c r="A55" s="138" t="s">
        <v>99</v>
      </c>
      <c r="B55" s="139" t="n">
        <v>43150</v>
      </c>
      <c r="C55" s="140" t="n">
        <v>68.8</v>
      </c>
      <c r="D55" s="166" t="n">
        <v>0.584</v>
      </c>
      <c r="E55" s="142" t="n">
        <v>55.9</v>
      </c>
      <c r="F55" s="144" t="n">
        <v>80</v>
      </c>
      <c r="G55" s="144" t="n">
        <v>56</v>
      </c>
      <c r="H55" s="144" t="n">
        <v>24</v>
      </c>
      <c r="I55" s="144" t="n">
        <v>0</v>
      </c>
      <c r="J55" s="144" t="n">
        <v>24</v>
      </c>
      <c r="K55" s="144" t="n">
        <v>0</v>
      </c>
      <c r="L55" s="185" t="n">
        <v>0</v>
      </c>
      <c r="M55" s="185" t="n">
        <v>0</v>
      </c>
      <c r="N55" s="185" t="n">
        <v>0</v>
      </c>
      <c r="O55" s="185" t="n">
        <v>0</v>
      </c>
      <c r="P55" s="185" t="n">
        <v>18</v>
      </c>
      <c r="Q55" s="185" t="n">
        <v>54</v>
      </c>
      <c r="R55" s="186" t="n">
        <v>3677</v>
      </c>
      <c r="S55" s="147" t="n">
        <v>3654</v>
      </c>
      <c r="T55" s="147" t="n">
        <v>3555</v>
      </c>
      <c r="U55" s="148" t="n">
        <v>3505</v>
      </c>
      <c r="V55" s="148" t="n">
        <v>3608</v>
      </c>
      <c r="W55" s="144" t="n">
        <v>46</v>
      </c>
      <c r="X55" s="144" t="n">
        <v>0</v>
      </c>
      <c r="Y55" s="144" t="n">
        <v>46</v>
      </c>
      <c r="Z55" s="144" t="n">
        <v>0</v>
      </c>
      <c r="AA55" s="144" t="n">
        <v>60</v>
      </c>
      <c r="AB55" s="144" t="n">
        <v>0</v>
      </c>
      <c r="AC55" s="149" t="n">
        <f aca="false">V55-U55+AZ55</f>
        <v>103</v>
      </c>
      <c r="AD55" s="150" t="n">
        <f aca="false">U55-T55</f>
        <v>-50</v>
      </c>
      <c r="AE55" s="144" t="n">
        <v>155</v>
      </c>
      <c r="AF55" s="151" t="n">
        <f aca="false">IF(AE55&gt;0, V55/(AE55*24),"no data")</f>
        <v>0.969892473118279</v>
      </c>
      <c r="AG55" s="152" t="n">
        <f aca="false">IF(R55&gt;0,R55/24,"no data")</f>
        <v>153.208333333333</v>
      </c>
      <c r="AH55" s="151" t="n">
        <f aca="false">IF(U55&gt;0,(U55/R55),"no data")</f>
        <v>0.953222735926027</v>
      </c>
      <c r="AI55" s="153" t="n">
        <f aca="false">IF(U55&gt;0,(1440-((W55*X55)+(Y55*Z55)+(AA55*AB55))/(W55+Y55+AA55))/1440,"no data")</f>
        <v>1</v>
      </c>
      <c r="AJ55" s="154" t="n">
        <f aca="false">IF(U55&gt;0,(1440-((X55*W55+AT55*AU55)+(Z55*Y55+AV55*AW55)+(AA55*AB55+AX55*AY55))/(W55+Y55+AA55))/1440,"no data")</f>
        <v>0.979029605263158</v>
      </c>
      <c r="AK55" s="127" t="n">
        <v>10.144</v>
      </c>
      <c r="AL55" s="133" t="n">
        <v>137.54</v>
      </c>
      <c r="AM55" s="142" t="n">
        <f aca="false">AK55*AL55</f>
        <v>1395.20576</v>
      </c>
      <c r="AN55" s="127" t="n">
        <v>30.179</v>
      </c>
      <c r="AO55" s="129" t="n">
        <v>965.173305056664</v>
      </c>
      <c r="AP55" s="155" t="n">
        <f aca="false">AN55*AO55</f>
        <v>29127.9651733051</v>
      </c>
      <c r="AQ55" s="156" t="n">
        <f aca="false">IF(U55&gt;0,((((AK55*AL55)+(AN55*AO55))/(U55*1000))*1000000),"no data")</f>
        <v>8708.46531620686</v>
      </c>
      <c r="AR55" s="157" t="n">
        <f aca="false">S55/24</f>
        <v>152.25</v>
      </c>
      <c r="AS55" s="36"/>
      <c r="AT55" s="143" t="n">
        <v>0</v>
      </c>
      <c r="AU55" s="159" t="n">
        <v>0</v>
      </c>
      <c r="AV55" s="159" t="n">
        <v>0</v>
      </c>
      <c r="AW55" s="143" t="n">
        <v>0</v>
      </c>
      <c r="AX55" s="159" t="n">
        <v>15</v>
      </c>
      <c r="AY55" s="143" t="n">
        <v>306</v>
      </c>
      <c r="AZ55" s="143" t="n">
        <v>0</v>
      </c>
      <c r="BB55" s="160" t="n">
        <v>1105</v>
      </c>
      <c r="BC55" s="160" t="n">
        <v>1095</v>
      </c>
      <c r="BD55" s="160" t="n">
        <v>1408</v>
      </c>
      <c r="BE55" s="160" t="n">
        <f aca="false">BC55-BB55</f>
        <v>-10</v>
      </c>
      <c r="BF55" s="160" t="n">
        <f aca="false">AQ55</f>
        <v>8708.46531620686</v>
      </c>
      <c r="BG55" s="162" t="n">
        <f aca="false">BD55/24</f>
        <v>58.6666666666667</v>
      </c>
      <c r="BH55" s="187" t="n">
        <v>1.996</v>
      </c>
      <c r="BI55" s="188" t="n">
        <v>1.975</v>
      </c>
      <c r="BJ55" s="189" t="n">
        <v>27.5</v>
      </c>
      <c r="BK55" s="190" t="n">
        <v>28.53</v>
      </c>
      <c r="BL55" s="190" t="n">
        <v>22.68</v>
      </c>
      <c r="BM55" s="190" t="n">
        <v>29.66</v>
      </c>
      <c r="BN55" s="190" t="n">
        <v>994.54</v>
      </c>
      <c r="BO55" s="190" t="n">
        <v>50.09</v>
      </c>
      <c r="BP55" s="191" t="n">
        <v>0.9366</v>
      </c>
      <c r="BQ55" s="190" t="n">
        <v>95.7</v>
      </c>
      <c r="BR55" s="190" t="n">
        <v>84.46</v>
      </c>
      <c r="BS55" s="120" t="n">
        <f aca="false">BR55-BQ55</f>
        <v>-11.24</v>
      </c>
      <c r="BT55" s="190" t="n">
        <v>12130</v>
      </c>
      <c r="BU55" s="190" t="n">
        <v>12002</v>
      </c>
      <c r="BV55" s="135" t="n">
        <f aca="false">BU55-BT55</f>
        <v>-128</v>
      </c>
      <c r="BW55" s="160" t="n">
        <f aca="false">BH55+BI55</f>
        <v>3.971</v>
      </c>
      <c r="BX55" s="162" t="n">
        <v>24</v>
      </c>
      <c r="BY55" s="162" t="n">
        <v>24</v>
      </c>
      <c r="CA55" s="162" t="n">
        <v>24</v>
      </c>
      <c r="CB55" s="162" t="n">
        <v>7</v>
      </c>
      <c r="CD55" s="162" t="n">
        <v>2.2</v>
      </c>
      <c r="CE55" s="162" t="n">
        <v>3.4</v>
      </c>
      <c r="CF55" s="162" t="n">
        <v>1.7</v>
      </c>
      <c r="CG55" s="162" t="n">
        <v>1.5</v>
      </c>
    </row>
    <row r="56" customFormat="false" ht="13.8" hidden="false" customHeight="false" outlineLevel="0" collapsed="false">
      <c r="A56" s="138"/>
      <c r="B56" s="139" t="n">
        <v>43151</v>
      </c>
      <c r="C56" s="140" t="n">
        <v>68.81</v>
      </c>
      <c r="D56" s="166" t="n">
        <v>0.6141</v>
      </c>
      <c r="E56" s="142" t="n">
        <v>57.05</v>
      </c>
      <c r="F56" s="144" t="n">
        <v>80</v>
      </c>
      <c r="G56" s="144" t="n">
        <v>58</v>
      </c>
      <c r="H56" s="144" t="n">
        <v>24</v>
      </c>
      <c r="I56" s="144" t="n">
        <v>0</v>
      </c>
      <c r="J56" s="144" t="n">
        <v>24</v>
      </c>
      <c r="K56" s="144" t="n">
        <v>0</v>
      </c>
      <c r="L56" s="185" t="n">
        <v>0</v>
      </c>
      <c r="M56" s="185" t="n">
        <v>0</v>
      </c>
      <c r="N56" s="185" t="n">
        <v>0</v>
      </c>
      <c r="O56" s="185" t="n">
        <v>0</v>
      </c>
      <c r="P56" s="185" t="n">
        <v>24</v>
      </c>
      <c r="Q56" s="185" t="n">
        <v>0</v>
      </c>
      <c r="R56" s="186" t="n">
        <v>3679</v>
      </c>
      <c r="S56" s="147" t="n">
        <v>3651</v>
      </c>
      <c r="T56" s="147" t="n">
        <v>3651</v>
      </c>
      <c r="U56" s="148" t="n">
        <v>3575</v>
      </c>
      <c r="V56" s="148" t="n">
        <v>3678</v>
      </c>
      <c r="W56" s="144" t="n">
        <v>46</v>
      </c>
      <c r="X56" s="144" t="n">
        <v>0</v>
      </c>
      <c r="Y56" s="144" t="n">
        <v>45</v>
      </c>
      <c r="Z56" s="144" t="n">
        <v>0</v>
      </c>
      <c r="AA56" s="144" t="n">
        <v>62</v>
      </c>
      <c r="AB56" s="144" t="n">
        <v>0</v>
      </c>
      <c r="AC56" s="149" t="n">
        <f aca="false">V56-U56+AZ56</f>
        <v>103</v>
      </c>
      <c r="AD56" s="150" t="n">
        <f aca="false">U56-T56</f>
        <v>-76</v>
      </c>
      <c r="AE56" s="144" t="n">
        <v>157</v>
      </c>
      <c r="AF56" s="151" t="n">
        <f aca="false">IF(AE56&gt;0, V56/(AE56*24),"no data")</f>
        <v>0.976114649681529</v>
      </c>
      <c r="AG56" s="152" t="n">
        <f aca="false">IF(R56&gt;0,R56/24,"no data")</f>
        <v>153.291666666667</v>
      </c>
      <c r="AH56" s="151" t="n">
        <f aca="false">IF(U56&gt;0,(U56/R56),"no data")</f>
        <v>0.971731448763251</v>
      </c>
      <c r="AI56" s="153" t="n">
        <f aca="false">IF(U56&gt;0,(1440-((W56*X56)+(Y56*Z56)+(AA56*AB56))/(W56+Y56+AA56))/1440,"no data")</f>
        <v>1</v>
      </c>
      <c r="AJ56" s="154" t="n">
        <f aca="false">IF(U56&gt;0,(1440-((X56*W56+AT56*AU56)+(Z56*Y56+AV56*AW56)+(AA56*AB56+AX56*AY56))/(W56+Y56+AA56))/1440,"no data")</f>
        <v>1</v>
      </c>
      <c r="AK56" s="127" t="n">
        <v>10.13</v>
      </c>
      <c r="AL56" s="133" t="n">
        <v>136.43</v>
      </c>
      <c r="AM56" s="142" t="n">
        <f aca="false">AK56*AL56</f>
        <v>1382.0359</v>
      </c>
      <c r="AN56" s="127" t="n">
        <v>30.902</v>
      </c>
      <c r="AO56" s="129" t="n">
        <v>964.49818310448</v>
      </c>
      <c r="AP56" s="155" t="n">
        <f aca="false">AN56*AO56</f>
        <v>29804.9228542946</v>
      </c>
      <c r="AQ56" s="156" t="n">
        <f aca="false">IF(U56&gt;0,((((AK56*AL56)+(AN56*AO56))/(U56*1000))*1000000),"no data")</f>
        <v>8723.62482637612</v>
      </c>
      <c r="AR56" s="157" t="n">
        <f aca="false">S56/24</f>
        <v>152.125</v>
      </c>
      <c r="AS56" s="36"/>
      <c r="AT56" s="143" t="n">
        <v>0</v>
      </c>
      <c r="AU56" s="159" t="n">
        <v>0</v>
      </c>
      <c r="AV56" s="143" t="n">
        <v>0</v>
      </c>
      <c r="AW56" s="143" t="n">
        <v>0</v>
      </c>
      <c r="AX56" s="159" t="n">
        <v>0</v>
      </c>
      <c r="AY56" s="143" t="n">
        <v>0</v>
      </c>
      <c r="AZ56" s="143" t="n">
        <v>0</v>
      </c>
      <c r="BB56" s="160" t="n">
        <v>1099</v>
      </c>
      <c r="BC56" s="160" t="n">
        <v>1089</v>
      </c>
      <c r="BD56" s="160" t="n">
        <v>1490</v>
      </c>
      <c r="BE56" s="160" t="n">
        <f aca="false">BC56-BB56</f>
        <v>-10</v>
      </c>
      <c r="BF56" s="160" t="n">
        <f aca="false">AQ56</f>
        <v>8723.62482637612</v>
      </c>
      <c r="BG56" s="162" t="n">
        <f aca="false">BD56/24</f>
        <v>62.0833333333333</v>
      </c>
      <c r="BH56" s="187" t="n">
        <v>2.429</v>
      </c>
      <c r="BI56" s="188" t="n">
        <v>2.429</v>
      </c>
      <c r="BJ56" s="189" t="n">
        <v>27.5</v>
      </c>
      <c r="BK56" s="190" t="n">
        <v>28.45</v>
      </c>
      <c r="BL56" s="190" t="n">
        <v>22.66</v>
      </c>
      <c r="BM56" s="190" t="n">
        <v>29.55</v>
      </c>
      <c r="BN56" s="192" t="n">
        <v>993.5</v>
      </c>
      <c r="BO56" s="190" t="n">
        <v>50.06</v>
      </c>
      <c r="BP56" s="191" t="n">
        <v>0.9369</v>
      </c>
      <c r="BQ56" s="190" t="n">
        <v>95.85</v>
      </c>
      <c r="BR56" s="190" t="n">
        <v>84.49</v>
      </c>
      <c r="BS56" s="120" t="n">
        <f aca="false">BR56-BQ56</f>
        <v>-11.36</v>
      </c>
      <c r="BT56" s="190" t="n">
        <v>12163</v>
      </c>
      <c r="BU56" s="190" t="n">
        <v>12055</v>
      </c>
      <c r="BV56" s="135" t="n">
        <f aca="false">BU56-BT56</f>
        <v>-108</v>
      </c>
      <c r="BW56" s="160" t="n">
        <f aca="false">BH56+BI56</f>
        <v>4.858</v>
      </c>
      <c r="BX56" s="162" t="n">
        <v>24</v>
      </c>
      <c r="BY56" s="162" t="n">
        <v>24</v>
      </c>
      <c r="CA56" s="162" t="n">
        <v>24</v>
      </c>
      <c r="CB56" s="162" t="n">
        <v>7.62</v>
      </c>
      <c r="CD56" s="162" t="n">
        <v>2.2</v>
      </c>
      <c r="CE56" s="162" t="n">
        <v>3.8</v>
      </c>
      <c r="CF56" s="162" t="n">
        <v>1.85</v>
      </c>
      <c r="CG56" s="162" t="n">
        <v>1.6</v>
      </c>
    </row>
    <row r="57" customFormat="false" ht="13.8" hidden="false" customHeight="false" outlineLevel="0" collapsed="false">
      <c r="A57" s="138"/>
      <c r="B57" s="139" t="n">
        <v>43152</v>
      </c>
      <c r="C57" s="140" t="n">
        <v>70.94</v>
      </c>
      <c r="D57" s="166" t="n">
        <v>0.6045</v>
      </c>
      <c r="E57" s="142" t="n">
        <v>58.29</v>
      </c>
      <c r="F57" s="144" t="n">
        <v>82</v>
      </c>
      <c r="G57" s="144" t="n">
        <v>61</v>
      </c>
      <c r="H57" s="144" t="n">
        <v>22</v>
      </c>
      <c r="I57" s="144" t="n">
        <v>41</v>
      </c>
      <c r="J57" s="144" t="n">
        <v>22</v>
      </c>
      <c r="K57" s="144" t="n">
        <v>14</v>
      </c>
      <c r="L57" s="185" t="n">
        <v>0</v>
      </c>
      <c r="M57" s="185" t="n">
        <v>0</v>
      </c>
      <c r="N57" s="185" t="n">
        <v>0</v>
      </c>
      <c r="O57" s="185" t="n">
        <v>0</v>
      </c>
      <c r="P57" s="185" t="n">
        <v>19</v>
      </c>
      <c r="Q57" s="185" t="n">
        <v>22</v>
      </c>
      <c r="R57" s="186" t="n">
        <v>3670</v>
      </c>
      <c r="S57" s="147" t="n">
        <v>3599</v>
      </c>
      <c r="T57" s="147" t="n">
        <v>3599</v>
      </c>
      <c r="U57" s="148" t="n">
        <v>3279</v>
      </c>
      <c r="V57" s="148" t="n">
        <v>3379</v>
      </c>
      <c r="W57" s="144" t="n">
        <v>46</v>
      </c>
      <c r="X57" s="144" t="n">
        <v>68</v>
      </c>
      <c r="Y57" s="144" t="n">
        <v>45</v>
      </c>
      <c r="Z57" s="144" t="n">
        <v>83</v>
      </c>
      <c r="AA57" s="144" t="n">
        <v>62</v>
      </c>
      <c r="AB57" s="144" t="n">
        <v>94</v>
      </c>
      <c r="AC57" s="149" t="n">
        <f aca="false">V57-U57+AZ57</f>
        <v>101</v>
      </c>
      <c r="AD57" s="150" t="n">
        <f aca="false">U57-T57</f>
        <v>-320</v>
      </c>
      <c r="AE57" s="144" t="n">
        <v>156</v>
      </c>
      <c r="AF57" s="151" t="n">
        <f aca="false">IF(AE57&gt;0, V57/(AE57*24),"no data")</f>
        <v>0.902510683760684</v>
      </c>
      <c r="AG57" s="152" t="n">
        <f aca="false">IF(R57&gt;0,R57/24,"no data")</f>
        <v>152.916666666667</v>
      </c>
      <c r="AH57" s="151" t="n">
        <f aca="false">IF(U57&gt;0,(U57/R57),"no data")</f>
        <v>0.893460490463215</v>
      </c>
      <c r="AI57" s="153" t="n">
        <f aca="false">IF(U57&gt;0,(1440-((W57*X57)+(Y57*Z57)+(AA57*AB57))/(W57+Y57+AA57))/1440,"no data")</f>
        <v>0.942397421931736</v>
      </c>
      <c r="AJ57" s="154" t="n">
        <f aca="false">IF(U57&gt;0,(1440-((X57*W57+AT57*AU57)+(Z57*Y57+AV57*AW57)+(AA57*AB57+AX57*AY57))/(W57+Y57+AA57))/1440,"no data")</f>
        <v>0.93366920842411</v>
      </c>
      <c r="AK57" s="127" t="n">
        <v>9.32</v>
      </c>
      <c r="AL57" s="133" t="n">
        <v>138.87</v>
      </c>
      <c r="AM57" s="142" t="n">
        <f aca="false">AK57*AL57</f>
        <v>1294.2684</v>
      </c>
      <c r="AN57" s="127" t="n">
        <v>28.523</v>
      </c>
      <c r="AO57" s="129" t="n">
        <v>964.475097910096</v>
      </c>
      <c r="AP57" s="155" t="n">
        <f aca="false">AN57*AO57</f>
        <v>27509.7232176897</v>
      </c>
      <c r="AQ57" s="156" t="n">
        <f aca="false">IF(U57&gt;0,((((AK57*AL57)+(AN57*AO57))/(U57*1000))*1000000),"no data")</f>
        <v>8784.38292701728</v>
      </c>
      <c r="AR57" s="157" t="n">
        <f aca="false">S57/24</f>
        <v>149.958333333333</v>
      </c>
      <c r="AS57" s="36"/>
      <c r="AT57" s="143" t="n">
        <v>25</v>
      </c>
      <c r="AU57" s="159" t="n">
        <v>17</v>
      </c>
      <c r="AV57" s="159" t="n">
        <v>21</v>
      </c>
      <c r="AW57" s="143" t="n">
        <v>23</v>
      </c>
      <c r="AX57" s="159" t="n">
        <v>29</v>
      </c>
      <c r="AY57" s="143" t="n">
        <v>35</v>
      </c>
      <c r="AZ57" s="143" t="n">
        <v>1</v>
      </c>
      <c r="BB57" s="160" t="n">
        <v>1031</v>
      </c>
      <c r="BC57" s="160" t="n">
        <v>1012</v>
      </c>
      <c r="BD57" s="160" t="n">
        <v>1336</v>
      </c>
      <c r="BE57" s="160" t="n">
        <f aca="false">BC57-BB57</f>
        <v>-19</v>
      </c>
      <c r="BF57" s="160" t="n">
        <f aca="false">AQ57</f>
        <v>8784.38292701728</v>
      </c>
      <c r="BG57" s="162" t="n">
        <f aca="false">BD57/24</f>
        <v>55.6666666666667</v>
      </c>
      <c r="BH57" s="187" t="n">
        <v>2.16</v>
      </c>
      <c r="BI57" s="187" t="n">
        <v>2.147</v>
      </c>
      <c r="BJ57" s="189" t="n">
        <v>27.5</v>
      </c>
      <c r="BK57" s="190" t="n">
        <v>26.93</v>
      </c>
      <c r="BL57" s="190" t="n">
        <v>21.3</v>
      </c>
      <c r="BM57" s="190" t="n">
        <v>27.99</v>
      </c>
      <c r="BN57" s="192" t="n">
        <v>992.75</v>
      </c>
      <c r="BO57" s="189" t="n">
        <v>50.1</v>
      </c>
      <c r="BP57" s="191" t="n">
        <v>0.9364</v>
      </c>
      <c r="BQ57" s="190" t="n">
        <v>95.79</v>
      </c>
      <c r="BR57" s="190" t="n">
        <v>84.36</v>
      </c>
      <c r="BS57" s="120" t="n">
        <f aca="false">BR57-BQ57</f>
        <v>-11.43</v>
      </c>
      <c r="BT57" s="190" t="n">
        <v>12130</v>
      </c>
      <c r="BU57" s="190" t="n">
        <v>12055</v>
      </c>
      <c r="BV57" s="135" t="n">
        <f aca="false">BU57-BT57</f>
        <v>-75</v>
      </c>
      <c r="BW57" s="160" t="n">
        <f aca="false">BH57+BI57</f>
        <v>4.307</v>
      </c>
      <c r="BX57" s="162" t="n">
        <v>22.1166666666667</v>
      </c>
      <c r="BY57" s="162" t="n">
        <v>22.1166666666667</v>
      </c>
      <c r="CA57" s="162" t="n">
        <v>21.77</v>
      </c>
      <c r="CB57" s="162" t="n">
        <v>9.18</v>
      </c>
      <c r="CD57" s="162" t="n">
        <v>2.2</v>
      </c>
      <c r="CE57" s="162" t="n">
        <v>3.5</v>
      </c>
      <c r="CF57" s="162" t="n">
        <v>1.8</v>
      </c>
      <c r="CG57" s="162" t="n">
        <v>1.6</v>
      </c>
    </row>
    <row r="58" customFormat="false" ht="13.8" hidden="false" customHeight="false" outlineLevel="0" collapsed="false">
      <c r="A58" s="138"/>
      <c r="B58" s="139" t="n">
        <v>43153</v>
      </c>
      <c r="C58" s="140" t="n">
        <v>71.92</v>
      </c>
      <c r="D58" s="166" t="n">
        <v>0.6128</v>
      </c>
      <c r="E58" s="142" t="n">
        <v>59.48</v>
      </c>
      <c r="F58" s="144" t="n">
        <v>83</v>
      </c>
      <c r="G58" s="144" t="n">
        <v>63</v>
      </c>
      <c r="H58" s="144" t="n">
        <v>24</v>
      </c>
      <c r="I58" s="144" t="n">
        <v>0</v>
      </c>
      <c r="J58" s="144" t="n">
        <v>24</v>
      </c>
      <c r="K58" s="144" t="n">
        <v>0</v>
      </c>
      <c r="L58" s="185" t="n">
        <v>0</v>
      </c>
      <c r="M58" s="185" t="n">
        <v>0</v>
      </c>
      <c r="N58" s="185" t="n">
        <v>0</v>
      </c>
      <c r="O58" s="185" t="n">
        <v>0</v>
      </c>
      <c r="P58" s="185" t="n">
        <v>24</v>
      </c>
      <c r="Q58" s="185" t="n">
        <v>0</v>
      </c>
      <c r="R58" s="186" t="n">
        <v>3670</v>
      </c>
      <c r="S58" s="147" t="n">
        <v>3604</v>
      </c>
      <c r="T58" s="147" t="n">
        <v>3604</v>
      </c>
      <c r="U58" s="148" t="n">
        <v>3519</v>
      </c>
      <c r="V58" s="148" t="n">
        <v>3627</v>
      </c>
      <c r="W58" s="144" t="n">
        <v>45</v>
      </c>
      <c r="X58" s="144" t="n">
        <v>0</v>
      </c>
      <c r="Y58" s="144" t="n">
        <v>45</v>
      </c>
      <c r="Z58" s="144" t="n">
        <v>0</v>
      </c>
      <c r="AA58" s="144" t="n">
        <v>61</v>
      </c>
      <c r="AB58" s="144" t="n">
        <v>0</v>
      </c>
      <c r="AC58" s="149" t="n">
        <f aca="false">V58-U58+AZ58</f>
        <v>108</v>
      </c>
      <c r="AD58" s="150" t="n">
        <f aca="false">U58-T58</f>
        <v>-85</v>
      </c>
      <c r="AE58" s="144" t="n">
        <v>154</v>
      </c>
      <c r="AF58" s="151" t="n">
        <f aca="false">IF(AE58&gt;0, V58/(AE58*24),"no data")</f>
        <v>0.981331168831169</v>
      </c>
      <c r="AG58" s="152" t="n">
        <f aca="false">IF(R58&gt;0,R58/24,"no data")</f>
        <v>152.916666666667</v>
      </c>
      <c r="AH58" s="151" t="n">
        <f aca="false">IF(U58&gt;0,(U58/R58),"no data")</f>
        <v>0.958855585831063</v>
      </c>
      <c r="AI58" s="153" t="n">
        <f aca="false">IF(U58&gt;0,(1440-((W58*X58)+(Y58*Z58)+(AA58*AB58))/(W58+Y58+AA58))/1440,"no data")</f>
        <v>1</v>
      </c>
      <c r="AJ58" s="154" t="n">
        <f aca="false">IF(U58&gt;0,(1440-((X58*W58+AT58*AU58)+(Z58*Y58+AV58*AW58)+(AA58*AB58+AX58*AY58))/(W58+Y58+AA58))/1440,"no data")</f>
        <v>1</v>
      </c>
      <c r="AK58" s="127" t="n">
        <v>10.1</v>
      </c>
      <c r="AL58" s="133" t="n">
        <v>137.12</v>
      </c>
      <c r="AM58" s="142" t="n">
        <f aca="false">AK58*AL58</f>
        <v>1384.912</v>
      </c>
      <c r="AN58" s="127" t="n">
        <v>30.30206</v>
      </c>
      <c r="AO58" s="129" t="n">
        <v>963.378578148098</v>
      </c>
      <c r="AP58" s="155" t="n">
        <f aca="false">AN58*AO58</f>
        <v>29192.3554777584</v>
      </c>
      <c r="AQ58" s="156" t="n">
        <f aca="false">IF(U58&gt;0,((((AK58*AL58)+(AN58*AO58))/(U58*1000))*1000000),"no data")</f>
        <v>8689.1922357938</v>
      </c>
      <c r="AR58" s="157" t="n">
        <f aca="false">S58/24</f>
        <v>150.166666666667</v>
      </c>
      <c r="AS58" s="36"/>
      <c r="AT58" s="143" t="n">
        <v>0</v>
      </c>
      <c r="AU58" s="159" t="n">
        <v>0</v>
      </c>
      <c r="AV58" s="159" t="n">
        <v>0</v>
      </c>
      <c r="AW58" s="143" t="n">
        <v>0</v>
      </c>
      <c r="AX58" s="159" t="n">
        <v>0</v>
      </c>
      <c r="AY58" s="143" t="n">
        <v>0</v>
      </c>
      <c r="AZ58" s="143" t="n">
        <v>0</v>
      </c>
      <c r="BB58" s="160" t="n">
        <v>1081</v>
      </c>
      <c r="BC58" s="160" t="n">
        <v>1073</v>
      </c>
      <c r="BD58" s="160" t="n">
        <v>1473</v>
      </c>
      <c r="BE58" s="160" t="n">
        <f aca="false">BC58-BB58</f>
        <v>-8</v>
      </c>
      <c r="BF58" s="160" t="n">
        <f aca="false">AQ58</f>
        <v>8689.1922357938</v>
      </c>
      <c r="BG58" s="162" t="n">
        <f aca="false">BD58/24</f>
        <v>61.375</v>
      </c>
      <c r="BH58" s="187" t="n">
        <v>2.415</v>
      </c>
      <c r="BI58" s="188" t="n">
        <v>2.415</v>
      </c>
      <c r="BJ58" s="189" t="n">
        <v>27.2</v>
      </c>
      <c r="BK58" s="190" t="n">
        <v>28.17</v>
      </c>
      <c r="BL58" s="192" t="n">
        <v>22.46</v>
      </c>
      <c r="BM58" s="190" t="n">
        <v>29.42</v>
      </c>
      <c r="BN58" s="190" t="n">
        <v>991.46</v>
      </c>
      <c r="BO58" s="190" t="n">
        <v>50.08</v>
      </c>
      <c r="BP58" s="191" t="n">
        <v>0.9364</v>
      </c>
      <c r="BQ58" s="190" t="n">
        <v>95.94</v>
      </c>
      <c r="BR58" s="189" t="n">
        <v>84.58</v>
      </c>
      <c r="BS58" s="120" t="n">
        <f aca="false">BR58-BQ58</f>
        <v>-11.36</v>
      </c>
      <c r="BT58" s="190" t="n">
        <v>12256</v>
      </c>
      <c r="BU58" s="160" t="n">
        <v>12128</v>
      </c>
      <c r="BV58" s="135" t="n">
        <f aca="false">BU58-BT58</f>
        <v>-128</v>
      </c>
      <c r="BW58" s="160" t="n">
        <f aca="false">BH58+BI58</f>
        <v>4.83</v>
      </c>
      <c r="BX58" s="162" t="n">
        <v>24</v>
      </c>
      <c r="BY58" s="162" t="n">
        <v>24</v>
      </c>
      <c r="CA58" s="162" t="n">
        <v>24</v>
      </c>
      <c r="CB58" s="162" t="n">
        <v>6.58</v>
      </c>
      <c r="CD58" s="162" t="n">
        <v>2.1</v>
      </c>
      <c r="CE58" s="162" t="n">
        <v>3.6</v>
      </c>
      <c r="CF58" s="162" t="n">
        <v>1.65</v>
      </c>
      <c r="CG58" s="162" t="n">
        <v>1.6</v>
      </c>
    </row>
    <row r="59" customFormat="false" ht="13.8" hidden="false" customHeight="false" outlineLevel="0" collapsed="false">
      <c r="A59" s="138"/>
      <c r="B59" s="139" t="n">
        <v>43154</v>
      </c>
      <c r="C59" s="140" t="n">
        <v>69</v>
      </c>
      <c r="D59" s="166" t="n">
        <v>0.65</v>
      </c>
      <c r="E59" s="142" t="n">
        <v>59</v>
      </c>
      <c r="F59" s="144" t="n">
        <v>78</v>
      </c>
      <c r="G59" s="144" t="n">
        <v>60</v>
      </c>
      <c r="H59" s="144" t="n">
        <v>24</v>
      </c>
      <c r="I59" s="144" t="n">
        <v>0</v>
      </c>
      <c r="J59" s="144" t="n">
        <v>24</v>
      </c>
      <c r="K59" s="144" t="n">
        <v>0</v>
      </c>
      <c r="L59" s="170" t="n">
        <v>0</v>
      </c>
      <c r="M59" s="170" t="n">
        <v>0</v>
      </c>
      <c r="N59" s="170" t="n">
        <v>0</v>
      </c>
      <c r="O59" s="170" t="n">
        <v>0</v>
      </c>
      <c r="P59" s="170" t="n">
        <v>24</v>
      </c>
      <c r="Q59" s="170" t="n">
        <v>0</v>
      </c>
      <c r="R59" s="186" t="n">
        <v>3691</v>
      </c>
      <c r="S59" s="147" t="n">
        <v>3620</v>
      </c>
      <c r="T59" s="147" t="n">
        <v>3620</v>
      </c>
      <c r="U59" s="148" t="n">
        <v>3550</v>
      </c>
      <c r="V59" s="148" t="n">
        <v>3659</v>
      </c>
      <c r="W59" s="144" t="n">
        <v>45</v>
      </c>
      <c r="X59" s="144" t="n">
        <v>0</v>
      </c>
      <c r="Y59" s="144" t="n">
        <v>45</v>
      </c>
      <c r="Z59" s="144" t="n">
        <v>0</v>
      </c>
      <c r="AA59" s="144" t="n">
        <v>62</v>
      </c>
      <c r="AB59" s="144" t="n">
        <v>0</v>
      </c>
      <c r="AC59" s="149" t="n">
        <f aca="false">V59-U59+AZ59</f>
        <v>109</v>
      </c>
      <c r="AD59" s="150" t="n">
        <f aca="false">U59-T59</f>
        <v>-70</v>
      </c>
      <c r="AE59" s="144" t="n">
        <v>155</v>
      </c>
      <c r="AF59" s="151" t="n">
        <f aca="false">IF(AE59&gt;0, V59/(AE59*24),"no data")</f>
        <v>0.983602150537634</v>
      </c>
      <c r="AG59" s="152" t="n">
        <f aca="false">IF(R59&gt;0,R59/24,"no data")</f>
        <v>153.791666666667</v>
      </c>
      <c r="AH59" s="151" t="n">
        <f aca="false">IF(U59&gt;0,(U59/R59),"no data")</f>
        <v>0.961798970468708</v>
      </c>
      <c r="AI59" s="153" t="n">
        <f aca="false">IF(U59&gt;0,(1440-((W59*X59)+(Y59*Z59)+(AA59*AB59))/(W59+Y59+AA59))/1440,"no data")</f>
        <v>1</v>
      </c>
      <c r="AJ59" s="154" t="n">
        <f aca="false">IF(U59&gt;0,(1440-((X59*W59+AT59*AU59)+(Z59*Y59+AV59*AW59)+(AA59*AB59+AX59*AY59))/(W59+Y59+AA59))/1440,"no data")</f>
        <v>1</v>
      </c>
      <c r="AK59" s="127" t="n">
        <v>10.04</v>
      </c>
      <c r="AL59" s="133" t="n">
        <v>135.85</v>
      </c>
      <c r="AM59" s="142" t="n">
        <f aca="false">AK59*AL59</f>
        <v>1363.934</v>
      </c>
      <c r="AN59" s="127" t="n">
        <v>30.815</v>
      </c>
      <c r="AO59" s="129" t="n">
        <v>966.5642</v>
      </c>
      <c r="AP59" s="155" t="n">
        <f aca="false">AN59*AO59</f>
        <v>29784.675823</v>
      </c>
      <c r="AQ59" s="156" t="n">
        <f aca="false">IF(U59&gt;0,((((AK59*AL59)+(AN59*AO59))/(U59*1000))*1000000),"no data")</f>
        <v>8774.25628816901</v>
      </c>
      <c r="AR59" s="157" t="n">
        <f aca="false">S59/24</f>
        <v>150.833333333333</v>
      </c>
      <c r="AS59" s="36"/>
      <c r="AT59" s="143" t="n">
        <v>0</v>
      </c>
      <c r="AU59" s="159" t="n">
        <v>0</v>
      </c>
      <c r="AV59" s="159" t="n">
        <v>0</v>
      </c>
      <c r="AW59" s="143" t="n">
        <v>0</v>
      </c>
      <c r="AX59" s="159" t="n">
        <v>0</v>
      </c>
      <c r="AY59" s="143" t="n">
        <v>0</v>
      </c>
      <c r="AZ59" s="143" t="n">
        <v>0</v>
      </c>
      <c r="BB59" s="160" t="n">
        <v>1084</v>
      </c>
      <c r="BC59" s="160" t="n">
        <v>1081</v>
      </c>
      <c r="BD59" s="160" t="n">
        <v>1494</v>
      </c>
      <c r="BE59" s="160" t="n">
        <f aca="false">BC59-BB59</f>
        <v>-3</v>
      </c>
      <c r="BF59" s="160" t="n">
        <f aca="false">AQ59</f>
        <v>8774.25628816901</v>
      </c>
      <c r="BG59" s="162" t="n">
        <f aca="false">BD59/24</f>
        <v>62.25</v>
      </c>
      <c r="BH59" s="187" t="n">
        <v>2.474</v>
      </c>
      <c r="BI59" s="188" t="n">
        <v>2.474</v>
      </c>
      <c r="BJ59" s="189" t="n">
        <v>27.2</v>
      </c>
      <c r="BK59" s="190" t="n">
        <v>28.16</v>
      </c>
      <c r="BL59" s="190" t="n">
        <v>22.5</v>
      </c>
      <c r="BM59" s="190" t="n">
        <v>29.38</v>
      </c>
      <c r="BN59" s="190" t="n">
        <v>991.7</v>
      </c>
      <c r="BO59" s="189" t="n">
        <v>50.07</v>
      </c>
      <c r="BP59" s="191" t="n">
        <v>0.937</v>
      </c>
      <c r="BQ59" s="190" t="n">
        <v>95.9</v>
      </c>
      <c r="BR59" s="189" t="n">
        <v>84.6</v>
      </c>
      <c r="BS59" s="120" t="n">
        <f aca="false">BR59-BQ59</f>
        <v>-11.3</v>
      </c>
      <c r="BT59" s="190" t="n">
        <v>12218</v>
      </c>
      <c r="BU59" s="160" t="n">
        <v>12057</v>
      </c>
      <c r="BV59" s="135" t="n">
        <f aca="false">BU59-BT59</f>
        <v>-161</v>
      </c>
      <c r="BW59" s="160" t="n">
        <f aca="false">BH59+BI59</f>
        <v>4.948</v>
      </c>
      <c r="BX59" s="162" t="n">
        <v>24</v>
      </c>
      <c r="BY59" s="162" t="n">
        <v>24</v>
      </c>
      <c r="CA59" s="162" t="n">
        <v>24</v>
      </c>
      <c r="CB59" s="162" t="n">
        <v>7.3</v>
      </c>
      <c r="CD59" s="162" t="n">
        <v>2.1</v>
      </c>
      <c r="CE59" s="162" t="n">
        <v>3.5</v>
      </c>
      <c r="CF59" s="162" t="n">
        <v>1.8</v>
      </c>
      <c r="CG59" s="162" t="n">
        <v>1.3</v>
      </c>
    </row>
    <row r="60" customFormat="false" ht="13.8" hidden="false" customHeight="false" outlineLevel="0" collapsed="false">
      <c r="A60" s="138"/>
      <c r="B60" s="139" t="n">
        <v>43155</v>
      </c>
      <c r="C60" s="142" t="n">
        <v>66</v>
      </c>
      <c r="D60" s="166" t="n">
        <v>0.73</v>
      </c>
      <c r="E60" s="142" t="n">
        <v>59</v>
      </c>
      <c r="F60" s="143" t="n">
        <v>74</v>
      </c>
      <c r="G60" s="143" t="n">
        <v>60</v>
      </c>
      <c r="H60" s="144" t="n">
        <v>24</v>
      </c>
      <c r="I60" s="144" t="n">
        <v>0</v>
      </c>
      <c r="J60" s="144" t="n">
        <v>24</v>
      </c>
      <c r="K60" s="144" t="n">
        <v>0</v>
      </c>
      <c r="L60" s="170" t="n">
        <v>0</v>
      </c>
      <c r="M60" s="170" t="n">
        <v>0</v>
      </c>
      <c r="N60" s="170" t="n">
        <v>0</v>
      </c>
      <c r="O60" s="170" t="n">
        <v>0</v>
      </c>
      <c r="P60" s="170" t="n">
        <v>24</v>
      </c>
      <c r="Q60" s="170" t="n">
        <v>0</v>
      </c>
      <c r="R60" s="170" t="n">
        <v>3696</v>
      </c>
      <c r="S60" s="147" t="n">
        <v>3641</v>
      </c>
      <c r="T60" s="147" t="n">
        <v>3641</v>
      </c>
      <c r="U60" s="148" t="n">
        <v>3573</v>
      </c>
      <c r="V60" s="148" t="n">
        <v>3679</v>
      </c>
      <c r="W60" s="144" t="n">
        <v>45</v>
      </c>
      <c r="X60" s="144" t="n">
        <v>0</v>
      </c>
      <c r="Y60" s="144" t="n">
        <v>45</v>
      </c>
      <c r="Z60" s="144" t="n">
        <v>0</v>
      </c>
      <c r="AA60" s="144" t="n">
        <v>63</v>
      </c>
      <c r="AB60" s="144" t="n">
        <v>0</v>
      </c>
      <c r="AC60" s="149" t="n">
        <f aca="false">V60-U60+AZ60</f>
        <v>106</v>
      </c>
      <c r="AD60" s="150" t="n">
        <f aca="false">U60-T60</f>
        <v>-68</v>
      </c>
      <c r="AE60" s="144" t="n">
        <v>156</v>
      </c>
      <c r="AF60" s="151" t="n">
        <f aca="false">IF(AE60&gt;0, V60/(AE60*24),"no data")</f>
        <v>0.982638888888889</v>
      </c>
      <c r="AG60" s="152" t="n">
        <f aca="false">IF(R60&gt;0,R60/24,"no data")</f>
        <v>154</v>
      </c>
      <c r="AH60" s="151" t="n">
        <f aca="false">IF(U60&gt;0,(U60/R60),"no data")</f>
        <v>0.966720779220779</v>
      </c>
      <c r="AI60" s="153" t="n">
        <f aca="false">IF(U60&gt;0,(1440-((W60*X60)+(Y60*Z60)+(AA60*AB60))/(W60+Y60+AA60))/1440,"no data")</f>
        <v>1</v>
      </c>
      <c r="AJ60" s="154" t="n">
        <f aca="false">IF(U60&gt;0,(1440-((X60*W60+AT60*AU60)+(Z60*Y60+AV60*AW60)+(AA60*AB60+AX60*AY60))/(W60+Y60+AA60))/1440,"no data")</f>
        <v>1</v>
      </c>
      <c r="AK60" s="127" t="n">
        <v>10.02</v>
      </c>
      <c r="AL60" s="133" t="n">
        <v>135.52</v>
      </c>
      <c r="AM60" s="142" t="n">
        <f aca="false">AK60*AL60</f>
        <v>1357.9104</v>
      </c>
      <c r="AN60" s="127" t="n">
        <v>30.775</v>
      </c>
      <c r="AO60" s="129" t="n">
        <v>968.201712217982</v>
      </c>
      <c r="AP60" s="155" t="n">
        <f aca="false">AN60*AO60</f>
        <v>29796.4076935084</v>
      </c>
      <c r="AQ60" s="156" t="n">
        <f aca="false">IF(U60&gt;0,((((AK60*AL60)+(AN60*AO60))/(U60*1000))*1000000),"no data")</f>
        <v>8719.37254226375</v>
      </c>
      <c r="AR60" s="157" t="n">
        <f aca="false">S60/24</f>
        <v>151.708333333333</v>
      </c>
      <c r="AS60" s="36"/>
      <c r="AT60" s="143" t="n">
        <v>0</v>
      </c>
      <c r="AU60" s="159" t="n">
        <v>0</v>
      </c>
      <c r="AV60" s="143" t="n">
        <v>0</v>
      </c>
      <c r="AW60" s="143" t="n">
        <v>0</v>
      </c>
      <c r="AX60" s="159" t="n">
        <v>0</v>
      </c>
      <c r="AY60" s="143" t="n">
        <v>0</v>
      </c>
      <c r="AZ60" s="143" t="n">
        <v>0</v>
      </c>
      <c r="BB60" s="160" t="n">
        <v>1087</v>
      </c>
      <c r="BC60" s="160" t="n">
        <v>1088</v>
      </c>
      <c r="BD60" s="160" t="n">
        <v>1504</v>
      </c>
      <c r="BE60" s="160" t="n">
        <f aca="false">BC60-BB60</f>
        <v>1</v>
      </c>
      <c r="BF60" s="160" t="n">
        <f aca="false">AQ60</f>
        <v>8719.37254226375</v>
      </c>
      <c r="BG60" s="162" t="n">
        <f aca="false">BD60/24</f>
        <v>62.6666666666667</v>
      </c>
      <c r="BH60" s="187" t="n">
        <v>2.476</v>
      </c>
      <c r="BI60" s="188" t="n">
        <v>2.476</v>
      </c>
      <c r="BJ60" s="189" t="n">
        <v>27.2</v>
      </c>
      <c r="BK60" s="190" t="n">
        <v>28.23</v>
      </c>
      <c r="BL60" s="190" t="n">
        <v>22.65</v>
      </c>
      <c r="BM60" s="190" t="n">
        <v>29.35</v>
      </c>
      <c r="BN60" s="190" t="n">
        <v>994.75</v>
      </c>
      <c r="BO60" s="190" t="n">
        <v>50.1</v>
      </c>
      <c r="BP60" s="191" t="n">
        <v>0.9369</v>
      </c>
      <c r="BQ60" s="190" t="n">
        <v>95.78</v>
      </c>
      <c r="BR60" s="189" t="n">
        <v>84.76</v>
      </c>
      <c r="BS60" s="120" t="n">
        <f aca="false">BR60-BQ60</f>
        <v>-11.02</v>
      </c>
      <c r="BT60" s="160" t="n">
        <v>12199</v>
      </c>
      <c r="BU60" s="160" t="n">
        <v>12015</v>
      </c>
      <c r="BV60" s="135" t="n">
        <f aca="false">BU60-BT60</f>
        <v>-184</v>
      </c>
      <c r="BW60" s="160" t="n">
        <f aca="false">BH60+BI60</f>
        <v>4.952</v>
      </c>
      <c r="BX60" s="162" t="n">
        <v>24</v>
      </c>
      <c r="BY60" s="162" t="n">
        <v>24</v>
      </c>
      <c r="CA60" s="162" t="n">
        <v>23.9</v>
      </c>
      <c r="CB60" s="162" t="n">
        <v>7.9</v>
      </c>
      <c r="CD60" s="162" t="n">
        <v>2.1</v>
      </c>
      <c r="CE60" s="162" t="n">
        <v>3.6</v>
      </c>
      <c r="CF60" s="162" t="n">
        <v>1.8</v>
      </c>
      <c r="CG60" s="162" t="n">
        <v>1.5</v>
      </c>
    </row>
    <row r="61" customFormat="false" ht="13.8" hidden="false" customHeight="false" outlineLevel="0" collapsed="false">
      <c r="A61" s="138"/>
      <c r="B61" s="139" t="n">
        <v>43156</v>
      </c>
      <c r="C61" s="140" t="n">
        <v>66</v>
      </c>
      <c r="D61" s="166" t="n">
        <v>0.69</v>
      </c>
      <c r="E61" s="142" t="n">
        <v>58</v>
      </c>
      <c r="F61" s="143" t="n">
        <v>78</v>
      </c>
      <c r="G61" s="143" t="n">
        <v>55</v>
      </c>
      <c r="H61" s="144" t="n">
        <v>24</v>
      </c>
      <c r="I61" s="144" t="n">
        <v>0</v>
      </c>
      <c r="J61" s="144" t="n">
        <v>24</v>
      </c>
      <c r="K61" s="144" t="n">
        <v>0</v>
      </c>
      <c r="L61" s="170" t="n">
        <v>0</v>
      </c>
      <c r="M61" s="170" t="n">
        <v>0</v>
      </c>
      <c r="N61" s="170" t="n">
        <v>0</v>
      </c>
      <c r="O61" s="170" t="n">
        <v>0</v>
      </c>
      <c r="P61" s="170" t="n">
        <v>2</v>
      </c>
      <c r="Q61" s="170" t="n">
        <v>24</v>
      </c>
      <c r="R61" s="170" t="n">
        <v>3697</v>
      </c>
      <c r="S61" s="147" t="n">
        <v>3307</v>
      </c>
      <c r="T61" s="147" t="n">
        <v>3275</v>
      </c>
      <c r="U61" s="148" t="n">
        <v>3212</v>
      </c>
      <c r="V61" s="148" t="n">
        <v>3306</v>
      </c>
      <c r="W61" s="144" t="n">
        <v>45</v>
      </c>
      <c r="X61" s="144" t="n">
        <v>0</v>
      </c>
      <c r="Y61" s="144" t="n">
        <v>45</v>
      </c>
      <c r="Z61" s="143" t="n">
        <v>0</v>
      </c>
      <c r="AA61" s="144" t="n">
        <v>62</v>
      </c>
      <c r="AB61" s="143" t="n">
        <v>0</v>
      </c>
      <c r="AC61" s="149" t="n">
        <f aca="false">V61-U61+AZ61</f>
        <v>94</v>
      </c>
      <c r="AD61" s="150" t="n">
        <f aca="false">U61-T61</f>
        <v>-63</v>
      </c>
      <c r="AE61" s="143" t="n">
        <v>153</v>
      </c>
      <c r="AF61" s="151" t="n">
        <f aca="false">IF(AE61&gt;0, V61/(AE61*24),"no data")</f>
        <v>0.900326797385621</v>
      </c>
      <c r="AG61" s="152" t="n">
        <f aca="false">IF(R61&gt;0,R61/24,"no data")</f>
        <v>154.041666666667</v>
      </c>
      <c r="AH61" s="151" t="n">
        <f aca="false">IF(U61&gt;0,(U61/R61),"no data")</f>
        <v>0.868812550716797</v>
      </c>
      <c r="AI61" s="153" t="n">
        <f aca="false">IF(U61&gt;0,(1440-((W61*X61)+(Y61*Z61)+(AA61*AB61))/(W61+Y61+AA61))/1440,"no data")</f>
        <v>1</v>
      </c>
      <c r="AJ61" s="154" t="n">
        <f aca="false">IF(U61&gt;0,(1440-((X61*W61+AT61*AU61)+(Z61*Y61+AV61*AW61)+(AA61*AB61+AX61*AY61))/(W61+Y61+AA61))/1440,"no data")</f>
        <v>0.899342105263158</v>
      </c>
      <c r="AK61" s="127" t="n">
        <v>10.005</v>
      </c>
      <c r="AL61" s="133" t="n">
        <v>135.59</v>
      </c>
      <c r="AM61" s="142" t="n">
        <f aca="false">AK61*AL61</f>
        <v>1356.57795</v>
      </c>
      <c r="AN61" s="127" t="n">
        <v>26.815</v>
      </c>
      <c r="AO61" s="129" t="n">
        <v>969.555369625732</v>
      </c>
      <c r="AP61" s="155" t="n">
        <f aca="false">AN61*AO61</f>
        <v>25998.627236514</v>
      </c>
      <c r="AQ61" s="156" t="n">
        <f aca="false">IF(U61&gt;0,((((AK61*AL61)+(AN61*AO61))/(U61*1000))*1000000),"no data")</f>
        <v>8516.56450389602</v>
      </c>
      <c r="AR61" s="157" t="n">
        <f aca="false">S61/24</f>
        <v>137.791666666667</v>
      </c>
      <c r="AS61" s="36"/>
      <c r="AT61" s="143" t="n">
        <v>0</v>
      </c>
      <c r="AU61" s="159" t="n">
        <v>0</v>
      </c>
      <c r="AV61" s="159" t="n">
        <v>0</v>
      </c>
      <c r="AW61" s="143" t="n">
        <v>0</v>
      </c>
      <c r="AX61" s="159" t="n">
        <v>17</v>
      </c>
      <c r="AY61" s="143" t="n">
        <v>1296</v>
      </c>
      <c r="AZ61" s="143" t="n">
        <v>0</v>
      </c>
      <c r="BB61" s="160" t="n">
        <v>1095</v>
      </c>
      <c r="BC61" s="160" t="n">
        <v>1101</v>
      </c>
      <c r="BD61" s="160" t="n">
        <v>1110</v>
      </c>
      <c r="BE61" s="160" t="n">
        <f aca="false">BC61-BB61</f>
        <v>6</v>
      </c>
      <c r="BF61" s="160" t="n">
        <f aca="false">AQ61</f>
        <v>8516.56450389602</v>
      </c>
      <c r="BG61" s="162" t="n">
        <f aca="false">BD61/24</f>
        <v>46.25</v>
      </c>
      <c r="BH61" s="187" t="n">
        <v>0.248</v>
      </c>
      <c r="BI61" s="188" t="n">
        <v>0.239</v>
      </c>
      <c r="BJ61" s="189" t="n">
        <v>27.2</v>
      </c>
      <c r="BK61" s="190" t="n">
        <v>28.37</v>
      </c>
      <c r="BL61" s="190" t="n">
        <v>22.76</v>
      </c>
      <c r="BM61" s="190" t="n">
        <v>29.34</v>
      </c>
      <c r="BN61" s="160" t="n">
        <v>999.5</v>
      </c>
      <c r="BO61" s="190" t="n">
        <v>50.11</v>
      </c>
      <c r="BP61" s="191" t="n">
        <v>0.937</v>
      </c>
      <c r="BQ61" s="190" t="n">
        <v>95.71</v>
      </c>
      <c r="BR61" s="189" t="n">
        <v>84.7</v>
      </c>
      <c r="BS61" s="120" t="n">
        <f aca="false">BR61-BQ61</f>
        <v>-11.01</v>
      </c>
      <c r="BT61" s="160" t="n">
        <v>12175</v>
      </c>
      <c r="BU61" s="160" t="n">
        <v>11944</v>
      </c>
      <c r="BV61" s="135" t="n">
        <f aca="false">BU61-BT61</f>
        <v>-231</v>
      </c>
      <c r="BW61" s="160" t="n">
        <f aca="false">BH61+BI61</f>
        <v>0.487</v>
      </c>
      <c r="BX61" s="162" t="n">
        <v>3.8</v>
      </c>
      <c r="BY61" s="162" t="n">
        <v>3.7</v>
      </c>
      <c r="CA61" s="162" t="n">
        <v>24</v>
      </c>
      <c r="CB61" s="162" t="n">
        <v>7.1</v>
      </c>
      <c r="CD61" s="162" t="n">
        <v>2.1</v>
      </c>
      <c r="CE61" s="162" t="n">
        <v>3.5</v>
      </c>
      <c r="CF61" s="162" t="n">
        <v>1.8</v>
      </c>
      <c r="CG61" s="162" t="n">
        <v>1.5</v>
      </c>
    </row>
    <row r="62" customFormat="false" ht="13.8" hidden="false" customHeight="false" outlineLevel="0" collapsed="false">
      <c r="A62" s="90" t="s">
        <v>100</v>
      </c>
      <c r="B62" s="91" t="n">
        <v>43157</v>
      </c>
      <c r="C62" s="92" t="n">
        <v>70.5</v>
      </c>
      <c r="D62" s="93" t="n">
        <v>0.664</v>
      </c>
      <c r="E62" s="92" t="n">
        <v>60.3</v>
      </c>
      <c r="F62" s="95" t="n">
        <v>81</v>
      </c>
      <c r="G62" s="95" t="n">
        <v>60</v>
      </c>
      <c r="H62" s="96" t="n">
        <v>24</v>
      </c>
      <c r="I62" s="96" t="n">
        <v>0</v>
      </c>
      <c r="J62" s="96" t="n">
        <v>24</v>
      </c>
      <c r="K62" s="96" t="n">
        <v>0</v>
      </c>
      <c r="L62" s="97" t="n">
        <v>0</v>
      </c>
      <c r="M62" s="97" t="n">
        <v>0</v>
      </c>
      <c r="N62" s="97" t="n">
        <v>0</v>
      </c>
      <c r="O62" s="97" t="n">
        <v>0</v>
      </c>
      <c r="P62" s="97" t="n">
        <v>18</v>
      </c>
      <c r="Q62" s="97" t="n">
        <v>56</v>
      </c>
      <c r="R62" s="97" t="n">
        <v>3668</v>
      </c>
      <c r="S62" s="197" t="n">
        <v>3637</v>
      </c>
      <c r="T62" s="197" t="n">
        <v>3530</v>
      </c>
      <c r="U62" s="197" t="n">
        <v>3477</v>
      </c>
      <c r="V62" s="197" t="n">
        <v>3583</v>
      </c>
      <c r="W62" s="96" t="n">
        <v>45</v>
      </c>
      <c r="X62" s="96" t="n">
        <v>0</v>
      </c>
      <c r="Y62" s="96" t="n">
        <v>45</v>
      </c>
      <c r="Z62" s="96" t="n">
        <v>0</v>
      </c>
      <c r="AA62" s="96" t="n">
        <v>62</v>
      </c>
      <c r="AB62" s="95" t="n">
        <v>0</v>
      </c>
      <c r="AC62" s="100" t="n">
        <f aca="false">V62-U62+AZ62</f>
        <v>106</v>
      </c>
      <c r="AD62" s="101" t="n">
        <f aca="false">U62-T62</f>
        <v>-53</v>
      </c>
      <c r="AE62" s="95" t="n">
        <v>157</v>
      </c>
      <c r="AF62" s="102" t="n">
        <f aca="false">IF(AE62&gt;0, V62/(AE62*24),"no data")</f>
        <v>0.950902335456476</v>
      </c>
      <c r="AG62" s="103" t="n">
        <f aca="false">IF(R62&gt;0,R62/24,"no data")</f>
        <v>152.833333333333</v>
      </c>
      <c r="AH62" s="102" t="n">
        <f aca="false">IF(U62&gt;0,(U62/R62),"no data")</f>
        <v>0.947928026172301</v>
      </c>
      <c r="AI62" s="104" t="n">
        <f aca="false">(1440-((W62*X62)+(Y62*Z62)+(AA62*AB62))/(W62+Y62+AA62))/1440</f>
        <v>1</v>
      </c>
      <c r="AJ62" s="105" t="n">
        <f aca="false">IF(U62&gt;0,(1440-((X62*W62+AT62*AU62)+(Z62*Y62+AV62*AW62)+(AA62*AB62+AX62*AY62))/(W62+Y62+AA62))/1440,"no data")</f>
        <v>0.979166666666667</v>
      </c>
      <c r="AK62" s="193" t="n">
        <v>10.41</v>
      </c>
      <c r="AL62" s="194" t="n">
        <v>134.38</v>
      </c>
      <c r="AM62" s="94" t="n">
        <f aca="false">AK62*AL62</f>
        <v>1398.8958</v>
      </c>
      <c r="AN62" s="193" t="n">
        <v>29.98</v>
      </c>
      <c r="AO62" s="198" t="n">
        <v>965</v>
      </c>
      <c r="AP62" s="109" t="n">
        <f aca="false">AN62*AO62</f>
        <v>28930.7</v>
      </c>
      <c r="AQ62" s="130" t="n">
        <f aca="false">IF(U62&gt;0,((((AK62*AL62)+(AN62*AO62))/(U62*1000))*1000000),"no data")</f>
        <v>8722.9208513086</v>
      </c>
      <c r="AR62" s="111" t="n">
        <f aca="false">S62/24</f>
        <v>151.541666666667</v>
      </c>
      <c r="AS62" s="36"/>
      <c r="AT62" s="95" t="n">
        <v>0</v>
      </c>
      <c r="AU62" s="112" t="n">
        <v>0</v>
      </c>
      <c r="AV62" s="112" t="n">
        <v>0</v>
      </c>
      <c r="AW62" s="95" t="n">
        <v>0</v>
      </c>
      <c r="AX62" s="112" t="n">
        <v>15</v>
      </c>
      <c r="AY62" s="95" t="n">
        <v>304</v>
      </c>
      <c r="AZ62" s="95" t="n">
        <v>0</v>
      </c>
      <c r="BB62" s="113" t="n">
        <v>1081</v>
      </c>
      <c r="BC62" s="113" t="n">
        <v>1085</v>
      </c>
      <c r="BD62" s="113" t="n">
        <v>1417</v>
      </c>
      <c r="BE62" s="113" t="n">
        <f aca="false">BC62-BB62</f>
        <v>4</v>
      </c>
      <c r="BF62" s="113" t="n">
        <f aca="false">AQ62</f>
        <v>8722.9208513086</v>
      </c>
      <c r="BG62" s="114" t="n">
        <f aca="false">BD62/24</f>
        <v>59.0416666666667</v>
      </c>
      <c r="BH62" s="115" t="n">
        <v>2.109</v>
      </c>
      <c r="BI62" s="116" t="n">
        <v>2.078</v>
      </c>
      <c r="BJ62" s="117" t="n">
        <v>27.4</v>
      </c>
      <c r="BK62" s="118" t="n">
        <v>28.31</v>
      </c>
      <c r="BL62" s="117" t="n">
        <v>22.73</v>
      </c>
      <c r="BM62" s="117" t="n">
        <v>29.43</v>
      </c>
      <c r="BN62" s="118" t="n">
        <v>995.7</v>
      </c>
      <c r="BO62" s="117" t="n">
        <v>50.07</v>
      </c>
      <c r="BP62" s="119" t="n">
        <v>0.9376</v>
      </c>
      <c r="BQ62" s="118" t="n">
        <v>96</v>
      </c>
      <c r="BR62" s="117" t="n">
        <v>84.7</v>
      </c>
      <c r="BS62" s="120" t="n">
        <f aca="false">BR62-BQ62</f>
        <v>-11.3</v>
      </c>
      <c r="BT62" s="113" t="n">
        <v>12625</v>
      </c>
      <c r="BU62" s="113" t="n">
        <v>12522</v>
      </c>
      <c r="BV62" s="122" t="n">
        <f aca="false">BU62-BT62</f>
        <v>-103</v>
      </c>
      <c r="BW62" s="123" t="n">
        <f aca="false">BH62+BI62</f>
        <v>4.187</v>
      </c>
      <c r="BX62" s="114" t="n">
        <v>24</v>
      </c>
      <c r="BY62" s="114" t="n">
        <v>24</v>
      </c>
      <c r="CA62" s="114" t="n">
        <v>24</v>
      </c>
      <c r="CB62" s="114" t="n">
        <v>7.92</v>
      </c>
      <c r="CD62" s="114" t="n">
        <v>2.2</v>
      </c>
      <c r="CE62" s="114" t="n">
        <v>3.6</v>
      </c>
      <c r="CF62" s="114" t="n">
        <v>1.8</v>
      </c>
      <c r="CG62" s="114" t="n">
        <v>1.5</v>
      </c>
    </row>
    <row r="63" customFormat="false" ht="13.8" hidden="false" customHeight="false" outlineLevel="0" collapsed="false">
      <c r="A63" s="90"/>
      <c r="B63" s="91" t="n">
        <v>43158</v>
      </c>
      <c r="C63" s="92" t="n">
        <v>73.2</v>
      </c>
      <c r="D63" s="93" t="n">
        <v>0.64</v>
      </c>
      <c r="E63" s="92" t="n">
        <v>61.9</v>
      </c>
      <c r="F63" s="95" t="n">
        <v>84</v>
      </c>
      <c r="G63" s="95" t="n">
        <v>61</v>
      </c>
      <c r="H63" s="96" t="n">
        <v>24</v>
      </c>
      <c r="I63" s="96" t="n">
        <v>0</v>
      </c>
      <c r="J63" s="96" t="n">
        <v>24</v>
      </c>
      <c r="K63" s="96" t="n">
        <v>0</v>
      </c>
      <c r="L63" s="97" t="n">
        <v>0</v>
      </c>
      <c r="M63" s="97" t="n">
        <v>0</v>
      </c>
      <c r="N63" s="97" t="n">
        <v>0</v>
      </c>
      <c r="O63" s="97" t="n">
        <v>0</v>
      </c>
      <c r="P63" s="97" t="n">
        <v>3</v>
      </c>
      <c r="Q63" s="97" t="n">
        <v>26</v>
      </c>
      <c r="R63" s="97" t="n">
        <v>3651</v>
      </c>
      <c r="S63" s="197" t="n">
        <v>3608</v>
      </c>
      <c r="T63" s="197" t="n">
        <v>3540</v>
      </c>
      <c r="U63" s="197" t="n">
        <v>3473</v>
      </c>
      <c r="V63" s="197" t="n">
        <v>3579</v>
      </c>
      <c r="W63" s="96" t="n">
        <v>45</v>
      </c>
      <c r="X63" s="96" t="n">
        <v>0</v>
      </c>
      <c r="Y63" s="96" t="n">
        <v>45</v>
      </c>
      <c r="Z63" s="96" t="n">
        <v>0</v>
      </c>
      <c r="AA63" s="96" t="n">
        <v>62</v>
      </c>
      <c r="AB63" s="95" t="n">
        <v>0</v>
      </c>
      <c r="AC63" s="100" t="n">
        <f aca="false">V63-U63+AZ63</f>
        <v>106</v>
      </c>
      <c r="AD63" s="101" t="n">
        <f aca="false">U63-T63</f>
        <v>-67</v>
      </c>
      <c r="AE63" s="95" t="n">
        <v>154</v>
      </c>
      <c r="AF63" s="102" t="n">
        <f aca="false">IF(AE63&gt;0, V63/(AE63*24),"no data")</f>
        <v>0.968344155844156</v>
      </c>
      <c r="AG63" s="103" t="n">
        <f aca="false">IF(R63&gt;0,R63/24,"no data")</f>
        <v>152.125</v>
      </c>
      <c r="AH63" s="102" t="n">
        <f aca="false">IF(U63&gt;0,(U63/R63),"no data")</f>
        <v>0.951246233908518</v>
      </c>
      <c r="AI63" s="104" t="n">
        <f aca="false">(1440-((W63*X63)+(Y63*Z63)+(AA63*AB63))/(W63+Y63+AA63))/1440</f>
        <v>1</v>
      </c>
      <c r="AJ63" s="105" t="n">
        <f aca="false">IF(U63&gt;0,(1440-((X63*W63+AT63*AU63)+(Z63*Y63+AV63*AW63)+(AA63*AB63+AX63*AY63))/(W63+Y63+AA63))/1440,"no data")</f>
        <v>0.984941520467836</v>
      </c>
      <c r="AK63" s="193" t="n">
        <v>10.41</v>
      </c>
      <c r="AL63" s="196" t="n">
        <v>137.99</v>
      </c>
      <c r="AM63" s="94" t="n">
        <f aca="false">AK63*AL63</f>
        <v>1436.4759</v>
      </c>
      <c r="AN63" s="193" t="n">
        <v>30.19</v>
      </c>
      <c r="AO63" s="198" t="n">
        <v>960</v>
      </c>
      <c r="AP63" s="109" t="n">
        <f aca="false">AN63*AO63</f>
        <v>28982.4</v>
      </c>
      <c r="AQ63" s="130" t="n">
        <f aca="false">IF(U63&gt;0,((((AK63*AL63)+(AN63*AO63))/(U63*1000))*1000000),"no data")</f>
        <v>8758.67431615318</v>
      </c>
      <c r="AR63" s="111" t="n">
        <f aca="false">S63/24</f>
        <v>150.333333333333</v>
      </c>
      <c r="AS63" s="36"/>
      <c r="AT63" s="95" t="n">
        <v>0</v>
      </c>
      <c r="AU63" s="112" t="n">
        <v>0</v>
      </c>
      <c r="AV63" s="112" t="n">
        <v>0</v>
      </c>
      <c r="AW63" s="95" t="n">
        <v>0</v>
      </c>
      <c r="AX63" s="112" t="n">
        <v>16</v>
      </c>
      <c r="AY63" s="95" t="n">
        <v>206</v>
      </c>
      <c r="AZ63" s="95" t="n">
        <v>0</v>
      </c>
      <c r="BB63" s="113" t="n">
        <v>1071</v>
      </c>
      <c r="BC63" s="113" t="n">
        <v>1068</v>
      </c>
      <c r="BD63" s="113" t="n">
        <v>1440</v>
      </c>
      <c r="BE63" s="113" t="n">
        <f aca="false">BC63-BB63</f>
        <v>-3</v>
      </c>
      <c r="BF63" s="113" t="n">
        <f aca="false">AQ63</f>
        <v>8758.67431615318</v>
      </c>
      <c r="BG63" s="114" t="n">
        <f aca="false">BD63/24</f>
        <v>60</v>
      </c>
      <c r="BH63" s="115" t="n">
        <v>2.301</v>
      </c>
      <c r="BI63" s="116" t="n">
        <v>2.295</v>
      </c>
      <c r="BJ63" s="117" t="n">
        <v>27.2</v>
      </c>
      <c r="BK63" s="117" t="n">
        <v>28.18</v>
      </c>
      <c r="BL63" s="118" t="n">
        <v>22.5</v>
      </c>
      <c r="BM63" s="117" t="n">
        <v>29.29</v>
      </c>
      <c r="BN63" s="118" t="n">
        <v>993.5</v>
      </c>
      <c r="BO63" s="117" t="n">
        <v>50.05</v>
      </c>
      <c r="BP63" s="119" t="n">
        <v>0.9375</v>
      </c>
      <c r="BQ63" s="113" t="n">
        <v>95.88</v>
      </c>
      <c r="BR63" s="117" t="n">
        <v>84.72</v>
      </c>
      <c r="BS63" s="120" t="n">
        <f aca="false">BR63-BQ63</f>
        <v>-11.16</v>
      </c>
      <c r="BT63" s="113" t="n">
        <v>12368</v>
      </c>
      <c r="BU63" s="113" t="n">
        <v>12192</v>
      </c>
      <c r="BV63" s="122" t="n">
        <f aca="false">BU63-BT63</f>
        <v>-176</v>
      </c>
      <c r="BW63" s="123" t="n">
        <f aca="false">BH63+BI63</f>
        <v>4.596</v>
      </c>
      <c r="BX63" s="114" t="n">
        <v>24</v>
      </c>
      <c r="BY63" s="114" t="n">
        <v>24</v>
      </c>
      <c r="CA63" s="114" t="n">
        <v>24</v>
      </c>
      <c r="CB63" s="114" t="n">
        <v>10.85</v>
      </c>
      <c r="CD63" s="114" t="n">
        <v>2.1</v>
      </c>
      <c r="CE63" s="114" t="n">
        <v>3.4</v>
      </c>
      <c r="CF63" s="114" t="n">
        <v>1.8</v>
      </c>
      <c r="CG63" s="114" t="n">
        <v>1.5</v>
      </c>
    </row>
    <row r="64" customFormat="false" ht="13.8" hidden="false" customHeight="false" outlineLevel="0" collapsed="false">
      <c r="A64" s="90"/>
      <c r="B64" s="91" t="n">
        <v>43159</v>
      </c>
      <c r="C64" s="92" t="n">
        <v>73.8</v>
      </c>
      <c r="D64" s="93" t="n">
        <v>0.639</v>
      </c>
      <c r="E64" s="92" t="n">
        <v>62.3</v>
      </c>
      <c r="F64" s="95" t="n">
        <v>84</v>
      </c>
      <c r="G64" s="95" t="n">
        <v>64</v>
      </c>
      <c r="H64" s="96" t="n">
        <v>24</v>
      </c>
      <c r="I64" s="96" t="n">
        <v>0</v>
      </c>
      <c r="J64" s="96" t="n">
        <v>24</v>
      </c>
      <c r="K64" s="96" t="n">
        <v>0</v>
      </c>
      <c r="L64" s="97" t="n">
        <v>0</v>
      </c>
      <c r="M64" s="97" t="n">
        <v>0</v>
      </c>
      <c r="N64" s="97" t="n">
        <v>0</v>
      </c>
      <c r="O64" s="97" t="n">
        <v>0</v>
      </c>
      <c r="P64" s="97" t="n">
        <v>24</v>
      </c>
      <c r="Q64" s="97" t="n">
        <v>0</v>
      </c>
      <c r="R64" s="97" t="n">
        <v>3648</v>
      </c>
      <c r="S64" s="197" t="n">
        <v>3603</v>
      </c>
      <c r="T64" s="197" t="n">
        <v>3603</v>
      </c>
      <c r="U64" s="197" t="n">
        <v>3518</v>
      </c>
      <c r="V64" s="197" t="n">
        <v>3627</v>
      </c>
      <c r="W64" s="96" t="n">
        <v>44</v>
      </c>
      <c r="X64" s="96" t="n">
        <v>0</v>
      </c>
      <c r="Y64" s="96" t="n">
        <v>44</v>
      </c>
      <c r="Z64" s="96" t="n">
        <v>0</v>
      </c>
      <c r="AA64" s="96" t="n">
        <v>62</v>
      </c>
      <c r="AB64" s="95" t="n">
        <v>0</v>
      </c>
      <c r="AC64" s="100" t="n">
        <f aca="false">V64-U64+AZ64</f>
        <v>109</v>
      </c>
      <c r="AD64" s="101" t="n">
        <f aca="false">U64-T64</f>
        <v>-85</v>
      </c>
      <c r="AE64" s="95" t="n">
        <v>154</v>
      </c>
      <c r="AF64" s="102" t="n">
        <f aca="false">IF(AE64&gt;0, V64/(AE64*24),"no data")</f>
        <v>0.981331168831169</v>
      </c>
      <c r="AG64" s="103" t="n">
        <f aca="false">IF(R64&gt;0,R64/24,"no data")</f>
        <v>152</v>
      </c>
      <c r="AH64" s="102" t="n">
        <f aca="false">IF(U64&gt;0,(U64/R64),"no data")</f>
        <v>0.964364035087719</v>
      </c>
      <c r="AI64" s="104" t="n">
        <f aca="false">(1440-((W64*X64)+(Y64*Z64)+(AA64*AB64))/(W64+Y64+AA64))/1440</f>
        <v>1</v>
      </c>
      <c r="AJ64" s="105" t="n">
        <f aca="false">IF(U64&gt;0,(1440-((X64*W64+AT64*AU64)+(Z64*Y64+AV64*AW64)+(AA64*AB64+AX64*AY64))/(W64+Y64+AA64))/1440,"no data")</f>
        <v>1</v>
      </c>
      <c r="AK64" s="193" t="n">
        <v>10.15</v>
      </c>
      <c r="AL64" s="196" t="n">
        <v>136.75</v>
      </c>
      <c r="AM64" s="94" t="n">
        <f aca="false">AK64*AL64</f>
        <v>1388.0125</v>
      </c>
      <c r="AN64" s="193" t="n">
        <v>30.8</v>
      </c>
      <c r="AO64" s="198" t="n">
        <v>961</v>
      </c>
      <c r="AP64" s="109" t="n">
        <f aca="false">AN64*AO64</f>
        <v>29598.8</v>
      </c>
      <c r="AQ64" s="130" t="n">
        <f aca="false">IF(U64&gt;0,((((AK64*AL64)+(AN64*AO64))/(U64*1000))*1000000),"no data")</f>
        <v>8808.07632177374</v>
      </c>
      <c r="AR64" s="111" t="n">
        <f aca="false">S64/24</f>
        <v>150.125</v>
      </c>
      <c r="AS64" s="36"/>
      <c r="AT64" s="95" t="n">
        <v>0</v>
      </c>
      <c r="AU64" s="112" t="n">
        <v>0</v>
      </c>
      <c r="AV64" s="112" t="n">
        <v>0</v>
      </c>
      <c r="AW64" s="95" t="n">
        <v>0</v>
      </c>
      <c r="AX64" s="112" t="n">
        <v>0</v>
      </c>
      <c r="AY64" s="95" t="n">
        <v>0</v>
      </c>
      <c r="AZ64" s="95" t="n">
        <v>0</v>
      </c>
      <c r="BB64" s="113" t="n">
        <v>1067</v>
      </c>
      <c r="BC64" s="113" t="n">
        <v>1061</v>
      </c>
      <c r="BD64" s="113" t="n">
        <v>1499</v>
      </c>
      <c r="BE64" s="113" t="n">
        <f aca="false">BC64-BB64</f>
        <v>-6</v>
      </c>
      <c r="BF64" s="113" t="n">
        <f aca="false">AQ64</f>
        <v>8808.07632177374</v>
      </c>
      <c r="BG64" s="114" t="n">
        <f aca="false">BD64/24</f>
        <v>62.4583333333333</v>
      </c>
      <c r="BH64" s="115" t="n">
        <v>2.6</v>
      </c>
      <c r="BI64" s="116" t="n">
        <v>2.6</v>
      </c>
      <c r="BJ64" s="117" t="n">
        <v>27.2</v>
      </c>
      <c r="BK64" s="118" t="n">
        <v>28.12</v>
      </c>
      <c r="BL64" s="117" t="n">
        <v>22.49</v>
      </c>
      <c r="BM64" s="117" t="n">
        <v>28.53</v>
      </c>
      <c r="BN64" s="118" t="n">
        <v>993.5</v>
      </c>
      <c r="BO64" s="117" t="n">
        <v>50.05</v>
      </c>
      <c r="BP64" s="119" t="n">
        <v>0.9376</v>
      </c>
      <c r="BQ64" s="118" t="n">
        <v>96</v>
      </c>
      <c r="BR64" s="117" t="n">
        <v>84.66</v>
      </c>
      <c r="BS64" s="120" t="n">
        <f aca="false">BR64-BQ64</f>
        <v>-11.34</v>
      </c>
      <c r="BT64" s="113" t="n">
        <v>12383</v>
      </c>
      <c r="BU64" s="113" t="n">
        <v>12221</v>
      </c>
      <c r="BV64" s="135" t="n">
        <f aca="false">BU64-BT64</f>
        <v>-162</v>
      </c>
      <c r="BW64" s="113" t="n">
        <f aca="false">BH64+BI64</f>
        <v>5.2</v>
      </c>
      <c r="BX64" s="114" t="n">
        <v>24</v>
      </c>
      <c r="BY64" s="114" t="n">
        <v>24</v>
      </c>
      <c r="CA64" s="114" t="n">
        <v>24</v>
      </c>
      <c r="CB64" s="114" t="n">
        <v>6.75</v>
      </c>
      <c r="CD64" s="114" t="n">
        <v>2.1</v>
      </c>
      <c r="CE64" s="114" t="n">
        <v>3.5</v>
      </c>
      <c r="CF64" s="114" t="n">
        <v>1.8</v>
      </c>
      <c r="CG64" s="114" t="n">
        <v>1.5</v>
      </c>
    </row>
    <row r="65" customFormat="false" ht="13.8" hidden="false" customHeight="false" outlineLevel="0" collapsed="false">
      <c r="A65" s="90"/>
      <c r="B65" s="91" t="n">
        <v>43160</v>
      </c>
      <c r="C65" s="92" t="n">
        <v>72.7</v>
      </c>
      <c r="D65" s="93" t="n">
        <v>0.662</v>
      </c>
      <c r="E65" s="92" t="n">
        <v>62.7</v>
      </c>
      <c r="F65" s="95" t="n">
        <v>83</v>
      </c>
      <c r="G65" s="95" t="n">
        <v>65</v>
      </c>
      <c r="H65" s="96" t="n">
        <v>24</v>
      </c>
      <c r="I65" s="96" t="n">
        <v>0</v>
      </c>
      <c r="J65" s="96" t="n">
        <v>24</v>
      </c>
      <c r="K65" s="96" t="n">
        <v>0</v>
      </c>
      <c r="L65" s="97" t="n">
        <v>0</v>
      </c>
      <c r="M65" s="97" t="n">
        <v>0</v>
      </c>
      <c r="N65" s="97" t="n">
        <v>0</v>
      </c>
      <c r="O65" s="97" t="n">
        <v>0</v>
      </c>
      <c r="P65" s="97" t="n">
        <v>24</v>
      </c>
      <c r="Q65" s="97" t="n">
        <v>0</v>
      </c>
      <c r="R65" s="97" t="n">
        <v>3665</v>
      </c>
      <c r="S65" s="197" t="n">
        <v>3586</v>
      </c>
      <c r="T65" s="197" t="n">
        <v>3586</v>
      </c>
      <c r="U65" s="197" t="n">
        <v>3503</v>
      </c>
      <c r="V65" s="197" t="n">
        <v>3613</v>
      </c>
      <c r="W65" s="96" t="n">
        <v>44</v>
      </c>
      <c r="X65" s="96" t="n">
        <v>0</v>
      </c>
      <c r="Y65" s="96" t="n">
        <v>44</v>
      </c>
      <c r="Z65" s="96" t="n">
        <v>0</v>
      </c>
      <c r="AA65" s="96" t="n">
        <v>62</v>
      </c>
      <c r="AB65" s="95" t="n">
        <v>0</v>
      </c>
      <c r="AC65" s="100" t="n">
        <f aca="false">V65-U65+AZ65</f>
        <v>110</v>
      </c>
      <c r="AD65" s="101" t="n">
        <f aca="false">U65-T65</f>
        <v>-83</v>
      </c>
      <c r="AE65" s="95" t="n">
        <v>153</v>
      </c>
      <c r="AF65" s="102" t="n">
        <f aca="false">IF(AE65&gt;0, V65/(AE65*24),"no data")</f>
        <v>0.983932461873638</v>
      </c>
      <c r="AG65" s="103" t="n">
        <f aca="false">IF(R65&gt;0,R65/24,"no data")</f>
        <v>152.708333333333</v>
      </c>
      <c r="AH65" s="102" t="n">
        <f aca="false">IF(U65&gt;0,(U65/R65),"no data")</f>
        <v>0.955798090040928</v>
      </c>
      <c r="AI65" s="104" t="n">
        <f aca="false">(1440-((W65*X65)+(Y65*Z65)+(AA65*AB65))/(W65+Y65+AA65))/1440</f>
        <v>1</v>
      </c>
      <c r="AJ65" s="105" t="n">
        <f aca="false">IF(U65&gt;0,(1440-((X65*W65+AT65*AU65)+(Z65*Y65+AV65*AW65)+(AA65*AB65+AX65*AY65))/(W65+Y65+AA65))/1440,"no data")</f>
        <v>1</v>
      </c>
      <c r="AK65" s="106" t="n">
        <v>10.03</v>
      </c>
      <c r="AL65" s="107" t="n">
        <v>135.26</v>
      </c>
      <c r="AM65" s="94" t="n">
        <f aca="false">AK65*AL65</f>
        <v>1356.6578</v>
      </c>
      <c r="AN65" s="106" t="n">
        <v>30.78543</v>
      </c>
      <c r="AO65" s="199" t="n">
        <v>961.825447947292</v>
      </c>
      <c r="AP65" s="109" t="n">
        <f aca="false">AN65*AO65</f>
        <v>29610.21</v>
      </c>
      <c r="AQ65" s="130" t="n">
        <f aca="false">IF(U65&gt;0,((((AK65*AL65)+(AN65*AO65))/(U65*1000))*1000000),"no data")</f>
        <v>8840.09928632601</v>
      </c>
      <c r="AR65" s="111" t="n">
        <f aca="false">S65/24</f>
        <v>149.416666666667</v>
      </c>
      <c r="AS65" s="36"/>
      <c r="AT65" s="95" t="n">
        <v>0</v>
      </c>
      <c r="AU65" s="112" t="n">
        <v>0</v>
      </c>
      <c r="AV65" s="112" t="n">
        <v>0</v>
      </c>
      <c r="AW65" s="95" t="n">
        <v>0</v>
      </c>
      <c r="AX65" s="112" t="n">
        <v>0</v>
      </c>
      <c r="AY65" s="95" t="n">
        <v>0</v>
      </c>
      <c r="AZ65" s="95" t="n">
        <v>0</v>
      </c>
      <c r="BB65" s="113" t="n">
        <v>1060</v>
      </c>
      <c r="BC65" s="113" t="n">
        <v>1063</v>
      </c>
      <c r="BD65" s="113" t="n">
        <v>1490</v>
      </c>
      <c r="BE65" s="113" t="n">
        <f aca="false">BC65-BB65</f>
        <v>3</v>
      </c>
      <c r="BF65" s="113" t="n">
        <f aca="false">AQ65</f>
        <v>8840.09928632601</v>
      </c>
      <c r="BG65" s="114" t="n">
        <f aca="false">BD65/24</f>
        <v>62.0833333333333</v>
      </c>
      <c r="BH65" s="115" t="n">
        <v>2.549</v>
      </c>
      <c r="BI65" s="116" t="n">
        <v>2.549</v>
      </c>
      <c r="BJ65" s="117" t="n">
        <v>27.2</v>
      </c>
      <c r="BK65" s="118" t="n">
        <v>28.02</v>
      </c>
      <c r="BL65" s="117" t="n">
        <v>22.47</v>
      </c>
      <c r="BM65" s="117" t="n">
        <v>29.01</v>
      </c>
      <c r="BN65" s="118" t="n">
        <v>992.7</v>
      </c>
      <c r="BO65" s="117" t="n">
        <v>50.07</v>
      </c>
      <c r="BP65" s="136" t="n">
        <v>0.9373</v>
      </c>
      <c r="BQ65" s="117" t="n">
        <v>95.39</v>
      </c>
      <c r="BR65" s="117" t="n">
        <v>84.76</v>
      </c>
      <c r="BS65" s="120" t="n">
        <f aca="false">BR65-BQ65</f>
        <v>-10.63</v>
      </c>
      <c r="BT65" s="134" t="n">
        <v>12406</v>
      </c>
      <c r="BU65" s="134" t="n">
        <v>12222</v>
      </c>
      <c r="BV65" s="135" t="n">
        <f aca="false">BU65-BT65</f>
        <v>-184</v>
      </c>
      <c r="BW65" s="113" t="n">
        <f aca="false">BH65+BI65</f>
        <v>5.098</v>
      </c>
      <c r="BX65" s="114" t="n">
        <v>24</v>
      </c>
      <c r="BY65" s="114" t="n">
        <v>24</v>
      </c>
      <c r="CA65" s="114" t="n">
        <v>24</v>
      </c>
      <c r="CB65" s="114" t="n">
        <v>7.55</v>
      </c>
      <c r="CD65" s="114" t="n">
        <v>2.2</v>
      </c>
      <c r="CE65" s="114" t="n">
        <v>3.5</v>
      </c>
      <c r="CF65" s="126" t="n">
        <v>1.8</v>
      </c>
      <c r="CG65" s="114" t="n">
        <v>1.5</v>
      </c>
    </row>
    <row r="66" customFormat="false" ht="13.8" hidden="false" customHeight="false" outlineLevel="0" collapsed="false">
      <c r="A66" s="90"/>
      <c r="B66" s="91" t="n">
        <v>43161</v>
      </c>
      <c r="C66" s="92" t="n">
        <v>71.4</v>
      </c>
      <c r="D66" s="93" t="n">
        <v>0.71</v>
      </c>
      <c r="E66" s="92" t="n">
        <v>63.1</v>
      </c>
      <c r="F66" s="95" t="n">
        <v>85</v>
      </c>
      <c r="G66" s="95" t="n">
        <v>62</v>
      </c>
      <c r="H66" s="96" t="n">
        <v>24</v>
      </c>
      <c r="I66" s="96" t="n">
        <v>0</v>
      </c>
      <c r="J66" s="96" t="n">
        <v>24</v>
      </c>
      <c r="K66" s="96" t="n">
        <v>0</v>
      </c>
      <c r="L66" s="97" t="n">
        <v>0</v>
      </c>
      <c r="M66" s="97" t="n">
        <v>0</v>
      </c>
      <c r="N66" s="97" t="n">
        <v>0</v>
      </c>
      <c r="O66" s="97" t="n">
        <v>0</v>
      </c>
      <c r="P66" s="97" t="n">
        <v>24</v>
      </c>
      <c r="Q66" s="97" t="n">
        <v>0</v>
      </c>
      <c r="R66" s="97" t="n">
        <v>3664</v>
      </c>
      <c r="S66" s="197" t="n">
        <v>3598</v>
      </c>
      <c r="T66" s="197" t="n">
        <v>3598</v>
      </c>
      <c r="U66" s="197" t="n">
        <v>3520</v>
      </c>
      <c r="V66" s="197" t="n">
        <v>3629</v>
      </c>
      <c r="W66" s="96" t="n">
        <v>45</v>
      </c>
      <c r="X66" s="96" t="n">
        <v>0</v>
      </c>
      <c r="Y66" s="96" t="n">
        <v>44</v>
      </c>
      <c r="Z66" s="96" t="n">
        <v>0</v>
      </c>
      <c r="AA66" s="96" t="n">
        <v>62</v>
      </c>
      <c r="AB66" s="95" t="n">
        <v>0</v>
      </c>
      <c r="AC66" s="100" t="n">
        <f aca="false">V66-U66+AZ66</f>
        <v>109</v>
      </c>
      <c r="AD66" s="101" t="n">
        <f aca="false">U66-T66</f>
        <v>-78</v>
      </c>
      <c r="AE66" s="95" t="n">
        <v>155</v>
      </c>
      <c r="AF66" s="102" t="n">
        <f aca="false">IF(AE66&gt;0, V66/(AE66*24),"no data")</f>
        <v>0.975537634408602</v>
      </c>
      <c r="AG66" s="103" t="n">
        <f aca="false">IF(R66&gt;0,R66/24,"no data")</f>
        <v>152.666666666667</v>
      </c>
      <c r="AH66" s="102" t="n">
        <f aca="false">IF(U66&gt;0,(U66/R66),"no data")</f>
        <v>0.960698689956332</v>
      </c>
      <c r="AI66" s="104" t="n">
        <f aca="false">(1440-((W66*X66)+(Y66*Z66)+(AA66*AB66))/(W66+Y66+AA66))/1440</f>
        <v>1</v>
      </c>
      <c r="AJ66" s="105" t="n">
        <f aca="false">IF(U66&gt;0,(1440-((X66*W66+AT66*AU66)+(Z66*Y66+AV66*AW66)+(AA66*AB66+AX66*AY66))/(W66+Y66+AA66))/1440,"no data")</f>
        <v>1</v>
      </c>
      <c r="AK66" s="127" t="n">
        <v>9.985</v>
      </c>
      <c r="AL66" s="128" t="n">
        <v>136.85</v>
      </c>
      <c r="AM66" s="94" t="n">
        <f aca="false">AK66*AL66</f>
        <v>1366.44725</v>
      </c>
      <c r="AN66" s="127" t="n">
        <v>30.81563</v>
      </c>
      <c r="AO66" s="199" t="n">
        <v>963.439332572464</v>
      </c>
      <c r="AP66" s="109" t="n">
        <f aca="false">AN66*AO66</f>
        <v>29688.99</v>
      </c>
      <c r="AQ66" s="130" t="n">
        <f aca="false">IF(U66&gt;0,((((AK66*AL66)+(AN66*AO66))/(U66*1000))*1000000),"no data")</f>
        <v>8822.56740056818</v>
      </c>
      <c r="AR66" s="111" t="n">
        <f aca="false">S66/24</f>
        <v>149.916666666667</v>
      </c>
      <c r="AS66" s="36"/>
      <c r="AT66" s="95" t="n">
        <v>0</v>
      </c>
      <c r="AU66" s="112" t="n">
        <v>0</v>
      </c>
      <c r="AV66" s="112" t="n">
        <v>0</v>
      </c>
      <c r="AW66" s="95" t="n">
        <v>0</v>
      </c>
      <c r="AX66" s="112" t="n">
        <v>0</v>
      </c>
      <c r="AY66" s="95" t="n">
        <v>0</v>
      </c>
      <c r="AZ66" s="95" t="n">
        <v>0</v>
      </c>
      <c r="BB66" s="113" t="n">
        <v>1072</v>
      </c>
      <c r="BC66" s="113" t="n">
        <v>1064</v>
      </c>
      <c r="BD66" s="113" t="n">
        <v>1493</v>
      </c>
      <c r="BE66" s="113" t="n">
        <f aca="false">BC66-BB66</f>
        <v>-8</v>
      </c>
      <c r="BF66" s="113" t="n">
        <f aca="false">AQ66</f>
        <v>8822.56740056818</v>
      </c>
      <c r="BG66" s="114" t="n">
        <f aca="false">BD66/24</f>
        <v>62.2083333333333</v>
      </c>
      <c r="BH66" s="115" t="n">
        <v>2.562</v>
      </c>
      <c r="BI66" s="116" t="n">
        <v>2.562</v>
      </c>
      <c r="BJ66" s="200" t="n">
        <v>27.2</v>
      </c>
      <c r="BK66" s="117" t="n">
        <v>28.07</v>
      </c>
      <c r="BL66" s="118" t="n">
        <v>22.36</v>
      </c>
      <c r="BM66" s="118" t="n">
        <v>29.01</v>
      </c>
      <c r="BN66" s="118" t="n">
        <v>990.21</v>
      </c>
      <c r="BO66" s="117" t="n">
        <v>50.07</v>
      </c>
      <c r="BP66" s="119" t="n">
        <v>0.9368</v>
      </c>
      <c r="BQ66" s="114" t="n">
        <v>96.09</v>
      </c>
      <c r="BR66" s="114" t="n">
        <v>84.82</v>
      </c>
      <c r="BS66" s="120" t="n">
        <f aca="false">BR66-BQ66</f>
        <v>-11.27</v>
      </c>
      <c r="BT66" s="134" t="n">
        <v>12324</v>
      </c>
      <c r="BU66" s="134" t="n">
        <v>12163</v>
      </c>
      <c r="BV66" s="135" t="n">
        <f aca="false">BU66-BT66</f>
        <v>-161</v>
      </c>
      <c r="BW66" s="113" t="n">
        <f aca="false">BH66+BI66</f>
        <v>5.124</v>
      </c>
      <c r="BX66" s="137" t="n">
        <v>24</v>
      </c>
      <c r="BY66" s="114" t="n">
        <v>24</v>
      </c>
      <c r="CA66" s="114" t="n">
        <v>24</v>
      </c>
      <c r="CB66" s="114" t="n">
        <v>9.94</v>
      </c>
      <c r="CD66" s="114" t="n">
        <v>2.1</v>
      </c>
      <c r="CE66" s="114" t="n">
        <v>3.5</v>
      </c>
      <c r="CF66" s="126" t="n">
        <v>1.7</v>
      </c>
      <c r="CG66" s="114" t="n">
        <v>1.5</v>
      </c>
    </row>
    <row r="67" customFormat="false" ht="13.8" hidden="false" customHeight="false" outlineLevel="0" collapsed="false">
      <c r="A67" s="90"/>
      <c r="B67" s="91" t="n">
        <v>43162</v>
      </c>
      <c r="C67" s="92" t="n">
        <v>70.4</v>
      </c>
      <c r="D67" s="93" t="n">
        <v>0.742</v>
      </c>
      <c r="E67" s="92" t="n">
        <v>63.64</v>
      </c>
      <c r="F67" s="95" t="n">
        <v>81</v>
      </c>
      <c r="G67" s="95" t="n">
        <v>62</v>
      </c>
      <c r="H67" s="96" t="n">
        <v>24</v>
      </c>
      <c r="I67" s="96" t="n">
        <v>0</v>
      </c>
      <c r="J67" s="96" t="n">
        <v>24</v>
      </c>
      <c r="K67" s="96" t="n">
        <v>0</v>
      </c>
      <c r="L67" s="97" t="n">
        <v>0</v>
      </c>
      <c r="M67" s="97" t="n">
        <v>0</v>
      </c>
      <c r="N67" s="97" t="n">
        <v>0</v>
      </c>
      <c r="O67" s="97" t="n">
        <v>0</v>
      </c>
      <c r="P67" s="97" t="n">
        <v>24</v>
      </c>
      <c r="Q67" s="97" t="n">
        <v>0</v>
      </c>
      <c r="R67" s="97" t="n">
        <v>3690</v>
      </c>
      <c r="S67" s="197" t="n">
        <v>3603</v>
      </c>
      <c r="T67" s="197" t="n">
        <v>3603</v>
      </c>
      <c r="U67" s="197" t="n">
        <v>3518</v>
      </c>
      <c r="V67" s="197" t="n">
        <v>3621</v>
      </c>
      <c r="W67" s="96" t="n">
        <v>45</v>
      </c>
      <c r="X67" s="96" t="n">
        <v>0</v>
      </c>
      <c r="Y67" s="96" t="n">
        <v>44</v>
      </c>
      <c r="Z67" s="96" t="n">
        <v>0</v>
      </c>
      <c r="AA67" s="96" t="n">
        <v>62</v>
      </c>
      <c r="AB67" s="95" t="n">
        <v>0</v>
      </c>
      <c r="AC67" s="100" t="n">
        <f aca="false">V67-U67+AZ67</f>
        <v>103</v>
      </c>
      <c r="AD67" s="101" t="n">
        <f aca="false">U67-T67</f>
        <v>-85</v>
      </c>
      <c r="AE67" s="95" t="n">
        <v>154</v>
      </c>
      <c r="AF67" s="102" t="n">
        <f aca="false">IF(AE67&gt;0, V67/(AE67*24),"no data")</f>
        <v>0.979707792207792</v>
      </c>
      <c r="AG67" s="103" t="n">
        <f aca="false">IF(R67&gt;0,R67/24,"no data")</f>
        <v>153.75</v>
      </c>
      <c r="AH67" s="102" t="n">
        <f aca="false">IF(U67&gt;0,(U67/R67),"no data")</f>
        <v>0.953387533875339</v>
      </c>
      <c r="AI67" s="104" t="n">
        <f aca="false">(1440-((W67*X67)+(Y67*Z67)+(AA67*AB67))/(W67+Y67+AA67))/1440</f>
        <v>1</v>
      </c>
      <c r="AJ67" s="105" t="n">
        <f aca="false">IF(U67&gt;0,(1440-((X67*W67+AT67*AU67)+(Z67*Y67+AV67*AW67)+(AA67*AB67+AX67*AY67))/(W67+Y67+AA67))/1440,"no data")</f>
        <v>1</v>
      </c>
      <c r="AK67" s="127" t="n">
        <v>9.885</v>
      </c>
      <c r="AL67" s="133" t="n">
        <v>137.23</v>
      </c>
      <c r="AM67" s="94" t="n">
        <f aca="false">AK67*AL67</f>
        <v>1356.51855</v>
      </c>
      <c r="AN67" s="127" t="n">
        <v>31.02889</v>
      </c>
      <c r="AO67" s="199" t="n">
        <v>962.260332225871</v>
      </c>
      <c r="AP67" s="109" t="n">
        <f aca="false">AN67*AO67</f>
        <v>29857.87</v>
      </c>
      <c r="AQ67" s="130" t="n">
        <f aca="false">IF(U67&gt;0,((((AK67*AL67)+(AN67*AO67))/(U67*1000))*1000000),"no data")</f>
        <v>8872.76536384309</v>
      </c>
      <c r="AR67" s="111" t="n">
        <f aca="false">S67/24</f>
        <v>150.125</v>
      </c>
      <c r="AS67" s="36"/>
      <c r="AT67" s="95" t="n">
        <v>0</v>
      </c>
      <c r="AU67" s="112" t="n">
        <v>0</v>
      </c>
      <c r="AV67" s="112" t="n">
        <v>0</v>
      </c>
      <c r="AW67" s="95" t="n">
        <v>0</v>
      </c>
      <c r="AX67" s="112" t="n">
        <v>0</v>
      </c>
      <c r="AY67" s="95" t="n">
        <v>0</v>
      </c>
      <c r="AZ67" s="95" t="n">
        <v>0</v>
      </c>
      <c r="BB67" s="113" t="n">
        <v>1068</v>
      </c>
      <c r="BC67" s="113" t="n">
        <v>1055</v>
      </c>
      <c r="BD67" s="113" t="n">
        <v>1498</v>
      </c>
      <c r="BE67" s="113" t="n">
        <f aca="false">BC67-BB67</f>
        <v>-13</v>
      </c>
      <c r="BF67" s="113" t="n">
        <f aca="false">AQ67</f>
        <v>8872.76536384309</v>
      </c>
      <c r="BG67" s="114" t="n">
        <f aca="false">BD67/24</f>
        <v>62.4166666666667</v>
      </c>
      <c r="BH67" s="115" t="n">
        <v>2.627</v>
      </c>
      <c r="BI67" s="116" t="n">
        <v>2.611</v>
      </c>
      <c r="BJ67" s="117" t="n">
        <v>27.2</v>
      </c>
      <c r="BK67" s="118" t="n">
        <v>28.14</v>
      </c>
      <c r="BL67" s="118" t="n">
        <v>22.41</v>
      </c>
      <c r="BM67" s="118" t="n">
        <v>29.01</v>
      </c>
      <c r="BN67" s="118" t="n">
        <v>989.4</v>
      </c>
      <c r="BO67" s="117" t="n">
        <v>50.07</v>
      </c>
      <c r="BP67" s="119" t="n">
        <v>0.9365</v>
      </c>
      <c r="BQ67" s="114" t="n">
        <v>96.15</v>
      </c>
      <c r="BR67" s="114" t="n">
        <v>84.76</v>
      </c>
      <c r="BS67" s="120" t="n">
        <f aca="false">BR67-BQ67</f>
        <v>-11.39</v>
      </c>
      <c r="BT67" s="134" t="n">
        <v>12381</v>
      </c>
      <c r="BU67" s="134" t="n">
        <v>12285</v>
      </c>
      <c r="BV67" s="135" t="n">
        <f aca="false">BU67-BT67</f>
        <v>-96</v>
      </c>
      <c r="BW67" s="113" t="n">
        <f aca="false">BH67+BI67</f>
        <v>5.238</v>
      </c>
      <c r="BX67" s="114" t="n">
        <v>24</v>
      </c>
      <c r="BY67" s="114" t="n">
        <v>24</v>
      </c>
      <c r="CA67" s="114" t="n">
        <v>24</v>
      </c>
      <c r="CB67" s="114" t="n">
        <v>7</v>
      </c>
      <c r="CD67" s="114" t="n">
        <v>2.1</v>
      </c>
      <c r="CE67" s="114" t="n">
        <v>3.4</v>
      </c>
      <c r="CF67" s="126" t="n">
        <v>1.6</v>
      </c>
      <c r="CG67" s="126" t="n">
        <v>1.4</v>
      </c>
    </row>
    <row r="68" customFormat="false" ht="13.8" hidden="false" customHeight="false" outlineLevel="0" collapsed="false">
      <c r="A68" s="90"/>
      <c r="B68" s="91" t="n">
        <v>43163</v>
      </c>
      <c r="C68" s="92" t="n">
        <v>68.16</v>
      </c>
      <c r="D68" s="93" t="n">
        <v>0.6741</v>
      </c>
      <c r="E68" s="92" t="n">
        <v>58.79</v>
      </c>
      <c r="F68" s="95" t="n">
        <v>82</v>
      </c>
      <c r="G68" s="95" t="n">
        <v>58</v>
      </c>
      <c r="H68" s="96" t="n">
        <v>24</v>
      </c>
      <c r="I68" s="96" t="n">
        <v>0</v>
      </c>
      <c r="J68" s="96" t="n">
        <v>12</v>
      </c>
      <c r="K68" s="96" t="n">
        <v>10</v>
      </c>
      <c r="L68" s="97" t="n">
        <v>0</v>
      </c>
      <c r="M68" s="97" t="n">
        <v>0</v>
      </c>
      <c r="N68" s="97" t="n">
        <v>0</v>
      </c>
      <c r="O68" s="97" t="n">
        <v>0</v>
      </c>
      <c r="P68" s="97" t="n">
        <v>12</v>
      </c>
      <c r="Q68" s="97" t="n">
        <v>2</v>
      </c>
      <c r="R68" s="97" t="n">
        <v>3683</v>
      </c>
      <c r="S68" s="197" t="n">
        <v>2744</v>
      </c>
      <c r="T68" s="197" t="n">
        <v>2744</v>
      </c>
      <c r="U68" s="197" t="n">
        <v>2695</v>
      </c>
      <c r="V68" s="197" t="n">
        <v>2789</v>
      </c>
      <c r="W68" s="96" t="n">
        <v>45</v>
      </c>
      <c r="X68" s="96" t="n">
        <v>0</v>
      </c>
      <c r="Y68" s="96" t="n">
        <v>46</v>
      </c>
      <c r="Z68" s="96" t="n">
        <v>643</v>
      </c>
      <c r="AA68" s="96" t="n">
        <v>62</v>
      </c>
      <c r="AB68" s="95" t="n">
        <v>0</v>
      </c>
      <c r="AC68" s="100" t="n">
        <f aca="false">V68-U68+AZ68</f>
        <v>94</v>
      </c>
      <c r="AD68" s="101" t="n">
        <f aca="false">U68-T68</f>
        <v>-49</v>
      </c>
      <c r="AE68" s="95" t="n">
        <v>154</v>
      </c>
      <c r="AF68" s="102" t="n">
        <f aca="false">IF(AE68&gt;0, V68/(AE68*24),"no data")</f>
        <v>0.754599567099567</v>
      </c>
      <c r="AG68" s="103" t="n">
        <f aca="false">IF(R68&gt;0,R68/24,"no data")</f>
        <v>153.458333333333</v>
      </c>
      <c r="AH68" s="102" t="n">
        <f aca="false">IF(U68&gt;0,(U68/R68),"no data")</f>
        <v>0.731740428998099</v>
      </c>
      <c r="AI68" s="104" t="n">
        <f aca="false">(1440-((W68*X68)+(Y68*Z68)+(AA68*AB68))/(W68+Y68+AA68))/1440</f>
        <v>0.865749818445897</v>
      </c>
      <c r="AJ68" s="105" t="n">
        <f aca="false">IF(U68&gt;0,(1440-((X68*W68+AT68*AU68)+(Z68*Y68+AV68*AW68)+(AA68*AB68+AX68*AY68))/(W68+Y68+AA68))/1440,"no data")</f>
        <v>0.760988562091503</v>
      </c>
      <c r="AK68" s="127" t="n">
        <v>5.185</v>
      </c>
      <c r="AL68" s="133" t="n">
        <v>153.48</v>
      </c>
      <c r="AM68" s="94" t="n">
        <f aca="false">AK68*AL68</f>
        <v>795.7938</v>
      </c>
      <c r="AN68" s="127" t="n">
        <v>24.18801</v>
      </c>
      <c r="AO68" s="199" t="n">
        <v>962.103951503245</v>
      </c>
      <c r="AP68" s="109" t="n">
        <f aca="false">AN68*AO68</f>
        <v>23271.38</v>
      </c>
      <c r="AQ68" s="130" t="n">
        <f aca="false">IF(U68&gt;0,((((AK68*AL68)+(AN68*AO68))/(U68*1000))*1000000),"no data")</f>
        <v>8930.30567717996</v>
      </c>
      <c r="AR68" s="111" t="n">
        <f aca="false">S68/24</f>
        <v>114.333333333333</v>
      </c>
      <c r="AS68" s="36"/>
      <c r="AT68" s="95" t="n">
        <v>0</v>
      </c>
      <c r="AU68" s="112" t="n">
        <v>0</v>
      </c>
      <c r="AV68" s="112" t="n">
        <v>23</v>
      </c>
      <c r="AW68" s="95" t="n">
        <v>67</v>
      </c>
      <c r="AX68" s="112" t="n">
        <v>30</v>
      </c>
      <c r="AY68" s="95" t="n">
        <v>718</v>
      </c>
      <c r="AZ68" s="95" t="n">
        <v>0</v>
      </c>
      <c r="BB68" s="113" t="n">
        <v>1088</v>
      </c>
      <c r="BC68" s="113" t="n">
        <v>597</v>
      </c>
      <c r="BD68" s="113" t="n">
        <v>1104</v>
      </c>
      <c r="BE68" s="113" t="n">
        <f aca="false">BC68-BB68</f>
        <v>-491</v>
      </c>
      <c r="BF68" s="113" t="n">
        <f aca="false">AQ68</f>
        <v>8930.30567717996</v>
      </c>
      <c r="BG68" s="114" t="n">
        <f aca="false">BD68/24</f>
        <v>46</v>
      </c>
      <c r="BH68" s="115" t="n">
        <v>2.442</v>
      </c>
      <c r="BI68" s="116" t="n">
        <v>1.215</v>
      </c>
      <c r="BJ68" s="117" t="n">
        <v>27.2</v>
      </c>
      <c r="BK68" s="118" t="n">
        <v>28.49</v>
      </c>
      <c r="BL68" s="118" t="n">
        <v>12.64</v>
      </c>
      <c r="BM68" s="118" t="n">
        <v>16.19</v>
      </c>
      <c r="BN68" s="118" t="n">
        <v>991.46</v>
      </c>
      <c r="BO68" s="117" t="n">
        <v>50.08</v>
      </c>
      <c r="BP68" s="119" t="n">
        <v>0.9307</v>
      </c>
      <c r="BQ68" s="114" t="n">
        <v>95.82</v>
      </c>
      <c r="BR68" s="114" t="n">
        <v>86.75</v>
      </c>
      <c r="BS68" s="120" t="n">
        <f aca="false">BR68-BQ68</f>
        <v>-9.06999999999999</v>
      </c>
      <c r="BT68" s="113" t="n">
        <v>12305</v>
      </c>
      <c r="BU68" s="113" t="n">
        <v>11871</v>
      </c>
      <c r="BV68" s="135" t="n">
        <f aca="false">BU68-BT68</f>
        <v>-434</v>
      </c>
      <c r="BW68" s="113" t="n">
        <f aca="false">BH68+BI68</f>
        <v>3.657</v>
      </c>
      <c r="BX68" s="126" t="n">
        <v>24</v>
      </c>
      <c r="BY68" s="126" t="n">
        <v>12.42</v>
      </c>
      <c r="CA68" s="126" t="n">
        <v>24</v>
      </c>
      <c r="CB68" s="126" t="n">
        <v>8.22</v>
      </c>
      <c r="CD68" s="126" t="n">
        <v>2.2</v>
      </c>
      <c r="CE68" s="126" t="n">
        <v>3.6</v>
      </c>
      <c r="CF68" s="126" t="n">
        <v>1.8</v>
      </c>
      <c r="CG68" s="126" t="n">
        <v>1.9</v>
      </c>
    </row>
    <row r="69" customFormat="false" ht="15" hidden="false" customHeight="true" outlineLevel="0" collapsed="false">
      <c r="A69" s="90" t="s">
        <v>101</v>
      </c>
      <c r="B69" s="91" t="n">
        <v>43164</v>
      </c>
      <c r="C69" s="140" t="n">
        <v>71.24</v>
      </c>
      <c r="D69" s="141" t="n">
        <v>0.6714</v>
      </c>
      <c r="E69" s="140" t="n">
        <v>61.13</v>
      </c>
      <c r="F69" s="143" t="n">
        <v>84</v>
      </c>
      <c r="G69" s="143" t="n">
        <v>62</v>
      </c>
      <c r="H69" s="144" t="n">
        <v>24</v>
      </c>
      <c r="I69" s="144" t="n">
        <v>0</v>
      </c>
      <c r="J69" s="144" t="n">
        <v>24</v>
      </c>
      <c r="K69" s="144" t="n">
        <v>0</v>
      </c>
      <c r="L69" s="145" t="n">
        <v>0</v>
      </c>
      <c r="M69" s="145" t="n">
        <v>0</v>
      </c>
      <c r="N69" s="145" t="n">
        <v>0</v>
      </c>
      <c r="O69" s="145" t="n">
        <v>0</v>
      </c>
      <c r="P69" s="145" t="n">
        <v>24</v>
      </c>
      <c r="Q69" s="143" t="n">
        <v>0</v>
      </c>
      <c r="R69" s="143" t="n">
        <v>3667</v>
      </c>
      <c r="S69" s="143" t="n">
        <v>3609</v>
      </c>
      <c r="T69" s="143" t="n">
        <v>3609</v>
      </c>
      <c r="U69" s="143" t="n">
        <v>3532</v>
      </c>
      <c r="V69" s="144" t="n">
        <v>3638</v>
      </c>
      <c r="W69" s="144" t="n">
        <v>45</v>
      </c>
      <c r="X69" s="144" t="n">
        <v>0</v>
      </c>
      <c r="Y69" s="144" t="n">
        <v>47</v>
      </c>
      <c r="Z69" s="145" t="n">
        <v>0</v>
      </c>
      <c r="AA69" s="145" t="n">
        <v>60</v>
      </c>
      <c r="AB69" s="145" t="n">
        <v>0</v>
      </c>
      <c r="AC69" s="149" t="n">
        <f aca="false">V69-U69+AZ69</f>
        <v>106</v>
      </c>
      <c r="AD69" s="150" t="n">
        <f aca="false">U69-T69</f>
        <v>-77</v>
      </c>
      <c r="AE69" s="143" t="n">
        <v>156</v>
      </c>
      <c r="AF69" s="151" t="n">
        <f aca="false">IF(AE69&gt;0, V69/(AE69*24),"no data")</f>
        <v>0.971688034188034</v>
      </c>
      <c r="AG69" s="152" t="n">
        <f aca="false">IF(R69&gt;0,R69/24,"no data")</f>
        <v>152.791666666667</v>
      </c>
      <c r="AH69" s="151" t="n">
        <f aca="false">IF(U69&gt;0,(U69/R69),"no data")</f>
        <v>0.963185164985001</v>
      </c>
      <c r="AI69" s="153" t="n">
        <f aca="false">(1440-((W69*X69)+(Y69*Z69)+(AA69*AB69))/(W69+Y69+AA69))/1440</f>
        <v>1</v>
      </c>
      <c r="AJ69" s="154" t="n">
        <f aca="false">IF(U69&gt;0,(1440-((X69*W69+AT69*AU69)+(Z69*Y69+AV69*AW69)+(AA69*AB69+AX69*AY69))/(W69+Y69+AA69))/1440,"no data")</f>
        <v>1</v>
      </c>
      <c r="AK69" s="127" t="n">
        <v>9.92</v>
      </c>
      <c r="AL69" s="133" t="n">
        <v>134.84</v>
      </c>
      <c r="AM69" s="201" t="n">
        <f aca="false">AK69*AL69</f>
        <v>1337.6128</v>
      </c>
      <c r="AN69" s="127" t="n">
        <v>30.47429</v>
      </c>
      <c r="AO69" s="199" t="n">
        <v>962.35318361806</v>
      </c>
      <c r="AP69" s="155" t="n">
        <f aca="false">AN69*AO69</f>
        <v>29327.03</v>
      </c>
      <c r="AQ69" s="156" t="n">
        <f aca="false">IF(U69&gt;0,((((AK69*AL69)+(AN69*AO69))/(U69*1000))*1000000),"no data")</f>
        <v>8681.94869762174</v>
      </c>
      <c r="AR69" s="157" t="n">
        <f aca="false">S69/24</f>
        <v>150.375</v>
      </c>
      <c r="AS69" s="36"/>
      <c r="AT69" s="158" t="n">
        <v>0</v>
      </c>
      <c r="AU69" s="143" t="n">
        <v>0</v>
      </c>
      <c r="AV69" s="159" t="n">
        <v>0</v>
      </c>
      <c r="AW69" s="159" t="n">
        <v>0</v>
      </c>
      <c r="AX69" s="143" t="n">
        <v>0</v>
      </c>
      <c r="AY69" s="159" t="n">
        <v>0</v>
      </c>
      <c r="AZ69" s="143" t="n">
        <v>0</v>
      </c>
      <c r="BB69" s="143" t="n">
        <v>1078</v>
      </c>
      <c r="BC69" s="143" t="n">
        <v>1129</v>
      </c>
      <c r="BD69" s="143" t="n">
        <v>1431</v>
      </c>
      <c r="BE69" s="160" t="n">
        <f aca="false">BC69-BB69</f>
        <v>51</v>
      </c>
      <c r="BF69" s="161" t="n">
        <f aca="false">AQ69</f>
        <v>8681.94869762174</v>
      </c>
      <c r="BG69" s="162" t="n">
        <f aca="false">BD69/24</f>
        <v>59.625</v>
      </c>
      <c r="BH69" s="163" t="n">
        <v>2.152</v>
      </c>
      <c r="BI69" s="164" t="n">
        <v>2.152</v>
      </c>
      <c r="BJ69" s="162" t="n">
        <v>27.2</v>
      </c>
      <c r="BK69" s="160" t="n">
        <v>28.21</v>
      </c>
      <c r="BL69" s="160" t="n">
        <v>23.18</v>
      </c>
      <c r="BM69" s="160" t="n">
        <v>29.15</v>
      </c>
      <c r="BN69" s="160" t="n">
        <v>994.4</v>
      </c>
      <c r="BO69" s="162" t="n">
        <v>50.08</v>
      </c>
      <c r="BP69" s="165" t="n">
        <v>0.9374</v>
      </c>
      <c r="BQ69" s="162" t="n">
        <v>95.89</v>
      </c>
      <c r="BR69" s="162" t="n">
        <v>86.75</v>
      </c>
      <c r="BS69" s="120" t="n">
        <f aca="false">BR69-BQ69</f>
        <v>-9.14</v>
      </c>
      <c r="BT69" s="160" t="n">
        <v>12295</v>
      </c>
      <c r="BU69" s="160" t="n">
        <v>11795</v>
      </c>
      <c r="BV69" s="135" t="n">
        <f aca="false">BU69-BT69</f>
        <v>-500</v>
      </c>
      <c r="BW69" s="160" t="n">
        <f aca="false">BH69+BI69</f>
        <v>4.304</v>
      </c>
      <c r="BX69" s="162" t="n">
        <v>24</v>
      </c>
      <c r="BY69" s="162" t="n">
        <v>24</v>
      </c>
      <c r="CA69" s="162" t="n">
        <v>24</v>
      </c>
      <c r="CB69" s="162" t="n">
        <v>7.93</v>
      </c>
      <c r="CD69" s="162" t="n">
        <v>2.2</v>
      </c>
      <c r="CE69" s="162" t="n">
        <v>3.6</v>
      </c>
      <c r="CF69" s="162" t="n">
        <v>1.8</v>
      </c>
      <c r="CG69" s="162" t="n">
        <v>1.5</v>
      </c>
    </row>
    <row r="70" customFormat="false" ht="13.8" hidden="false" customHeight="false" outlineLevel="0" collapsed="false">
      <c r="A70" s="90"/>
      <c r="B70" s="91" t="n">
        <v>43165</v>
      </c>
      <c r="C70" s="140" t="n">
        <v>72.06</v>
      </c>
      <c r="D70" s="166" t="n">
        <v>0.6601</v>
      </c>
      <c r="E70" s="140" t="n">
        <v>61.56</v>
      </c>
      <c r="F70" s="143" t="n">
        <v>81</v>
      </c>
      <c r="G70" s="143" t="n">
        <v>61</v>
      </c>
      <c r="H70" s="144" t="n">
        <v>24</v>
      </c>
      <c r="I70" s="144" t="n">
        <v>0</v>
      </c>
      <c r="J70" s="144" t="n">
        <v>24</v>
      </c>
      <c r="K70" s="144" t="n">
        <v>0</v>
      </c>
      <c r="L70" s="145" t="n">
        <v>0</v>
      </c>
      <c r="M70" s="145" t="n">
        <v>0</v>
      </c>
      <c r="N70" s="145" t="n">
        <v>0</v>
      </c>
      <c r="O70" s="145" t="n">
        <v>0</v>
      </c>
      <c r="P70" s="145" t="n">
        <v>24</v>
      </c>
      <c r="Q70" s="143" t="n">
        <v>0</v>
      </c>
      <c r="R70" s="143" t="n">
        <v>3665</v>
      </c>
      <c r="S70" s="143" t="n">
        <v>3609</v>
      </c>
      <c r="T70" s="143" t="n">
        <v>3609</v>
      </c>
      <c r="U70" s="143" t="n">
        <v>3526</v>
      </c>
      <c r="V70" s="144" t="n">
        <v>3636</v>
      </c>
      <c r="W70" s="144" t="n">
        <v>45</v>
      </c>
      <c r="X70" s="144" t="n">
        <v>0</v>
      </c>
      <c r="Y70" s="144" t="n">
        <v>47</v>
      </c>
      <c r="Z70" s="145" t="n">
        <v>0</v>
      </c>
      <c r="AA70" s="145" t="n">
        <v>60</v>
      </c>
      <c r="AB70" s="145" t="n">
        <v>0</v>
      </c>
      <c r="AC70" s="149" t="n">
        <f aca="false">V70-U70+AZ70</f>
        <v>110</v>
      </c>
      <c r="AD70" s="150" t="n">
        <f aca="false">U70-T70</f>
        <v>-83</v>
      </c>
      <c r="AE70" s="143" t="n">
        <v>155</v>
      </c>
      <c r="AF70" s="151" t="n">
        <f aca="false">IF(AE70&gt;0, V70/(AE70*24),"no data")</f>
        <v>0.97741935483871</v>
      </c>
      <c r="AG70" s="152" t="n">
        <f aca="false">IF(R70&gt;0,R70/24,"no data")</f>
        <v>152.708333333333</v>
      </c>
      <c r="AH70" s="151" t="n">
        <f aca="false">IF(U70&gt;0,(U70/R70),"no data")</f>
        <v>0.962073669849932</v>
      </c>
      <c r="AI70" s="153" t="n">
        <f aca="false">(1440-((W70*X70)+(Y70*Z70)+(AA70*AB70))/(W70+Y70+AA70))/1440</f>
        <v>1</v>
      </c>
      <c r="AJ70" s="154" t="n">
        <f aca="false">IF(U70&gt;0,(1440-((X70*W70+AT70*AU70)+(Z70*Y70+AV70*AW70)+(AA70*AB70+AX70*AY70))/(W70+Y70+AA70))/1440,"no data")</f>
        <v>1</v>
      </c>
      <c r="AK70" s="127" t="n">
        <v>9.9</v>
      </c>
      <c r="AL70" s="133" t="n">
        <v>136.13</v>
      </c>
      <c r="AM70" s="201" t="n">
        <f aca="false">AK70*AL70</f>
        <v>1347.687</v>
      </c>
      <c r="AN70" s="127" t="n">
        <v>30.44587</v>
      </c>
      <c r="AO70" s="199" t="n">
        <v>964.98769783882</v>
      </c>
      <c r="AP70" s="155" t="n">
        <f aca="false">AN70*AO70</f>
        <v>29379.89</v>
      </c>
      <c r="AQ70" s="156" t="n">
        <f aca="false">IF(U70&gt;0,((((AK70*AL70)+(AN70*AO70))/(U70*1000))*1000000),"no data")</f>
        <v>8714.57090187181</v>
      </c>
      <c r="AR70" s="157" t="n">
        <f aca="false">S70/24</f>
        <v>150.375</v>
      </c>
      <c r="AS70" s="36"/>
      <c r="AT70" s="158" t="n">
        <v>0</v>
      </c>
      <c r="AU70" s="143" t="n">
        <v>0</v>
      </c>
      <c r="AV70" s="159" t="n">
        <v>0</v>
      </c>
      <c r="AW70" s="159" t="n">
        <v>0</v>
      </c>
      <c r="AX70" s="143" t="n">
        <v>0</v>
      </c>
      <c r="AY70" s="159" t="n">
        <v>0</v>
      </c>
      <c r="AZ70" s="143" t="n">
        <v>0</v>
      </c>
      <c r="BB70" s="143" t="n">
        <v>1074</v>
      </c>
      <c r="BC70" s="143" t="n">
        <v>1124</v>
      </c>
      <c r="BD70" s="143" t="n">
        <v>1438</v>
      </c>
      <c r="BE70" s="160" t="n">
        <f aca="false">BC70-BB70</f>
        <v>50</v>
      </c>
      <c r="BF70" s="161" t="n">
        <f aca="false">AQ70</f>
        <v>8714.57090187181</v>
      </c>
      <c r="BG70" s="162" t="n">
        <f aca="false">BD70/24</f>
        <v>59.9166666666667</v>
      </c>
      <c r="BH70" s="163" t="n">
        <v>2.177</v>
      </c>
      <c r="BI70" s="164" t="n">
        <v>2.177</v>
      </c>
      <c r="BJ70" s="162" t="n">
        <v>27.2</v>
      </c>
      <c r="BK70" s="160" t="n">
        <v>28.09</v>
      </c>
      <c r="BL70" s="160" t="n">
        <v>23.01</v>
      </c>
      <c r="BM70" s="160" t="n">
        <v>29</v>
      </c>
      <c r="BN70" s="160" t="n">
        <v>995.2</v>
      </c>
      <c r="BO70" s="160" t="n">
        <v>49.99</v>
      </c>
      <c r="BP70" s="165" t="n">
        <v>0.9372</v>
      </c>
      <c r="BQ70" s="162" t="n">
        <v>95.96</v>
      </c>
      <c r="BR70" s="162" t="n">
        <v>86.64</v>
      </c>
      <c r="BS70" s="120" t="n">
        <f aca="false">BR70-BQ70</f>
        <v>-9.31999999999999</v>
      </c>
      <c r="BT70" s="160" t="n">
        <v>12291</v>
      </c>
      <c r="BU70" s="160" t="n">
        <v>11784</v>
      </c>
      <c r="BV70" s="135" t="n">
        <f aca="false">BU70-BT70</f>
        <v>-507</v>
      </c>
      <c r="BW70" s="160" t="n">
        <f aca="false">BH70+BI70</f>
        <v>4.354</v>
      </c>
      <c r="BX70" s="162" t="n">
        <v>24</v>
      </c>
      <c r="BY70" s="162" t="n">
        <v>24</v>
      </c>
      <c r="CA70" s="162" t="n">
        <v>24</v>
      </c>
      <c r="CB70" s="162" t="n">
        <v>9.53</v>
      </c>
      <c r="CD70" s="162" t="n">
        <v>2.1</v>
      </c>
      <c r="CE70" s="162" t="n">
        <v>3.5</v>
      </c>
      <c r="CF70" s="162" t="n">
        <v>1.8</v>
      </c>
      <c r="CG70" s="162" t="n">
        <v>1.5</v>
      </c>
    </row>
    <row r="71" customFormat="false" ht="13.8" hidden="false" customHeight="false" outlineLevel="0" collapsed="false">
      <c r="A71" s="90"/>
      <c r="B71" s="91" t="n">
        <v>43166</v>
      </c>
      <c r="C71" s="140" t="n">
        <v>74</v>
      </c>
      <c r="D71" s="166" t="n">
        <v>0.63</v>
      </c>
      <c r="E71" s="140" t="n">
        <v>62</v>
      </c>
      <c r="F71" s="143" t="n">
        <v>88</v>
      </c>
      <c r="G71" s="143" t="n">
        <v>64</v>
      </c>
      <c r="H71" s="144" t="n">
        <v>24</v>
      </c>
      <c r="I71" s="144" t="n">
        <v>0</v>
      </c>
      <c r="J71" s="144" t="n">
        <v>24</v>
      </c>
      <c r="K71" s="144" t="n">
        <v>0</v>
      </c>
      <c r="L71" s="145" t="n">
        <v>0</v>
      </c>
      <c r="M71" s="145" t="n">
        <v>0</v>
      </c>
      <c r="N71" s="145" t="n">
        <v>0</v>
      </c>
      <c r="O71" s="145" t="n">
        <v>0</v>
      </c>
      <c r="P71" s="145" t="n">
        <v>24</v>
      </c>
      <c r="Q71" s="143" t="n">
        <v>0</v>
      </c>
      <c r="R71" s="143" t="n">
        <v>3648</v>
      </c>
      <c r="S71" s="143" t="n">
        <v>3611</v>
      </c>
      <c r="T71" s="143" t="n">
        <v>3611</v>
      </c>
      <c r="U71" s="143" t="n">
        <v>3528</v>
      </c>
      <c r="V71" s="144" t="n">
        <v>3637</v>
      </c>
      <c r="W71" s="144" t="n">
        <v>45</v>
      </c>
      <c r="X71" s="144" t="n">
        <v>0</v>
      </c>
      <c r="Y71" s="144" t="n">
        <v>46</v>
      </c>
      <c r="Z71" s="145" t="n">
        <v>0</v>
      </c>
      <c r="AA71" s="145" t="n">
        <v>61</v>
      </c>
      <c r="AB71" s="145" t="n">
        <v>0</v>
      </c>
      <c r="AC71" s="149" t="n">
        <f aca="false">V71-U71+AZ71</f>
        <v>109</v>
      </c>
      <c r="AD71" s="150" t="n">
        <f aca="false">U71-T71</f>
        <v>-83</v>
      </c>
      <c r="AE71" s="143" t="n">
        <v>155</v>
      </c>
      <c r="AF71" s="151" t="n">
        <f aca="false">IF(AE71&gt;0, V71/(AE71*24),"no data")</f>
        <v>0.977688172043011</v>
      </c>
      <c r="AG71" s="152" t="n">
        <f aca="false">IF(R71&gt;0,R71/24,"no data")</f>
        <v>152</v>
      </c>
      <c r="AH71" s="151" t="n">
        <f aca="false">IF(U71&gt;0,(U71/R71),"no data")</f>
        <v>0.967105263157895</v>
      </c>
      <c r="AI71" s="153" t="n">
        <f aca="false">(1440-((W71*X71)+(Y71*Z71)+(AA71*AB71))/(W71+Y71+AA71))/1440</f>
        <v>1</v>
      </c>
      <c r="AJ71" s="154" t="n">
        <f aca="false">IF(U71&gt;0,(1440-((X71*W71+AT71*AU71)+(Z71*Y71+AV71*AW71)+(AA71*AB71+AX71*AY71))/(W71+Y71+AA71))/1440,"no data")</f>
        <v>1</v>
      </c>
      <c r="AK71" s="127" t="n">
        <v>9.914</v>
      </c>
      <c r="AL71" s="133" t="n">
        <v>133.79</v>
      </c>
      <c r="AM71" s="201" t="n">
        <f aca="false">AK71*AL71</f>
        <v>1326.39406</v>
      </c>
      <c r="AN71" s="127" t="n">
        <v>30.16108</v>
      </c>
      <c r="AO71" s="199" t="n">
        <v>978.378426767211</v>
      </c>
      <c r="AP71" s="155" t="n">
        <f aca="false">AN71*AO71</f>
        <v>29508.95</v>
      </c>
      <c r="AQ71" s="156" t="n">
        <f aca="false">IF(U71&gt;0,((((AK71*AL71)+(AN71*AO71))/(U71*1000))*1000000),"no data")</f>
        <v>8740.1768877551</v>
      </c>
      <c r="AR71" s="157" t="n">
        <f aca="false">S71/24</f>
        <v>150.458333333333</v>
      </c>
      <c r="AS71" s="36"/>
      <c r="AT71" s="167" t="n">
        <v>0</v>
      </c>
      <c r="AU71" s="143" t="n">
        <v>0</v>
      </c>
      <c r="AV71" s="159" t="n">
        <v>0</v>
      </c>
      <c r="AW71" s="159" t="n">
        <v>0</v>
      </c>
      <c r="AX71" s="143" t="n">
        <v>0</v>
      </c>
      <c r="AY71" s="159" t="n">
        <v>0</v>
      </c>
      <c r="AZ71" s="143" t="n">
        <v>0</v>
      </c>
      <c r="BB71" s="143" t="n">
        <v>1069</v>
      </c>
      <c r="BC71" s="143" t="n">
        <v>1113</v>
      </c>
      <c r="BD71" s="143" t="n">
        <v>1455</v>
      </c>
      <c r="BE71" s="160" t="n">
        <f aca="false">BC71-BB71</f>
        <v>44</v>
      </c>
      <c r="BF71" s="161" t="n">
        <f aca="false">AQ71</f>
        <v>8740.1768877551</v>
      </c>
      <c r="BG71" s="162" t="n">
        <f aca="false">BD71/24</f>
        <v>60.625</v>
      </c>
      <c r="BH71" s="163" t="n">
        <v>2.278</v>
      </c>
      <c r="BI71" s="164" t="n">
        <v>2.291</v>
      </c>
      <c r="BJ71" s="162" t="n">
        <v>27.2</v>
      </c>
      <c r="BK71" s="160" t="n">
        <v>27.51</v>
      </c>
      <c r="BL71" s="160" t="n">
        <v>22.48</v>
      </c>
      <c r="BM71" s="160" t="n">
        <v>28.71</v>
      </c>
      <c r="BN71" s="160" t="n">
        <v>992.8</v>
      </c>
      <c r="BO71" s="160" t="n">
        <v>50.02</v>
      </c>
      <c r="BP71" s="165" t="n">
        <v>0.9379</v>
      </c>
      <c r="BQ71" s="162" t="n">
        <v>95.89</v>
      </c>
      <c r="BR71" s="162" t="n">
        <v>86.54</v>
      </c>
      <c r="BS71" s="120" t="n">
        <f aca="false">BR71-BQ71</f>
        <v>-9.34999999999999</v>
      </c>
      <c r="BT71" s="160" t="n">
        <v>12082</v>
      </c>
      <c r="BU71" s="160" t="n">
        <v>11651</v>
      </c>
      <c r="BV71" s="135" t="n">
        <f aca="false">BU71-BT71</f>
        <v>-431</v>
      </c>
      <c r="BW71" s="160" t="n">
        <f aca="false">BH71+BI71</f>
        <v>4.569</v>
      </c>
      <c r="BX71" s="162" t="n">
        <v>24</v>
      </c>
      <c r="BY71" s="162" t="n">
        <v>24</v>
      </c>
      <c r="CA71" s="162" t="n">
        <v>24</v>
      </c>
      <c r="CB71" s="162" t="n">
        <v>6.21</v>
      </c>
      <c r="CD71" s="162" t="n">
        <v>2.1</v>
      </c>
      <c r="CE71" s="162" t="n">
        <v>3.6</v>
      </c>
      <c r="CF71" s="162" t="n">
        <v>1.7</v>
      </c>
      <c r="CG71" s="162" t="n">
        <v>1.6</v>
      </c>
    </row>
    <row r="72" customFormat="false" ht="13.8" hidden="false" customHeight="false" outlineLevel="0" collapsed="false">
      <c r="A72" s="90"/>
      <c r="B72" s="91" t="n">
        <v>43167</v>
      </c>
      <c r="C72" s="140" t="n">
        <v>75</v>
      </c>
      <c r="D72" s="166" t="n">
        <v>0.58</v>
      </c>
      <c r="E72" s="140" t="n">
        <v>61</v>
      </c>
      <c r="F72" s="168" t="n">
        <v>86</v>
      </c>
      <c r="G72" s="168" t="n">
        <v>65</v>
      </c>
      <c r="H72" s="144" t="n">
        <v>24</v>
      </c>
      <c r="I72" s="144" t="n">
        <v>0</v>
      </c>
      <c r="J72" s="144" t="n">
        <v>24</v>
      </c>
      <c r="K72" s="144" t="n">
        <v>0</v>
      </c>
      <c r="L72" s="145" t="n">
        <v>0</v>
      </c>
      <c r="M72" s="145" t="n">
        <v>0</v>
      </c>
      <c r="N72" s="145" t="n">
        <v>0</v>
      </c>
      <c r="O72" s="145" t="n">
        <v>0</v>
      </c>
      <c r="P72" s="145" t="n">
        <v>23</v>
      </c>
      <c r="Q72" s="143" t="n">
        <v>34</v>
      </c>
      <c r="R72" s="143" t="n">
        <v>3643</v>
      </c>
      <c r="S72" s="143" t="n">
        <v>3592</v>
      </c>
      <c r="T72" s="143" t="n">
        <v>3585</v>
      </c>
      <c r="U72" s="143" t="n">
        <v>3517</v>
      </c>
      <c r="V72" s="144" t="n">
        <v>3626</v>
      </c>
      <c r="W72" s="144" t="n">
        <v>44</v>
      </c>
      <c r="X72" s="144" t="n">
        <v>0</v>
      </c>
      <c r="Y72" s="144" t="n">
        <v>46</v>
      </c>
      <c r="Z72" s="145" t="n">
        <v>0</v>
      </c>
      <c r="AA72" s="145" t="n">
        <v>60</v>
      </c>
      <c r="AB72" s="145" t="n">
        <v>0</v>
      </c>
      <c r="AC72" s="149" t="n">
        <f aca="false">V72-U72+AZ72</f>
        <v>109</v>
      </c>
      <c r="AD72" s="150" t="n">
        <f aca="false">U72-T72</f>
        <v>-68</v>
      </c>
      <c r="AE72" s="143" t="n">
        <v>155</v>
      </c>
      <c r="AF72" s="151" t="n">
        <f aca="false">IF(AE72&gt;0, V72/(AE72*24),"no data")</f>
        <v>0.974731182795699</v>
      </c>
      <c r="AG72" s="152" t="n">
        <f aca="false">IF(R72&gt;0,R72/24,"no data")</f>
        <v>151.791666666667</v>
      </c>
      <c r="AH72" s="151" t="n">
        <f aca="false">IF(U72&gt;0,(U72/R72),"no data")</f>
        <v>0.965413121054076</v>
      </c>
      <c r="AI72" s="153" t="n">
        <f aca="false">(1440-((W72*X72)+(Y72*Z72)+(AA72*AB72))/(W72+Y72+AA72))/1440</f>
        <v>1</v>
      </c>
      <c r="AJ72" s="154" t="n">
        <f aca="false">IF(U72&gt;0,(1440-((X72*W72+AT72*AU72)+(Z72*Y72+AV72*AW72)+(AA72*AB72+AX72*AY72))/(W72+Y72+AA72))/1440,"no data")</f>
        <v>0.998314814814815</v>
      </c>
      <c r="AK72" s="127" t="n">
        <v>9.9</v>
      </c>
      <c r="AL72" s="133" t="n">
        <v>134.58</v>
      </c>
      <c r="AM72" s="201" t="n">
        <f aca="false">AK72*AL72</f>
        <v>1332.342</v>
      </c>
      <c r="AN72" s="127" t="n">
        <v>30.54689</v>
      </c>
      <c r="AO72" s="199" t="n">
        <v>966.372026743148</v>
      </c>
      <c r="AP72" s="155" t="n">
        <f aca="false">AN72*AO72</f>
        <v>29519.66</v>
      </c>
      <c r="AQ72" s="156" t="n">
        <f aca="false">IF(U72&gt;0,((((AK72*AL72)+(AN72*AO72))/(U72*1000))*1000000),"no data")</f>
        <v>8772.24964458345</v>
      </c>
      <c r="AR72" s="157" t="n">
        <f aca="false">S72/24</f>
        <v>149.666666666667</v>
      </c>
      <c r="AS72" s="36"/>
      <c r="AT72" s="143" t="n">
        <v>0</v>
      </c>
      <c r="AU72" s="159" t="n">
        <v>0</v>
      </c>
      <c r="AV72" s="159" t="n">
        <v>0</v>
      </c>
      <c r="AW72" s="143" t="n">
        <v>0</v>
      </c>
      <c r="AX72" s="159" t="n">
        <v>14</v>
      </c>
      <c r="AY72" s="143" t="n">
        <v>26</v>
      </c>
      <c r="AZ72" s="143" t="n">
        <v>0</v>
      </c>
      <c r="BB72" s="160" t="n">
        <v>1072</v>
      </c>
      <c r="BC72" s="160" t="n">
        <v>1114</v>
      </c>
      <c r="BD72" s="169" t="n">
        <v>1440</v>
      </c>
      <c r="BE72" s="160" t="n">
        <f aca="false">BC72-BB72</f>
        <v>42</v>
      </c>
      <c r="BF72" s="162" t="n">
        <f aca="false">AQ72</f>
        <v>8772.24964458345</v>
      </c>
      <c r="BG72" s="162" t="n">
        <f aca="false">BD72/24</f>
        <v>60</v>
      </c>
      <c r="BH72" s="163" t="n">
        <v>2.257</v>
      </c>
      <c r="BI72" s="164" t="n">
        <v>2.257</v>
      </c>
      <c r="BJ72" s="162" t="n">
        <v>27.2</v>
      </c>
      <c r="BK72" s="160" t="n">
        <v>28.07</v>
      </c>
      <c r="BL72" s="160" t="n">
        <v>22.9</v>
      </c>
      <c r="BM72" s="160" t="n">
        <v>28.8</v>
      </c>
      <c r="BN72" s="160" t="n">
        <v>993.5</v>
      </c>
      <c r="BO72" s="160" t="n">
        <v>50.07</v>
      </c>
      <c r="BP72" s="165" t="n">
        <v>0.9379</v>
      </c>
      <c r="BQ72" s="162" t="n">
        <v>95.8</v>
      </c>
      <c r="BR72" s="162" t="n">
        <v>86.5</v>
      </c>
      <c r="BS72" s="120" t="n">
        <f aca="false">BR72-BQ72</f>
        <v>-9.3</v>
      </c>
      <c r="BT72" s="160" t="n">
        <v>12319</v>
      </c>
      <c r="BU72" s="160" t="n">
        <v>11836</v>
      </c>
      <c r="BV72" s="135" t="n">
        <f aca="false">BU72-BT72</f>
        <v>-483</v>
      </c>
      <c r="BW72" s="160" t="n">
        <f aca="false">BH72+BI72</f>
        <v>4.514</v>
      </c>
      <c r="BX72" s="162" t="n">
        <v>24</v>
      </c>
      <c r="BY72" s="162" t="n">
        <v>24</v>
      </c>
      <c r="CA72" s="162" t="n">
        <v>24</v>
      </c>
      <c r="CB72" s="162" t="n">
        <v>9.4</v>
      </c>
      <c r="CD72" s="162" t="n">
        <v>2.1</v>
      </c>
      <c r="CE72" s="162" t="n">
        <v>3.6</v>
      </c>
      <c r="CF72" s="162" t="n">
        <v>1.8</v>
      </c>
      <c r="CG72" s="162" t="n">
        <v>1.6</v>
      </c>
    </row>
    <row r="73" customFormat="false" ht="13.8" hidden="false" customHeight="false" outlineLevel="0" collapsed="false">
      <c r="A73" s="90"/>
      <c r="B73" s="91" t="n">
        <v>43168</v>
      </c>
      <c r="C73" s="140" t="n">
        <v>72</v>
      </c>
      <c r="D73" s="166" t="n">
        <v>0.6</v>
      </c>
      <c r="E73" s="140" t="n">
        <v>59</v>
      </c>
      <c r="F73" s="143" t="n">
        <v>81</v>
      </c>
      <c r="G73" s="143" t="n">
        <v>60</v>
      </c>
      <c r="H73" s="143" t="n">
        <v>24</v>
      </c>
      <c r="I73" s="143" t="n">
        <v>0</v>
      </c>
      <c r="J73" s="143" t="n">
        <v>24</v>
      </c>
      <c r="K73" s="143" t="n">
        <v>0</v>
      </c>
      <c r="L73" s="145" t="n">
        <v>0</v>
      </c>
      <c r="M73" s="145" t="n">
        <v>0</v>
      </c>
      <c r="N73" s="145" t="n">
        <v>0</v>
      </c>
      <c r="O73" s="145" t="n">
        <v>0</v>
      </c>
      <c r="P73" s="145" t="n">
        <v>23</v>
      </c>
      <c r="Q73" s="143" t="n">
        <v>18</v>
      </c>
      <c r="R73" s="143" t="n">
        <v>3670</v>
      </c>
      <c r="S73" s="143" t="n">
        <v>3598</v>
      </c>
      <c r="T73" s="143" t="n">
        <v>3589</v>
      </c>
      <c r="U73" s="143" t="n">
        <v>3519</v>
      </c>
      <c r="V73" s="143" t="n">
        <v>3626</v>
      </c>
      <c r="W73" s="143" t="n">
        <v>45</v>
      </c>
      <c r="X73" s="143" t="n">
        <v>0</v>
      </c>
      <c r="Y73" s="143" t="n">
        <v>47</v>
      </c>
      <c r="Z73" s="145" t="n">
        <v>0</v>
      </c>
      <c r="AA73" s="145" t="n">
        <v>59</v>
      </c>
      <c r="AB73" s="145" t="n">
        <v>0</v>
      </c>
      <c r="AC73" s="149" t="n">
        <f aca="false">V73-U73+AZ73</f>
        <v>107</v>
      </c>
      <c r="AD73" s="150" t="n">
        <f aca="false">U73-T73</f>
        <v>-70</v>
      </c>
      <c r="AE73" s="143" t="n">
        <v>154</v>
      </c>
      <c r="AF73" s="151" t="n">
        <f aca="false">IF(AE73&gt;0, V73/(AE73*24),"no data")</f>
        <v>0.981060606060606</v>
      </c>
      <c r="AG73" s="152" t="n">
        <f aca="false">IF(R73&gt;0,R73/24,"no data")</f>
        <v>152.916666666667</v>
      </c>
      <c r="AH73" s="151" t="n">
        <f aca="false">IF(U73&gt;0,(U73/R73),"no data")</f>
        <v>0.958855585831063</v>
      </c>
      <c r="AI73" s="153" t="n">
        <f aca="false">IF(U73&gt;0,(1440-((W73*X73)+(Y73*Z73)+(AA73*AB73))/(W73+Y73+AA73))/1440,"no data")</f>
        <v>1</v>
      </c>
      <c r="AJ73" s="154" t="n">
        <f aca="false">IF(U73&gt;0,(1440-((X73*W73+AT73*AU73)+(Z73*Y73+AV73*AW73)+(AA73*AB73+AX73*AY73))/(W73+Y73+AA73))/1440,"no data")</f>
        <v>0.998261589403973</v>
      </c>
      <c r="AK73" s="127" t="n">
        <v>9.86</v>
      </c>
      <c r="AL73" s="133" t="n">
        <v>134.1</v>
      </c>
      <c r="AM73" s="201" t="n">
        <f aca="false">AK73*AL73</f>
        <v>1322.226</v>
      </c>
      <c r="AN73" s="127" t="n">
        <v>30.49879</v>
      </c>
      <c r="AO73" s="199" t="n">
        <v>961.283709943903</v>
      </c>
      <c r="AP73" s="155" t="n">
        <f aca="false">AN73*AO73</f>
        <v>29317.99</v>
      </c>
      <c r="AQ73" s="156" t="n">
        <f aca="false">IF(U73&gt;0,((((AK73*AL73)+(AN73*AO73))/(U73*1000))*1000000),"no data")</f>
        <v>8707.08042057403</v>
      </c>
      <c r="AR73" s="157" t="n">
        <f aca="false">S73/24</f>
        <v>149.916666666667</v>
      </c>
      <c r="AS73" s="36"/>
      <c r="AT73" s="143" t="n">
        <v>0</v>
      </c>
      <c r="AU73" s="143" t="n">
        <v>0</v>
      </c>
      <c r="AV73" s="143" t="n">
        <v>0</v>
      </c>
      <c r="AW73" s="143" t="n">
        <v>0</v>
      </c>
      <c r="AX73" s="143" t="n">
        <v>9</v>
      </c>
      <c r="AY73" s="143" t="n">
        <v>42</v>
      </c>
      <c r="AZ73" s="143" t="n">
        <v>0</v>
      </c>
      <c r="BB73" s="160" t="n">
        <v>1081</v>
      </c>
      <c r="BC73" s="160" t="n">
        <v>1127</v>
      </c>
      <c r="BD73" s="160" t="n">
        <v>1418</v>
      </c>
      <c r="BE73" s="160" t="n">
        <f aca="false">BC73-BB73</f>
        <v>46</v>
      </c>
      <c r="BF73" s="162" t="n">
        <f aca="false">AQ73</f>
        <v>8707.08042057403</v>
      </c>
      <c r="BG73" s="162" t="n">
        <f aca="false">BD73/24</f>
        <v>59.0833333333333</v>
      </c>
      <c r="BH73" s="163" t="n">
        <v>2.059</v>
      </c>
      <c r="BI73" s="164" t="n">
        <v>2.059</v>
      </c>
      <c r="BJ73" s="162" t="n">
        <v>27.2</v>
      </c>
      <c r="BK73" s="160" t="n">
        <v>28.45</v>
      </c>
      <c r="BL73" s="160" t="n">
        <v>23.31</v>
      </c>
      <c r="BM73" s="160" t="n">
        <v>28.63</v>
      </c>
      <c r="BN73" s="160" t="n">
        <v>995.5</v>
      </c>
      <c r="BO73" s="160" t="n">
        <v>50.04</v>
      </c>
      <c r="BP73" s="165" t="n">
        <v>0.9379</v>
      </c>
      <c r="BQ73" s="162" t="n">
        <v>95.74</v>
      </c>
      <c r="BR73" s="162" t="n">
        <v>86.44</v>
      </c>
      <c r="BS73" s="120" t="n">
        <f aca="false">BR73-BQ73</f>
        <v>-9.3</v>
      </c>
      <c r="BT73" s="160" t="n">
        <v>12368</v>
      </c>
      <c r="BU73" s="160" t="n">
        <v>11855</v>
      </c>
      <c r="BV73" s="135" t="n">
        <f aca="false">BU73-BT73</f>
        <v>-513</v>
      </c>
      <c r="BW73" s="160" t="n">
        <f aca="false">BH73+BI73</f>
        <v>4.118</v>
      </c>
      <c r="BX73" s="162" t="n">
        <v>24</v>
      </c>
      <c r="BY73" s="162" t="n">
        <v>24</v>
      </c>
      <c r="CA73" s="162" t="n">
        <v>24</v>
      </c>
      <c r="CB73" s="162" t="n">
        <v>7.1</v>
      </c>
      <c r="CD73" s="162" t="n">
        <v>2.1</v>
      </c>
      <c r="CE73" s="162" t="n">
        <v>3.5</v>
      </c>
      <c r="CF73" s="162" t="n">
        <v>1.8</v>
      </c>
      <c r="CG73" s="162" t="n">
        <v>1.7</v>
      </c>
    </row>
    <row r="74" customFormat="false" ht="13.8" hidden="false" customHeight="false" outlineLevel="0" collapsed="false">
      <c r="A74" s="90"/>
      <c r="B74" s="91" t="n">
        <v>43169</v>
      </c>
      <c r="C74" s="140" t="n">
        <v>73.2</v>
      </c>
      <c r="D74" s="166" t="n">
        <v>0.598</v>
      </c>
      <c r="E74" s="140" t="n">
        <v>60.06</v>
      </c>
      <c r="F74" s="143" t="n">
        <v>88</v>
      </c>
      <c r="G74" s="143" t="n">
        <v>62</v>
      </c>
      <c r="H74" s="143" t="n">
        <v>24</v>
      </c>
      <c r="I74" s="143" t="n">
        <v>0</v>
      </c>
      <c r="J74" s="143" t="n">
        <v>24</v>
      </c>
      <c r="K74" s="143" t="n">
        <v>0</v>
      </c>
      <c r="L74" s="145" t="n">
        <v>0</v>
      </c>
      <c r="M74" s="145" t="n">
        <v>0</v>
      </c>
      <c r="N74" s="145" t="n">
        <v>0</v>
      </c>
      <c r="O74" s="145" t="n">
        <v>0</v>
      </c>
      <c r="P74" s="145" t="n">
        <v>24</v>
      </c>
      <c r="Q74" s="143" t="n">
        <v>0</v>
      </c>
      <c r="R74" s="143" t="n">
        <v>3653</v>
      </c>
      <c r="S74" s="143" t="n">
        <v>3592</v>
      </c>
      <c r="T74" s="143" t="n">
        <v>3592</v>
      </c>
      <c r="U74" s="143" t="n">
        <v>3517</v>
      </c>
      <c r="V74" s="143" t="n">
        <v>3624</v>
      </c>
      <c r="W74" s="143" t="n">
        <v>45</v>
      </c>
      <c r="X74" s="143" t="n">
        <v>0</v>
      </c>
      <c r="Y74" s="143" t="n">
        <v>47</v>
      </c>
      <c r="Z74" s="145" t="n">
        <v>0</v>
      </c>
      <c r="AA74" s="145" t="n">
        <v>59</v>
      </c>
      <c r="AB74" s="145" t="n">
        <v>0</v>
      </c>
      <c r="AC74" s="149" t="n">
        <f aca="false">V74-U74+AZ74</f>
        <v>107</v>
      </c>
      <c r="AD74" s="150" t="n">
        <f aca="false">U74-T74</f>
        <v>-75</v>
      </c>
      <c r="AE74" s="143" t="n">
        <v>154</v>
      </c>
      <c r="AF74" s="151" t="n">
        <f aca="false">IF(AE74&gt;0, V74/(AE74*24),"no data")</f>
        <v>0.980519480519481</v>
      </c>
      <c r="AG74" s="152" t="n">
        <f aca="false">IF(R74&gt;0,R74/24,"no data")</f>
        <v>152.208333333333</v>
      </c>
      <c r="AH74" s="151" t="n">
        <f aca="false">IF(U74&gt;0,(U74/R74),"no data")</f>
        <v>0.96277032575965</v>
      </c>
      <c r="AI74" s="153" t="n">
        <f aca="false">IF(U74&gt;0,(1440-((W74*X74)+(Y74*Z74)+(AA74*AB74))/(W74+Y74+AA74))/1440,"no data")</f>
        <v>1</v>
      </c>
      <c r="AJ74" s="154" t="n">
        <f aca="false">IF(U74&gt;0,(1440-((X74*W74+AT74*AU74)+(Z74*Y74+AV74*AW74)+(AA74*AB74+AX74*AY74))/(W74+Y74+AA74))/1440,"no data")</f>
        <v>1</v>
      </c>
      <c r="AK74" s="127" t="n">
        <v>9.763</v>
      </c>
      <c r="AL74" s="133" t="n">
        <v>135.36</v>
      </c>
      <c r="AM74" s="201" t="n">
        <f aca="false">AK74*AL74</f>
        <v>1321.51968</v>
      </c>
      <c r="AN74" s="127" t="n">
        <v>30.3662</v>
      </c>
      <c r="AO74" s="199" t="n">
        <v>962.497118506761</v>
      </c>
      <c r="AP74" s="155" t="n">
        <f aca="false">AN74*AO74</f>
        <v>29227.38</v>
      </c>
      <c r="AQ74" s="156" t="n">
        <f aca="false">IF(U74&gt;0,((((AK74*AL74)+(AN74*AO74))/(U74*1000))*1000000),"no data")</f>
        <v>8686.06758032414</v>
      </c>
      <c r="AR74" s="157" t="n">
        <f aca="false">S74/24</f>
        <v>149.666666666667</v>
      </c>
      <c r="AS74" s="36"/>
      <c r="AT74" s="143" t="n">
        <v>0</v>
      </c>
      <c r="AU74" s="143" t="n">
        <v>0</v>
      </c>
      <c r="AV74" s="143" t="n">
        <v>0</v>
      </c>
      <c r="AW74" s="143" t="n">
        <v>0</v>
      </c>
      <c r="AX74" s="143" t="n">
        <v>0</v>
      </c>
      <c r="AY74" s="143" t="n">
        <v>0</v>
      </c>
      <c r="AZ74" s="143" t="n">
        <v>0</v>
      </c>
      <c r="BB74" s="160" t="n">
        <v>1075</v>
      </c>
      <c r="BC74" s="160" t="n">
        <v>1125</v>
      </c>
      <c r="BD74" s="160" t="n">
        <v>1424</v>
      </c>
      <c r="BE74" s="160" t="n">
        <f aca="false">BC74-BB74</f>
        <v>50</v>
      </c>
      <c r="BF74" s="162" t="n">
        <f aca="false">AQ74</f>
        <v>8686.06758032414</v>
      </c>
      <c r="BG74" s="162" t="n">
        <f aca="false">BD74/24</f>
        <v>59.3333333333333</v>
      </c>
      <c r="BH74" s="163" t="n">
        <v>2.091</v>
      </c>
      <c r="BI74" s="164" t="n">
        <v>2.091</v>
      </c>
      <c r="BJ74" s="162" t="n">
        <v>27.2</v>
      </c>
      <c r="BK74" s="160" t="n">
        <v>28.21</v>
      </c>
      <c r="BL74" s="160" t="n">
        <v>23.12</v>
      </c>
      <c r="BM74" s="160" t="n">
        <v>28.65</v>
      </c>
      <c r="BN74" s="160" t="n">
        <v>994.1</v>
      </c>
      <c r="BO74" s="160" t="n">
        <v>50.05</v>
      </c>
      <c r="BP74" s="165" t="n">
        <v>0.9374</v>
      </c>
      <c r="BQ74" s="162" t="n">
        <v>95.77</v>
      </c>
      <c r="BR74" s="162" t="n">
        <v>86.45</v>
      </c>
      <c r="BS74" s="120" t="n">
        <f aca="false">BR74-BQ74</f>
        <v>-9.31999999999999</v>
      </c>
      <c r="BT74" s="160" t="n">
        <v>12333</v>
      </c>
      <c r="BU74" s="160" t="n">
        <v>11806</v>
      </c>
      <c r="BV74" s="135" t="n">
        <f aca="false">BU74-BT74</f>
        <v>-527</v>
      </c>
      <c r="BW74" s="160" t="n">
        <f aca="false">BH74+BI74</f>
        <v>4.182</v>
      </c>
      <c r="BX74" s="162" t="n">
        <v>24</v>
      </c>
      <c r="BY74" s="162" t="n">
        <v>24</v>
      </c>
      <c r="CA74" s="162" t="n">
        <v>24</v>
      </c>
      <c r="CB74" s="162" t="n">
        <v>6.9</v>
      </c>
      <c r="CD74" s="162" t="n">
        <v>2.2</v>
      </c>
      <c r="CE74" s="162" t="n">
        <v>3.6</v>
      </c>
      <c r="CF74" s="162" t="n">
        <v>1.8</v>
      </c>
      <c r="CG74" s="162" t="n">
        <v>1.6</v>
      </c>
    </row>
    <row r="75" customFormat="false" ht="13.8" hidden="false" customHeight="false" outlineLevel="0" collapsed="false">
      <c r="A75" s="90"/>
      <c r="B75" s="91" t="n">
        <v>43170</v>
      </c>
      <c r="C75" s="140" t="n">
        <v>75.61</v>
      </c>
      <c r="D75" s="166" t="n">
        <v>0.6064</v>
      </c>
      <c r="E75" s="140" t="n">
        <v>62.24</v>
      </c>
      <c r="F75" s="143" t="n">
        <v>91</v>
      </c>
      <c r="G75" s="143" t="n">
        <v>67</v>
      </c>
      <c r="H75" s="143" t="n">
        <v>24</v>
      </c>
      <c r="I75" s="143" t="n">
        <v>0</v>
      </c>
      <c r="J75" s="143" t="n">
        <v>24</v>
      </c>
      <c r="K75" s="143" t="n">
        <v>0</v>
      </c>
      <c r="L75" s="143" t="n">
        <v>0</v>
      </c>
      <c r="M75" s="143" t="n">
        <v>0</v>
      </c>
      <c r="N75" s="170" t="n">
        <v>0</v>
      </c>
      <c r="O75" s="170" t="n">
        <v>0</v>
      </c>
      <c r="P75" s="170" t="n">
        <v>0</v>
      </c>
      <c r="Q75" s="143" t="n">
        <v>0</v>
      </c>
      <c r="R75" s="143" t="n">
        <v>3636</v>
      </c>
      <c r="S75" s="143" t="n">
        <v>3189</v>
      </c>
      <c r="T75" s="143" t="n">
        <v>3189</v>
      </c>
      <c r="U75" s="143" t="n">
        <v>3122</v>
      </c>
      <c r="V75" s="143" t="n">
        <v>3216</v>
      </c>
      <c r="W75" s="143" t="n">
        <v>44</v>
      </c>
      <c r="X75" s="143" t="n">
        <v>0</v>
      </c>
      <c r="Y75" s="143" t="n">
        <v>46</v>
      </c>
      <c r="Z75" s="143" t="n">
        <v>0</v>
      </c>
      <c r="AA75" s="143" t="n">
        <v>59</v>
      </c>
      <c r="AB75" s="170" t="n">
        <v>0</v>
      </c>
      <c r="AC75" s="149" t="n">
        <f aca="false">V75-U75+AZ75</f>
        <v>94</v>
      </c>
      <c r="AD75" s="150" t="n">
        <f aca="false">U75-T75</f>
        <v>-67</v>
      </c>
      <c r="AE75" s="143" t="n">
        <v>137</v>
      </c>
      <c r="AF75" s="151" t="n">
        <f aca="false">IF(AE75&gt;0, V75/(AE75*24),"no data")</f>
        <v>0.978102189781022</v>
      </c>
      <c r="AG75" s="152" t="n">
        <f aca="false">IF(R75&gt;0,R75/24,"no data")</f>
        <v>151.5</v>
      </c>
      <c r="AH75" s="151" t="n">
        <f aca="false">IF(U75&gt;0,(U75/R75),"no data")</f>
        <v>0.858635863586359</v>
      </c>
      <c r="AI75" s="153" t="n">
        <f aca="false">IF(U75&gt;0,(1440-((W75*X75)+(Y75*Z75)+(AA75*AB75))/(W75+Y75+AA75))/1440,"no data")</f>
        <v>1</v>
      </c>
      <c r="AJ75" s="154" t="n">
        <f aca="false">IF(U75&gt;0,(1440-((X75*W75+AT75*AU75)+(Z75*Y75+AV75*AW75)+(AA75*AB75+AX75*AY75))/(W75+Y75+AA75))/1440,"no data")</f>
        <v>0.892617449664429</v>
      </c>
      <c r="AK75" s="127" t="n">
        <v>9.878</v>
      </c>
      <c r="AL75" s="133" t="n">
        <v>137.73</v>
      </c>
      <c r="AM75" s="201" t="n">
        <f aca="false">AK75*AL75</f>
        <v>1360.49694</v>
      </c>
      <c r="AN75" s="127" t="n">
        <v>25.98221</v>
      </c>
      <c r="AO75" s="199" t="n">
        <v>962.796082396378</v>
      </c>
      <c r="AP75" s="155" t="n">
        <f aca="false">AN75*AO75</f>
        <v>25015.57</v>
      </c>
      <c r="AQ75" s="156" t="n">
        <f aca="false">IF(U75&gt;0,((((AK75*AL75)+(AN75*AO75))/(U75*1000))*1000000),"no data")</f>
        <v>8448.45193465727</v>
      </c>
      <c r="AR75" s="157" t="n">
        <f aca="false">S75/24</f>
        <v>132.875</v>
      </c>
      <c r="AS75" s="36"/>
      <c r="AT75" s="143" t="n">
        <v>0</v>
      </c>
      <c r="AU75" s="143" t="n">
        <v>0</v>
      </c>
      <c r="AV75" s="143" t="n">
        <v>0</v>
      </c>
      <c r="AW75" s="143" t="n">
        <v>0</v>
      </c>
      <c r="AX75" s="159" t="n">
        <v>16</v>
      </c>
      <c r="AY75" s="143" t="n">
        <v>1440</v>
      </c>
      <c r="AZ75" s="143" t="n">
        <v>0</v>
      </c>
      <c r="BB75" s="160" t="n">
        <v>1066</v>
      </c>
      <c r="BC75" s="160" t="n">
        <v>1112</v>
      </c>
      <c r="BD75" s="160" t="n">
        <v>1038</v>
      </c>
      <c r="BE75" s="160" t="n">
        <f aca="false">BC75-BB75</f>
        <v>46</v>
      </c>
      <c r="BF75" s="162" t="n">
        <f aca="false">AQ75</f>
        <v>8448.45193465727</v>
      </c>
      <c r="BG75" s="162" t="n">
        <f aca="false">BD75/24</f>
        <v>43.25</v>
      </c>
      <c r="BH75" s="163" t="n">
        <v>0</v>
      </c>
      <c r="BI75" s="164" t="n">
        <v>0</v>
      </c>
      <c r="BJ75" s="162" t="n">
        <v>27.2</v>
      </c>
      <c r="BK75" s="160" t="n">
        <v>28.06</v>
      </c>
      <c r="BL75" s="160" t="n">
        <v>22.9</v>
      </c>
      <c r="BM75" s="160" t="n">
        <v>28.75</v>
      </c>
      <c r="BN75" s="160" t="n">
        <v>992.6</v>
      </c>
      <c r="BO75" s="160" t="n">
        <v>50.03</v>
      </c>
      <c r="BP75" s="165" t="n">
        <v>0.9364</v>
      </c>
      <c r="BQ75" s="162" t="n">
        <v>95.96</v>
      </c>
      <c r="BR75" s="162" t="n">
        <v>86.48</v>
      </c>
      <c r="BS75" s="120" t="n">
        <f aca="false">BR75-BQ75</f>
        <v>-9.47999999999999</v>
      </c>
      <c r="BT75" s="160" t="n">
        <v>12653</v>
      </c>
      <c r="BU75" s="160" t="n">
        <v>12347</v>
      </c>
      <c r="BV75" s="135" t="n">
        <f aca="false">BU75-BT75</f>
        <v>-306</v>
      </c>
      <c r="BW75" s="160" t="n">
        <f aca="false">BH75+BI75</f>
        <v>0</v>
      </c>
      <c r="BX75" s="162" t="n">
        <v>0</v>
      </c>
      <c r="BY75" s="162" t="n">
        <v>0</v>
      </c>
      <c r="CA75" s="162" t="n">
        <v>24</v>
      </c>
      <c r="CB75" s="162" t="n">
        <v>7.53</v>
      </c>
      <c r="CD75" s="162" t="n">
        <v>2.2</v>
      </c>
      <c r="CE75" s="162" t="n">
        <v>3.7</v>
      </c>
      <c r="CF75" s="162" t="n">
        <v>1.7</v>
      </c>
      <c r="CG75" s="162" t="n">
        <v>1.6</v>
      </c>
    </row>
    <row r="76" customFormat="false" ht="15" hidden="false" customHeight="true" outlineLevel="0" collapsed="false">
      <c r="A76" s="90" t="s">
        <v>102</v>
      </c>
      <c r="B76" s="91" t="n">
        <v>43171</v>
      </c>
      <c r="C76" s="92" t="n">
        <v>76.7</v>
      </c>
      <c r="D76" s="93" t="n">
        <v>0.6109</v>
      </c>
      <c r="E76" s="92" t="n">
        <v>63.34</v>
      </c>
      <c r="F76" s="95" t="n">
        <v>94</v>
      </c>
      <c r="G76" s="95" t="n">
        <v>64</v>
      </c>
      <c r="H76" s="95" t="n">
        <v>24</v>
      </c>
      <c r="I76" s="95" t="n">
        <v>0</v>
      </c>
      <c r="J76" s="95" t="n">
        <v>24</v>
      </c>
      <c r="K76" s="95" t="n">
        <v>0</v>
      </c>
      <c r="L76" s="95" t="n">
        <v>0</v>
      </c>
      <c r="M76" s="95" t="n">
        <v>0</v>
      </c>
      <c r="N76" s="97" t="n">
        <v>0</v>
      </c>
      <c r="O76" s="97" t="n">
        <v>0</v>
      </c>
      <c r="P76" s="97" t="n">
        <v>13</v>
      </c>
      <c r="Q76" s="95" t="n">
        <v>0</v>
      </c>
      <c r="R76" s="202" t="n">
        <v>3621</v>
      </c>
      <c r="S76" s="95" t="n">
        <v>3388</v>
      </c>
      <c r="T76" s="95" t="n">
        <v>3388</v>
      </c>
      <c r="U76" s="95" t="n">
        <v>3314</v>
      </c>
      <c r="V76" s="95" t="n">
        <v>3416</v>
      </c>
      <c r="W76" s="95" t="n">
        <v>44</v>
      </c>
      <c r="X76" s="95" t="n">
        <v>0</v>
      </c>
      <c r="Y76" s="95" t="n">
        <v>46</v>
      </c>
      <c r="Z76" s="95" t="n">
        <v>0</v>
      </c>
      <c r="AA76" s="95" t="n">
        <v>59</v>
      </c>
      <c r="AB76" s="97" t="n">
        <v>0</v>
      </c>
      <c r="AC76" s="100" t="n">
        <f aca="false">V76-U76+AZ76</f>
        <v>102</v>
      </c>
      <c r="AD76" s="101" t="n">
        <f aca="false">U76-T76</f>
        <v>-74</v>
      </c>
      <c r="AE76" s="95" t="n">
        <v>151</v>
      </c>
      <c r="AF76" s="102" t="n">
        <f aca="false">IF(AE76&gt;0, V76/(AE76*24),"no data")</f>
        <v>0.942604856512141</v>
      </c>
      <c r="AG76" s="103" t="n">
        <f aca="false">IF(R76&gt;0,R76/24,"no data")</f>
        <v>150.875</v>
      </c>
      <c r="AH76" s="102" t="n">
        <f aca="false">IF(U76&gt;0,(U76/R76),"no data")</f>
        <v>0.915216790941729</v>
      </c>
      <c r="AI76" s="104" t="n">
        <f aca="false">IF(U76&gt;0,(1440-((W76*X76)+(Y76*Z76)+(AA76*AB76))/(W76+Y76+AA76))/1440,"no data")</f>
        <v>1</v>
      </c>
      <c r="AJ76" s="105" t="n">
        <f aca="false">IF(U76&gt;0,(1440-((X76*W76+AT76*AU76)+(Z76*Y76+AV76*AW76)+(AA76*AB76+AX76*AY76))/(W76+Y76+AA76))/1440,"no data")</f>
        <v>0.950782997762863</v>
      </c>
      <c r="AK76" s="127" t="n">
        <v>9.7</v>
      </c>
      <c r="AL76" s="133" t="n">
        <v>132.62</v>
      </c>
      <c r="AM76" s="94" t="n">
        <f aca="false">AK76*AL76</f>
        <v>1286.414</v>
      </c>
      <c r="AN76" s="127" t="n">
        <v>28.38871</v>
      </c>
      <c r="AO76" s="199" t="n">
        <v>963.185012633543</v>
      </c>
      <c r="AP76" s="109" t="n">
        <f aca="false">AN76*AO76</f>
        <v>27343.58</v>
      </c>
      <c r="AQ76" s="130" t="n">
        <f aca="false">IF(U76&gt;0,((((AK76*AL76)+(AN76*AO76))/(U76*1000))*1000000),"no data")</f>
        <v>8639.1050090525</v>
      </c>
      <c r="AR76" s="111" t="n">
        <f aca="false">S76/24</f>
        <v>141.166666666667</v>
      </c>
      <c r="AS76" s="36"/>
      <c r="AT76" s="95" t="n">
        <v>0</v>
      </c>
      <c r="AU76" s="112" t="n">
        <v>0</v>
      </c>
      <c r="AV76" s="112" t="n">
        <v>0</v>
      </c>
      <c r="AW76" s="95" t="n">
        <v>0</v>
      </c>
      <c r="AX76" s="112" t="n">
        <v>16</v>
      </c>
      <c r="AY76" s="95" t="n">
        <v>660</v>
      </c>
      <c r="AZ76" s="95" t="n">
        <v>0</v>
      </c>
      <c r="BB76" s="113" t="n">
        <v>1060</v>
      </c>
      <c r="BC76" s="113" t="n">
        <v>1105</v>
      </c>
      <c r="BD76" s="113" t="n">
        <v>1251</v>
      </c>
      <c r="BE76" s="113" t="n">
        <f aca="false">BC76-BB76</f>
        <v>45</v>
      </c>
      <c r="BF76" s="113" t="n">
        <f aca="false">AQ76</f>
        <v>8639.1050090525</v>
      </c>
      <c r="BG76" s="173" t="n">
        <f aca="false">BD76/24</f>
        <v>52.125</v>
      </c>
      <c r="BH76" s="174" t="n">
        <v>1.305</v>
      </c>
      <c r="BI76" s="137" t="n">
        <v>1.305</v>
      </c>
      <c r="BJ76" s="114" t="n">
        <v>27.2</v>
      </c>
      <c r="BK76" s="113" t="n">
        <v>27.99</v>
      </c>
      <c r="BL76" s="113" t="n">
        <v>22.9</v>
      </c>
      <c r="BM76" s="113" t="n">
        <v>28.7</v>
      </c>
      <c r="BN76" s="113" t="n">
        <v>991.4</v>
      </c>
      <c r="BO76" s="113" t="n">
        <v>50.02</v>
      </c>
      <c r="BP76" s="136" t="n">
        <v>0.9382</v>
      </c>
      <c r="BQ76" s="114" t="n">
        <v>95.98</v>
      </c>
      <c r="BR76" s="114" t="n">
        <v>86.48</v>
      </c>
      <c r="BS76" s="120" t="n">
        <f aca="false">BR76-BQ76</f>
        <v>-9.5</v>
      </c>
      <c r="BT76" s="113" t="n">
        <v>12846</v>
      </c>
      <c r="BU76" s="113" t="n">
        <v>12584</v>
      </c>
      <c r="BV76" s="135" t="n">
        <f aca="false">BU76-BT76</f>
        <v>-262</v>
      </c>
      <c r="BW76" s="113" t="n">
        <f aca="false">BH76+BI76</f>
        <v>2.61</v>
      </c>
      <c r="BX76" s="114" t="n">
        <v>13</v>
      </c>
      <c r="BY76" s="114" t="n">
        <v>13</v>
      </c>
      <c r="CA76" s="114" t="n">
        <v>24</v>
      </c>
      <c r="CB76" s="114" t="n">
        <v>7.33</v>
      </c>
      <c r="CD76" s="114" t="n">
        <v>2.1</v>
      </c>
      <c r="CE76" s="114" t="n">
        <v>3.6</v>
      </c>
      <c r="CF76" s="114" t="n">
        <v>1.7</v>
      </c>
      <c r="CG76" s="114" t="n">
        <v>1.5</v>
      </c>
    </row>
    <row r="77" customFormat="false" ht="13.8" hidden="false" customHeight="false" outlineLevel="0" collapsed="false">
      <c r="A77" s="90"/>
      <c r="B77" s="91" t="n">
        <v>43172</v>
      </c>
      <c r="C77" s="92" t="n">
        <v>77.8</v>
      </c>
      <c r="D77" s="93" t="n">
        <v>0.618</v>
      </c>
      <c r="E77" s="92" t="n">
        <v>64.5</v>
      </c>
      <c r="F77" s="95" t="n">
        <v>98</v>
      </c>
      <c r="G77" s="95" t="n">
        <v>66</v>
      </c>
      <c r="H77" s="95" t="n">
        <v>24</v>
      </c>
      <c r="I77" s="95" t="n">
        <v>0</v>
      </c>
      <c r="J77" s="95" t="n">
        <v>24</v>
      </c>
      <c r="K77" s="95" t="n">
        <v>0</v>
      </c>
      <c r="L77" s="97" t="n">
        <v>0</v>
      </c>
      <c r="M77" s="97" t="n">
        <v>0</v>
      </c>
      <c r="N77" s="97" t="n">
        <v>0</v>
      </c>
      <c r="O77" s="97" t="n">
        <v>0</v>
      </c>
      <c r="P77" s="97" t="n">
        <v>24</v>
      </c>
      <c r="Q77" s="95" t="n">
        <v>0</v>
      </c>
      <c r="R77" s="203" t="n">
        <v>3617</v>
      </c>
      <c r="S77" s="112" t="n">
        <v>3553</v>
      </c>
      <c r="T77" s="95" t="n">
        <v>3553</v>
      </c>
      <c r="U77" s="95" t="n">
        <v>3467</v>
      </c>
      <c r="V77" s="95" t="n">
        <v>3576</v>
      </c>
      <c r="W77" s="95" t="n">
        <v>44</v>
      </c>
      <c r="X77" s="95" t="n">
        <v>0</v>
      </c>
      <c r="Y77" s="95" t="n">
        <v>46</v>
      </c>
      <c r="Z77" s="97" t="n">
        <v>0</v>
      </c>
      <c r="AA77" s="97" t="n">
        <v>60</v>
      </c>
      <c r="AB77" s="97" t="n">
        <v>0</v>
      </c>
      <c r="AC77" s="100" t="n">
        <f aca="false">V77-U77+AZ77</f>
        <v>109</v>
      </c>
      <c r="AD77" s="101" t="n">
        <f aca="false">U77-T77</f>
        <v>-86</v>
      </c>
      <c r="AE77" s="95" t="n">
        <v>152</v>
      </c>
      <c r="AF77" s="102" t="n">
        <f aca="false">IF(AE77&gt;0, V77/(AE77*24),"no data")</f>
        <v>0.980263157894737</v>
      </c>
      <c r="AG77" s="103" t="n">
        <f aca="false">IF(R77&gt;0,R77/24,"no data")</f>
        <v>150.708333333333</v>
      </c>
      <c r="AH77" s="102" t="n">
        <f aca="false">IF(U77&gt;0,(U77/R77),"no data")</f>
        <v>0.958529167818634</v>
      </c>
      <c r="AI77" s="104" t="n">
        <f aca="false">IF(U77&gt;0,(1440-((W77*X77)+(Y77*Z77)+(AA77*AB77))/(W77+Y77+AA77))/1440,"no data")</f>
        <v>1</v>
      </c>
      <c r="AJ77" s="105" t="n">
        <f aca="false">IF(U77&gt;0,(1440-((X77*W77+AT77*AU77)+(Z77*Y77+AV77*AW77)+(AA77*AB77+AX77*AY77))/(W77+Y77+AA77))/1440,"no data")</f>
        <v>1</v>
      </c>
      <c r="AK77" s="127" t="n">
        <v>9.728</v>
      </c>
      <c r="AL77" s="133" t="n">
        <v>135.75</v>
      </c>
      <c r="AM77" s="94" t="n">
        <f aca="false">AK77*AL77</f>
        <v>1320.576</v>
      </c>
      <c r="AN77" s="127" t="n">
        <v>30.28409</v>
      </c>
      <c r="AO77" s="199" t="n">
        <v>959.090730479272</v>
      </c>
      <c r="AP77" s="109" t="n">
        <f aca="false">AN77*AO77</f>
        <v>29045.19</v>
      </c>
      <c r="AQ77" s="130" t="n">
        <f aca="false">IF(U77&gt;0,((((AK77*AL77)+(AN77*AO77))/(U77*1000))*1000000),"no data")</f>
        <v>8758.51341217191</v>
      </c>
      <c r="AR77" s="111" t="n">
        <f aca="false">S77/24</f>
        <v>148.041666666667</v>
      </c>
      <c r="AS77" s="36"/>
      <c r="AT77" s="95" t="n">
        <v>0</v>
      </c>
      <c r="AU77" s="112" t="n">
        <v>0</v>
      </c>
      <c r="AV77" s="112" t="n">
        <v>0</v>
      </c>
      <c r="AW77" s="112" t="n">
        <v>0</v>
      </c>
      <c r="AX77" s="112" t="n">
        <v>0</v>
      </c>
      <c r="AY77" s="112" t="n">
        <v>0</v>
      </c>
      <c r="AZ77" s="95" t="n">
        <v>0</v>
      </c>
      <c r="BB77" s="113" t="n">
        <v>1053</v>
      </c>
      <c r="BC77" s="113" t="n">
        <v>1097</v>
      </c>
      <c r="BD77" s="113" t="n">
        <v>1426</v>
      </c>
      <c r="BE77" s="113" t="n">
        <f aca="false">BC77-BB77</f>
        <v>44</v>
      </c>
      <c r="BF77" s="113" t="n">
        <f aca="false">AQ77</f>
        <v>8758.51341217191</v>
      </c>
      <c r="BG77" s="173" t="n">
        <f aca="false">BD77/24</f>
        <v>59.4166666666667</v>
      </c>
      <c r="BH77" s="115" t="n">
        <v>2.16</v>
      </c>
      <c r="BI77" s="116" t="n">
        <v>2.253</v>
      </c>
      <c r="BJ77" s="117" t="n">
        <v>27.2</v>
      </c>
      <c r="BK77" s="118" t="n">
        <v>27.88</v>
      </c>
      <c r="BL77" s="118" t="n">
        <v>22.77</v>
      </c>
      <c r="BM77" s="118" t="n">
        <v>28.75</v>
      </c>
      <c r="BN77" s="118" t="n">
        <v>988.3</v>
      </c>
      <c r="BO77" s="117" t="n">
        <v>50.07</v>
      </c>
      <c r="BP77" s="119" t="n">
        <v>0.9373</v>
      </c>
      <c r="BQ77" s="114" t="n">
        <v>96.02</v>
      </c>
      <c r="BR77" s="114" t="n">
        <v>86.53</v>
      </c>
      <c r="BS77" s="120" t="n">
        <f aca="false">BR77-BQ77</f>
        <v>-9.49</v>
      </c>
      <c r="BT77" s="113" t="n">
        <v>12436</v>
      </c>
      <c r="BU77" s="113" t="n">
        <v>11956</v>
      </c>
      <c r="BV77" s="135" t="n">
        <f aca="false">BU77-BT77</f>
        <v>-480</v>
      </c>
      <c r="BW77" s="113" t="n">
        <f aca="false">BH77+BI77</f>
        <v>4.413</v>
      </c>
      <c r="BX77" s="114" t="n">
        <v>24</v>
      </c>
      <c r="BY77" s="114" t="n">
        <v>24</v>
      </c>
      <c r="CA77" s="114" t="n">
        <v>24</v>
      </c>
      <c r="CB77" s="114" t="n">
        <v>6.98</v>
      </c>
      <c r="CD77" s="114" t="n">
        <v>2.1</v>
      </c>
      <c r="CE77" s="114" t="n">
        <v>3.4</v>
      </c>
      <c r="CF77" s="114" t="n">
        <v>1.7</v>
      </c>
      <c r="CG77" s="114" t="n">
        <v>1.6</v>
      </c>
    </row>
    <row r="78" customFormat="false" ht="13.8" hidden="false" customHeight="false" outlineLevel="0" collapsed="false">
      <c r="A78" s="90"/>
      <c r="B78" s="91" t="n">
        <v>43173</v>
      </c>
      <c r="C78" s="92" t="n">
        <v>73.9</v>
      </c>
      <c r="D78" s="93" t="n">
        <v>0.659</v>
      </c>
      <c r="E78" s="92" t="n">
        <v>63.2</v>
      </c>
      <c r="F78" s="95" t="n">
        <v>83</v>
      </c>
      <c r="G78" s="95" t="n">
        <v>65</v>
      </c>
      <c r="H78" s="95" t="n">
        <v>24</v>
      </c>
      <c r="I78" s="95" t="n">
        <v>0</v>
      </c>
      <c r="J78" s="95" t="n">
        <v>24</v>
      </c>
      <c r="K78" s="95" t="n">
        <v>0</v>
      </c>
      <c r="L78" s="97" t="n">
        <v>0</v>
      </c>
      <c r="M78" s="97" t="n">
        <v>0</v>
      </c>
      <c r="N78" s="97" t="n">
        <v>0</v>
      </c>
      <c r="O78" s="97" t="n">
        <v>0</v>
      </c>
      <c r="P78" s="97" t="n">
        <v>24</v>
      </c>
      <c r="Q78" s="95" t="n">
        <v>0</v>
      </c>
      <c r="R78" s="203" t="n">
        <v>3656</v>
      </c>
      <c r="S78" s="112" t="n">
        <v>3553</v>
      </c>
      <c r="T78" s="112" t="n">
        <v>3553</v>
      </c>
      <c r="U78" s="112" t="n">
        <v>3473</v>
      </c>
      <c r="V78" s="112" t="n">
        <v>3581</v>
      </c>
      <c r="W78" s="95" t="n">
        <v>44</v>
      </c>
      <c r="X78" s="95" t="n">
        <v>0</v>
      </c>
      <c r="Y78" s="95" t="n">
        <v>46</v>
      </c>
      <c r="Z78" s="97" t="n">
        <v>0</v>
      </c>
      <c r="AA78" s="97" t="n">
        <v>59</v>
      </c>
      <c r="AB78" s="97" t="n">
        <v>0</v>
      </c>
      <c r="AC78" s="100" t="n">
        <f aca="false">V78-U78+AZ78</f>
        <v>108</v>
      </c>
      <c r="AD78" s="101" t="n">
        <f aca="false">U78-T78</f>
        <v>-80</v>
      </c>
      <c r="AE78" s="95" t="n">
        <v>152</v>
      </c>
      <c r="AF78" s="102" t="n">
        <f aca="false">IF(AE78&gt;0, V78/(AE78*24),"no data")</f>
        <v>0.981633771929825</v>
      </c>
      <c r="AG78" s="103" t="n">
        <f aca="false">IF(R78&gt;0,R78/24,"no data")</f>
        <v>152.333333333333</v>
      </c>
      <c r="AH78" s="102" t="n">
        <f aca="false">IF(U78&gt;0,(U78/R78),"no data")</f>
        <v>0.949945295404814</v>
      </c>
      <c r="AI78" s="104" t="n">
        <f aca="false">IF(U78&gt;0,(1440-((W78*X78)+(Y78*Z78)+(AA78*AB78))/(W78+Y78+AA78))/1440,"no data")</f>
        <v>1</v>
      </c>
      <c r="AJ78" s="105" t="n">
        <f aca="false">IF(U78&gt;0,(1440-((X78*W78+AT78*AU78)+(Z78*Y78+AV78*AW78)+(AA78*AB78+AX78*AY78))/(W78+Y78+AA78))/1440,"no data")</f>
        <v>1</v>
      </c>
      <c r="AK78" s="127" t="n">
        <v>9.662</v>
      </c>
      <c r="AL78" s="133" t="n">
        <v>134.83</v>
      </c>
      <c r="AM78" s="94" t="n">
        <f aca="false">AK78*AL78</f>
        <v>1302.72746</v>
      </c>
      <c r="AN78" s="127" t="n">
        <v>30.20851</v>
      </c>
      <c r="AO78" s="199" t="n">
        <v>963.299083602601</v>
      </c>
      <c r="AP78" s="109" t="n">
        <f aca="false">AN78*AO78</f>
        <v>29099.83</v>
      </c>
      <c r="AQ78" s="130" t="n">
        <f aca="false">IF(U78&gt;0,((((AK78*AL78)+(AN78*AO78))/(U78*1000))*1000000),"no data")</f>
        <v>8753.97565793262</v>
      </c>
      <c r="AR78" s="111" t="n">
        <f aca="false">S78/24</f>
        <v>148.041666666667</v>
      </c>
      <c r="AS78" s="36"/>
      <c r="AT78" s="95" t="n">
        <v>0</v>
      </c>
      <c r="AU78" s="112" t="n">
        <v>0</v>
      </c>
      <c r="AV78" s="112" t="n">
        <v>0</v>
      </c>
      <c r="AW78" s="95" t="n">
        <v>0</v>
      </c>
      <c r="AX78" s="112" t="n">
        <v>0</v>
      </c>
      <c r="AY78" s="95" t="n">
        <v>0</v>
      </c>
      <c r="AZ78" s="95" t="n">
        <v>0</v>
      </c>
      <c r="BB78" s="113" t="n">
        <v>1058</v>
      </c>
      <c r="BC78" s="113" t="n">
        <v>1103</v>
      </c>
      <c r="BD78" s="113" t="n">
        <v>1420</v>
      </c>
      <c r="BE78" s="113" t="n">
        <f aca="false">BC78-BB78</f>
        <v>45</v>
      </c>
      <c r="BF78" s="113" t="n">
        <f aca="false">AQ78</f>
        <v>8753.97565793262</v>
      </c>
      <c r="BG78" s="173" t="n">
        <f aca="false">BD78/24</f>
        <v>59.1666666666667</v>
      </c>
      <c r="BH78" s="115" t="n">
        <v>2.16</v>
      </c>
      <c r="BI78" s="116" t="n">
        <v>2.16</v>
      </c>
      <c r="BJ78" s="117" t="n">
        <v>27.2</v>
      </c>
      <c r="BK78" s="118" t="n">
        <v>27.93</v>
      </c>
      <c r="BL78" s="118" t="n">
        <v>22.79</v>
      </c>
      <c r="BM78" s="118" t="n">
        <v>28.71</v>
      </c>
      <c r="BN78" s="176" t="n">
        <v>987.13</v>
      </c>
      <c r="BO78" s="117" t="n">
        <v>50.07</v>
      </c>
      <c r="BP78" s="119" t="n">
        <v>0.9379</v>
      </c>
      <c r="BQ78" s="114" t="n">
        <v>95.99</v>
      </c>
      <c r="BR78" s="114" t="n">
        <v>86.48</v>
      </c>
      <c r="BS78" s="120" t="n">
        <f aca="false">BR78-BQ78</f>
        <v>-9.50999999999999</v>
      </c>
      <c r="BT78" s="113" t="n">
        <v>12390</v>
      </c>
      <c r="BU78" s="113" t="n">
        <v>11912</v>
      </c>
      <c r="BV78" s="135" t="n">
        <f aca="false">BU78-BT78</f>
        <v>-478</v>
      </c>
      <c r="BW78" s="113" t="n">
        <f aca="false">BH78+BI78</f>
        <v>4.32</v>
      </c>
      <c r="BX78" s="114" t="n">
        <v>24</v>
      </c>
      <c r="BY78" s="114" t="n">
        <v>24</v>
      </c>
      <c r="CA78" s="114" t="n">
        <v>24</v>
      </c>
      <c r="CB78" s="114" t="n">
        <v>5.78</v>
      </c>
      <c r="CD78" s="114" t="n">
        <v>2.2</v>
      </c>
      <c r="CE78" s="114" t="n">
        <v>3.6</v>
      </c>
      <c r="CF78" s="114" t="n">
        <v>1.8</v>
      </c>
      <c r="CG78" s="114" t="n">
        <v>1.6</v>
      </c>
    </row>
    <row r="79" customFormat="false" ht="13.8" hidden="false" customHeight="false" outlineLevel="0" collapsed="false">
      <c r="A79" s="90"/>
      <c r="B79" s="91" t="n">
        <v>43174</v>
      </c>
      <c r="C79" s="92" t="n">
        <v>74.56</v>
      </c>
      <c r="D79" s="93" t="n">
        <v>0.5348</v>
      </c>
      <c r="E79" s="94" t="n">
        <v>59.15</v>
      </c>
      <c r="F79" s="95" t="n">
        <v>87</v>
      </c>
      <c r="G79" s="95" t="n">
        <v>64</v>
      </c>
      <c r="H79" s="95" t="n">
        <v>24</v>
      </c>
      <c r="I79" s="95" t="n">
        <v>0</v>
      </c>
      <c r="J79" s="95" t="n">
        <v>24</v>
      </c>
      <c r="K79" s="95" t="n">
        <v>0</v>
      </c>
      <c r="L79" s="97" t="n">
        <v>0</v>
      </c>
      <c r="M79" s="97" t="n">
        <v>0</v>
      </c>
      <c r="N79" s="97" t="n">
        <v>0</v>
      </c>
      <c r="O79" s="97" t="n">
        <v>0</v>
      </c>
      <c r="P79" s="97" t="n">
        <v>24</v>
      </c>
      <c r="Q79" s="95" t="n">
        <v>0</v>
      </c>
      <c r="R79" s="203" t="n">
        <v>3643</v>
      </c>
      <c r="S79" s="112" t="n">
        <v>3570</v>
      </c>
      <c r="T79" s="95" t="n">
        <v>3570</v>
      </c>
      <c r="U79" s="95" t="n">
        <v>3512</v>
      </c>
      <c r="V79" s="95" t="n">
        <v>3621</v>
      </c>
      <c r="W79" s="95" t="n">
        <v>45</v>
      </c>
      <c r="X79" s="95" t="n">
        <v>0</v>
      </c>
      <c r="Y79" s="95" t="n">
        <v>47</v>
      </c>
      <c r="Z79" s="97" t="n">
        <v>0</v>
      </c>
      <c r="AA79" s="97" t="n">
        <v>59</v>
      </c>
      <c r="AB79" s="97" t="n">
        <v>0</v>
      </c>
      <c r="AC79" s="100" t="n">
        <f aca="false">V79-U79+AZ79</f>
        <v>109</v>
      </c>
      <c r="AD79" s="101" t="n">
        <f aca="false">U79-T79</f>
        <v>-58</v>
      </c>
      <c r="AE79" s="95" t="n">
        <v>154</v>
      </c>
      <c r="AF79" s="102" t="n">
        <f aca="false">IF(AE79&gt;0, V79/(AE79*24),"no data")</f>
        <v>0.979707792207792</v>
      </c>
      <c r="AG79" s="103" t="n">
        <f aca="false">IF(R79&gt;0,R79/24,"no data")</f>
        <v>151.791666666667</v>
      </c>
      <c r="AH79" s="102" t="n">
        <f aca="false">IF(U79&gt;0,(U79/R79),"no data")</f>
        <v>0.964040625857809</v>
      </c>
      <c r="AI79" s="104" t="n">
        <f aca="false">IF(U79&gt;0,(1440-((W79*X79)+(Y79*Z79)+(AA79*AB79))/(W79+Y79+AA79))/1440,"no data")</f>
        <v>1</v>
      </c>
      <c r="AJ79" s="105" t="n">
        <f aca="false">IF(U79&gt;0,(1440-((X79*W79+AT79*AU79)+(Z79*Y79+AV79*AW79)+(AA79*AB79+AX79*AY79))/(W79+Y79+AA79))/1440,"no data")</f>
        <v>1</v>
      </c>
      <c r="AK79" s="127" t="n">
        <v>9.73</v>
      </c>
      <c r="AL79" s="133" t="n">
        <v>134.97</v>
      </c>
      <c r="AM79" s="94" t="n">
        <f aca="false">AK79*AL79</f>
        <v>1313.2581</v>
      </c>
      <c r="AN79" s="127" t="n">
        <v>30.29227</v>
      </c>
      <c r="AO79" s="199" t="n">
        <v>965.246249290661</v>
      </c>
      <c r="AP79" s="109" t="n">
        <f aca="false">AN79*AO79</f>
        <v>29239.5</v>
      </c>
      <c r="AQ79" s="130" t="n">
        <f aca="false">IF(U79&gt;0,((((AK79*AL79)+(AN79*AO79))/(U79*1000))*1000000),"no data")</f>
        <v>8699.53248861048</v>
      </c>
      <c r="AR79" s="111" t="n">
        <f aca="false">S79/24</f>
        <v>148.75</v>
      </c>
      <c r="AS79" s="36"/>
      <c r="AT79" s="95" t="n">
        <v>0</v>
      </c>
      <c r="AU79" s="112" t="n">
        <v>0</v>
      </c>
      <c r="AV79" s="112" t="n">
        <v>0</v>
      </c>
      <c r="AW79" s="95" t="n">
        <v>0</v>
      </c>
      <c r="AX79" s="112" t="n">
        <v>0</v>
      </c>
      <c r="AY79" s="95" t="n">
        <v>0</v>
      </c>
      <c r="AZ79" s="95" t="n">
        <v>0</v>
      </c>
      <c r="BB79" s="113" t="n">
        <v>1076</v>
      </c>
      <c r="BC79" s="113" t="n">
        <v>1123</v>
      </c>
      <c r="BD79" s="113" t="n">
        <v>1422</v>
      </c>
      <c r="BE79" s="113" t="n">
        <f aca="false">BC79-BB79</f>
        <v>47</v>
      </c>
      <c r="BF79" s="113" t="n">
        <f aca="false">AQ79</f>
        <v>8699.53248861048</v>
      </c>
      <c r="BG79" s="173" t="n">
        <f aca="false">BD79/24</f>
        <v>59.25</v>
      </c>
      <c r="BH79" s="115" t="n">
        <v>2.093</v>
      </c>
      <c r="BI79" s="116" t="n">
        <v>2.093</v>
      </c>
      <c r="BJ79" s="117" t="n">
        <v>27.2</v>
      </c>
      <c r="BK79" s="118" t="n">
        <v>28.13</v>
      </c>
      <c r="BL79" s="118" t="n">
        <v>23.03</v>
      </c>
      <c r="BM79" s="118" t="n">
        <v>28.69</v>
      </c>
      <c r="BN79" s="118" t="n">
        <v>989.63</v>
      </c>
      <c r="BO79" s="117" t="n">
        <v>50.11</v>
      </c>
      <c r="BP79" s="119" t="n">
        <v>0.9377</v>
      </c>
      <c r="BQ79" s="114" t="n">
        <v>95.53</v>
      </c>
      <c r="BR79" s="114" t="n">
        <v>86.28</v>
      </c>
      <c r="BS79" s="120" t="n">
        <f aca="false">BR79-BQ79</f>
        <v>-9.25</v>
      </c>
      <c r="BT79" s="113" t="n">
        <v>12286</v>
      </c>
      <c r="BU79" s="113" t="n">
        <v>11789</v>
      </c>
      <c r="BV79" s="135" t="n">
        <f aca="false">BU79-BT79</f>
        <v>-497</v>
      </c>
      <c r="BW79" s="113" t="n">
        <f aca="false">BH79+BI79</f>
        <v>4.186</v>
      </c>
      <c r="BX79" s="114" t="n">
        <v>24</v>
      </c>
      <c r="BY79" s="114" t="n">
        <v>24</v>
      </c>
      <c r="CA79" s="114" t="n">
        <v>24</v>
      </c>
      <c r="CB79" s="114" t="n">
        <v>6.58</v>
      </c>
      <c r="CD79" s="114" t="n">
        <v>2.2</v>
      </c>
      <c r="CE79" s="114" t="n">
        <v>3.65</v>
      </c>
      <c r="CF79" s="114" t="n">
        <v>1.8</v>
      </c>
      <c r="CG79" s="114" t="n">
        <v>1.7</v>
      </c>
    </row>
    <row r="80" customFormat="false" ht="13.8" hidden="false" customHeight="false" outlineLevel="0" collapsed="false">
      <c r="A80" s="90"/>
      <c r="B80" s="91" t="n">
        <v>43175</v>
      </c>
      <c r="C80" s="92" t="n">
        <v>75</v>
      </c>
      <c r="D80" s="93" t="n">
        <v>0.5217</v>
      </c>
      <c r="E80" s="94" t="n">
        <v>58.5</v>
      </c>
      <c r="F80" s="96" t="n">
        <v>88</v>
      </c>
      <c r="G80" s="96" t="n">
        <v>63</v>
      </c>
      <c r="H80" s="96" t="n">
        <v>24</v>
      </c>
      <c r="I80" s="96" t="n">
        <v>0</v>
      </c>
      <c r="J80" s="96" t="n">
        <v>24</v>
      </c>
      <c r="K80" s="96" t="n">
        <v>0</v>
      </c>
      <c r="L80" s="96" t="n">
        <v>0</v>
      </c>
      <c r="M80" s="96" t="n">
        <v>0</v>
      </c>
      <c r="N80" s="96" t="n">
        <v>0</v>
      </c>
      <c r="O80" s="96" t="n">
        <v>0</v>
      </c>
      <c r="P80" s="96" t="n">
        <v>24</v>
      </c>
      <c r="Q80" s="95" t="n">
        <v>0</v>
      </c>
      <c r="R80" s="203" t="n">
        <v>3637</v>
      </c>
      <c r="S80" s="112" t="n">
        <v>3578</v>
      </c>
      <c r="T80" s="96" t="n">
        <v>3578</v>
      </c>
      <c r="U80" s="96" t="n">
        <v>3501</v>
      </c>
      <c r="V80" s="96" t="n">
        <v>3611</v>
      </c>
      <c r="W80" s="96" t="n">
        <v>45</v>
      </c>
      <c r="X80" s="96" t="n">
        <v>0</v>
      </c>
      <c r="Y80" s="96" t="n">
        <v>47</v>
      </c>
      <c r="Z80" s="96" t="n">
        <v>0</v>
      </c>
      <c r="AA80" s="96" t="n">
        <v>59</v>
      </c>
      <c r="AB80" s="96" t="n">
        <v>0</v>
      </c>
      <c r="AC80" s="100" t="n">
        <f aca="false">V80-U80+AZ80</f>
        <v>110</v>
      </c>
      <c r="AD80" s="101" t="n">
        <f aca="false">U80-T80</f>
        <v>-77</v>
      </c>
      <c r="AE80" s="96" t="n">
        <v>153</v>
      </c>
      <c r="AF80" s="102" t="n">
        <f aca="false">IF(AE80&gt;0, V80/(AE80*24),"no data")</f>
        <v>0.98338779956427</v>
      </c>
      <c r="AG80" s="103" t="n">
        <f aca="false">IF(R80&gt;0,R80/24,"no data")</f>
        <v>151.541666666667</v>
      </c>
      <c r="AH80" s="102" t="n">
        <f aca="false">IF(U80&gt;0,(U80/R80),"no data")</f>
        <v>0.962606543854825</v>
      </c>
      <c r="AI80" s="104" t="n">
        <f aca="false">IF(U80&gt;0,(1440-((W80*X80)+(Y80*Z80)+(AA80*AB80))/(W80+Y80+AA80))/1440,"no data")</f>
        <v>1</v>
      </c>
      <c r="AJ80" s="105" t="n">
        <f aca="false">IF(U80&gt;0,(1440-((X80*W80+AT80*AU80)+(Z80*Y80+AV80*AW80)+(AA80*AB80+AX80*AY80))/(W80+Y80+AA80))/1440,"no data")</f>
        <v>1</v>
      </c>
      <c r="AK80" s="127" t="n">
        <v>9.649</v>
      </c>
      <c r="AL80" s="133" t="n">
        <v>135.79</v>
      </c>
      <c r="AM80" s="94" t="n">
        <f aca="false">AK80*AL80</f>
        <v>1310.23771</v>
      </c>
      <c r="AN80" s="127" t="n">
        <v>30.24235</v>
      </c>
      <c r="AO80" s="199" t="n">
        <v>964.073559098417</v>
      </c>
      <c r="AP80" s="109" t="n">
        <f aca="false">AN80*AO80</f>
        <v>29155.85</v>
      </c>
      <c r="AQ80" s="130" t="n">
        <f aca="false">IF(U80&gt;0,((((AK80*AL80)+(AN80*AO80))/(U80*1000))*1000000),"no data")</f>
        <v>8702.11017137961</v>
      </c>
      <c r="AR80" s="111" t="n">
        <f aca="false">S80/24</f>
        <v>149.083333333333</v>
      </c>
      <c r="AS80" s="36"/>
      <c r="AT80" s="96" t="n">
        <v>0</v>
      </c>
      <c r="AU80" s="112" t="n">
        <v>0</v>
      </c>
      <c r="AV80" s="112" t="n">
        <v>0</v>
      </c>
      <c r="AW80" s="95" t="n">
        <v>0</v>
      </c>
      <c r="AX80" s="96" t="n">
        <v>0</v>
      </c>
      <c r="AY80" s="96" t="n">
        <v>0</v>
      </c>
      <c r="AZ80" s="96" t="n">
        <v>0</v>
      </c>
      <c r="BB80" s="113" t="n">
        <v>1077</v>
      </c>
      <c r="BC80" s="113" t="n">
        <v>1122</v>
      </c>
      <c r="BD80" s="113" t="n">
        <v>1412</v>
      </c>
      <c r="BE80" s="113" t="n">
        <f aca="false">BC80-BB80</f>
        <v>45</v>
      </c>
      <c r="BF80" s="113" t="n">
        <f aca="false">AQ80</f>
        <v>8702.11017137961</v>
      </c>
      <c r="BG80" s="173" t="n">
        <f aca="false">BD80/24</f>
        <v>58.8333333333333</v>
      </c>
      <c r="BH80" s="179" t="n">
        <v>2.025</v>
      </c>
      <c r="BI80" s="179" t="n">
        <v>2.025</v>
      </c>
      <c r="BJ80" s="180" t="n">
        <v>27.2</v>
      </c>
      <c r="BK80" s="180" t="n">
        <v>28.22</v>
      </c>
      <c r="BL80" s="180" t="n">
        <v>23.09</v>
      </c>
      <c r="BM80" s="180" t="n">
        <v>28.38</v>
      </c>
      <c r="BN80" s="181" t="n">
        <v>990.71</v>
      </c>
      <c r="BO80" s="181" t="n">
        <v>50.05</v>
      </c>
      <c r="BP80" s="182" t="n">
        <v>0.9374</v>
      </c>
      <c r="BQ80" s="114" t="n">
        <v>95.51</v>
      </c>
      <c r="BR80" s="114" t="n">
        <v>86.31</v>
      </c>
      <c r="BS80" s="120" t="n">
        <f aca="false">BR80-BQ80</f>
        <v>-9.2</v>
      </c>
      <c r="BT80" s="134" t="n">
        <v>12313</v>
      </c>
      <c r="BU80" s="134" t="n">
        <v>11811</v>
      </c>
      <c r="BV80" s="135" t="n">
        <f aca="false">BU80-BT80</f>
        <v>-502</v>
      </c>
      <c r="BW80" s="113" t="n">
        <f aca="false">BH80+BI80</f>
        <v>4.05</v>
      </c>
      <c r="BX80" s="181" t="n">
        <v>24</v>
      </c>
      <c r="BY80" s="181" t="n">
        <v>24</v>
      </c>
      <c r="CA80" s="181" t="n">
        <v>24</v>
      </c>
      <c r="CB80" s="181" t="n">
        <v>8.42</v>
      </c>
      <c r="CD80" s="181" t="n">
        <v>2.2</v>
      </c>
      <c r="CE80" s="181" t="n">
        <v>3.6</v>
      </c>
      <c r="CF80" s="181" t="n">
        <v>1.8</v>
      </c>
      <c r="CG80" s="181" t="n">
        <v>1.6</v>
      </c>
    </row>
    <row r="81" customFormat="false" ht="13.8" hidden="false" customHeight="false" outlineLevel="0" collapsed="false">
      <c r="A81" s="90"/>
      <c r="B81" s="91" t="n">
        <v>43176</v>
      </c>
      <c r="C81" s="92" t="n">
        <v>75.89</v>
      </c>
      <c r="D81" s="93" t="n">
        <v>0.5467</v>
      </c>
      <c r="E81" s="94" t="n">
        <v>60.38</v>
      </c>
      <c r="F81" s="183" t="n">
        <v>90</v>
      </c>
      <c r="G81" s="183" t="n">
        <v>64</v>
      </c>
      <c r="H81" s="95" t="n">
        <v>24</v>
      </c>
      <c r="I81" s="95" t="n">
        <v>0</v>
      </c>
      <c r="J81" s="95" t="n">
        <v>24</v>
      </c>
      <c r="K81" s="95" t="n">
        <v>0</v>
      </c>
      <c r="L81" s="97" t="n">
        <v>0</v>
      </c>
      <c r="M81" s="97" t="n">
        <v>0</v>
      </c>
      <c r="N81" s="97" t="n">
        <v>0</v>
      </c>
      <c r="O81" s="97" t="n">
        <v>0</v>
      </c>
      <c r="P81" s="97" t="n">
        <v>23</v>
      </c>
      <c r="Q81" s="95" t="n">
        <v>31</v>
      </c>
      <c r="R81" s="203" t="n">
        <v>3633</v>
      </c>
      <c r="S81" s="112" t="n">
        <v>3572</v>
      </c>
      <c r="T81" s="183" t="n">
        <v>3564</v>
      </c>
      <c r="U81" s="183" t="n">
        <v>3488</v>
      </c>
      <c r="V81" s="95" t="n">
        <v>3597</v>
      </c>
      <c r="W81" s="95" t="n">
        <v>45</v>
      </c>
      <c r="X81" s="95" t="n">
        <v>0</v>
      </c>
      <c r="Y81" s="95" t="n">
        <v>47</v>
      </c>
      <c r="Z81" s="97" t="n">
        <v>0</v>
      </c>
      <c r="AA81" s="97" t="n">
        <v>59</v>
      </c>
      <c r="AB81" s="97" t="n">
        <v>0</v>
      </c>
      <c r="AC81" s="100" t="n">
        <f aca="false">V81-U81+AZ81</f>
        <v>109</v>
      </c>
      <c r="AD81" s="101" t="n">
        <f aca="false">U81-T81</f>
        <v>-76</v>
      </c>
      <c r="AE81" s="96" t="n">
        <v>154</v>
      </c>
      <c r="AF81" s="102" t="n">
        <f aca="false">IF(AE81&gt;0, V81/(AE81*24),"no data")</f>
        <v>0.973214285714286</v>
      </c>
      <c r="AG81" s="103" t="n">
        <f aca="false">IF(R81&gt;0,R81/24,"no data")</f>
        <v>151.375</v>
      </c>
      <c r="AH81" s="102" t="n">
        <f aca="false">IF(U81&gt;0,(U81/R81),"no data")</f>
        <v>0.960088081475365</v>
      </c>
      <c r="AI81" s="104" t="n">
        <f aca="false">IF(U81&gt;0,(1440-((W81*X81)+(Y81*Z81)+(AA81*AB81))/(W81+Y81+AA81))/1440,"no data")</f>
        <v>1</v>
      </c>
      <c r="AJ81" s="105" t="n">
        <f aca="false">IF(U81&gt;0,(1440-((X81*W81+AT81*AU81)+(Z81*Y81+AV81*AW81)+(AA81*AB81+AX81*AY81))/(W81+Y81+AA81))/1440,"no data")</f>
        <v>0.998532928623988</v>
      </c>
      <c r="AK81" s="127" t="n">
        <v>9.68</v>
      </c>
      <c r="AL81" s="133" t="n">
        <v>138.41</v>
      </c>
      <c r="AM81" s="94" t="n">
        <f aca="false">AK81*AL81</f>
        <v>1339.8088</v>
      </c>
      <c r="AN81" s="127" t="n">
        <v>29.8629</v>
      </c>
      <c r="AO81" s="199" t="n">
        <v>974.900930586112</v>
      </c>
      <c r="AP81" s="109" t="n">
        <f aca="false">AN81*AO81</f>
        <v>29113.369</v>
      </c>
      <c r="AQ81" s="130" t="n">
        <f aca="false">IF(U81&gt;0,((((AK81*AL81)+(AN81*AO81))/(U81*1000))*1000000),"no data")</f>
        <v>8730.84225917431</v>
      </c>
      <c r="AR81" s="111" t="n">
        <f aca="false">S81/24</f>
        <v>148.833333333333</v>
      </c>
      <c r="AS81" s="36"/>
      <c r="AT81" s="95" t="n">
        <v>0</v>
      </c>
      <c r="AU81" s="112" t="n">
        <v>0</v>
      </c>
      <c r="AV81" s="112" t="n">
        <v>0</v>
      </c>
      <c r="AW81" s="95" t="n">
        <v>0</v>
      </c>
      <c r="AX81" s="112" t="n">
        <v>11</v>
      </c>
      <c r="AY81" s="95" t="n">
        <v>29</v>
      </c>
      <c r="AZ81" s="95" t="n">
        <v>0</v>
      </c>
      <c r="BB81" s="113" t="n">
        <v>1070</v>
      </c>
      <c r="BC81" s="113" t="n">
        <v>1116</v>
      </c>
      <c r="BD81" s="113" t="n">
        <v>1411</v>
      </c>
      <c r="BE81" s="113" t="n">
        <f aca="false">BC81-BB81</f>
        <v>46</v>
      </c>
      <c r="BF81" s="113" t="n">
        <f aca="false">AQ81</f>
        <v>8730.84225917431</v>
      </c>
      <c r="BG81" s="173" t="n">
        <f aca="false">BD81/24</f>
        <v>58.7916666666667</v>
      </c>
      <c r="BH81" s="115" t="n">
        <v>2.072</v>
      </c>
      <c r="BI81" s="116" t="n">
        <v>2.072</v>
      </c>
      <c r="BJ81" s="117" t="n">
        <v>27.2</v>
      </c>
      <c r="BK81" s="118" t="n">
        <v>27.78</v>
      </c>
      <c r="BL81" s="118" t="n">
        <v>22.71</v>
      </c>
      <c r="BM81" s="118" t="n">
        <v>28.52</v>
      </c>
      <c r="BN81" s="118" t="n">
        <v>991.8</v>
      </c>
      <c r="BO81" s="117" t="n">
        <v>50.06</v>
      </c>
      <c r="BP81" s="119" t="n">
        <v>0.9365</v>
      </c>
      <c r="BQ81" s="114" t="n">
        <v>95.61</v>
      </c>
      <c r="BR81" s="114" t="n">
        <v>86.37</v>
      </c>
      <c r="BS81" s="120" t="n">
        <f aca="false">BR81-BQ81</f>
        <v>-9.24</v>
      </c>
      <c r="BT81" s="134" t="n">
        <v>12203</v>
      </c>
      <c r="BU81" s="134" t="n">
        <v>11728</v>
      </c>
      <c r="BV81" s="135" t="n">
        <f aca="false">BU81-BT81</f>
        <v>-475</v>
      </c>
      <c r="BW81" s="113" t="n">
        <f aca="false">BH81+BI81</f>
        <v>4.144</v>
      </c>
      <c r="BX81" s="114" t="n">
        <v>24</v>
      </c>
      <c r="BY81" s="114" t="n">
        <v>24</v>
      </c>
      <c r="CA81" s="114" t="n">
        <v>24</v>
      </c>
      <c r="CB81" s="114" t="n">
        <v>8.4</v>
      </c>
      <c r="CD81" s="114" t="n">
        <v>2.1</v>
      </c>
      <c r="CE81" s="114" t="n">
        <v>3.6</v>
      </c>
      <c r="CF81" s="114" t="n">
        <v>1.8</v>
      </c>
      <c r="CG81" s="114" t="n">
        <v>1.6</v>
      </c>
    </row>
    <row r="82" customFormat="false" ht="13.8" hidden="false" customHeight="false" outlineLevel="0" collapsed="false">
      <c r="A82" s="90"/>
      <c r="B82" s="91" t="n">
        <v>43177</v>
      </c>
      <c r="C82" s="92" t="n">
        <v>74.98</v>
      </c>
      <c r="D82" s="93" t="n">
        <v>0.5593</v>
      </c>
      <c r="E82" s="94" t="n">
        <v>59.98</v>
      </c>
      <c r="F82" s="96" t="n">
        <v>87</v>
      </c>
      <c r="G82" s="96" t="n">
        <v>65</v>
      </c>
      <c r="H82" s="95" t="n">
        <v>24</v>
      </c>
      <c r="I82" s="95" t="n">
        <v>0</v>
      </c>
      <c r="J82" s="95" t="n">
        <v>24</v>
      </c>
      <c r="K82" s="95" t="n">
        <v>0</v>
      </c>
      <c r="L82" s="97" t="n">
        <v>0</v>
      </c>
      <c r="M82" s="97" t="n">
        <v>0</v>
      </c>
      <c r="N82" s="97" t="n">
        <v>0</v>
      </c>
      <c r="O82" s="97" t="n">
        <v>0</v>
      </c>
      <c r="P82" s="97" t="n">
        <v>0</v>
      </c>
      <c r="Q82" s="92" t="n">
        <v>0</v>
      </c>
      <c r="R82" s="202" t="n">
        <v>3645</v>
      </c>
      <c r="S82" s="112" t="n">
        <v>3210</v>
      </c>
      <c r="T82" s="96" t="n">
        <v>3210</v>
      </c>
      <c r="U82" s="96" t="n">
        <v>3137</v>
      </c>
      <c r="V82" s="95" t="n">
        <v>3230</v>
      </c>
      <c r="W82" s="95" t="n">
        <v>45</v>
      </c>
      <c r="X82" s="95" t="n">
        <v>0</v>
      </c>
      <c r="Y82" s="95" t="n">
        <v>46</v>
      </c>
      <c r="Z82" s="97" t="n">
        <v>0</v>
      </c>
      <c r="AA82" s="97" t="n">
        <v>59</v>
      </c>
      <c r="AB82" s="97" t="n">
        <v>0</v>
      </c>
      <c r="AC82" s="100" t="n">
        <f aca="false">V82-U82+AZ82</f>
        <v>93</v>
      </c>
      <c r="AD82" s="101" t="n">
        <f aca="false">U82-T82</f>
        <v>-73</v>
      </c>
      <c r="AE82" s="96" t="n">
        <v>138</v>
      </c>
      <c r="AF82" s="102" t="n">
        <f aca="false">IF(AE82&gt;0, V82/(AE82*24),"no data")</f>
        <v>0.97524154589372</v>
      </c>
      <c r="AG82" s="103" t="n">
        <f aca="false">IF(R82&gt;0,R82/24,"no data")</f>
        <v>151.875</v>
      </c>
      <c r="AH82" s="102" t="n">
        <f aca="false">IF(U82&gt;0,(U82/R82),"no data")</f>
        <v>0.860631001371742</v>
      </c>
      <c r="AI82" s="104" t="n">
        <f aca="false">IF(U82&gt;0,(1440-((W82*X82)+(Y82*Z82)+(AA82*AB82))/(W82+Y82+AA82))/1440,"no data")</f>
        <v>1</v>
      </c>
      <c r="AJ82" s="105" t="n">
        <f aca="false">IF(U82&gt;0,(1440-((X82*W82+AT82*AU82)+(Z82*Y82+AV82*AW82)+(AA82*AB82+AX82*AY82))/(W82+Y82+AA82))/1440,"no data")</f>
        <v>0.893333333333333</v>
      </c>
      <c r="AK82" s="127" t="n">
        <v>9.725</v>
      </c>
      <c r="AL82" s="133" t="n">
        <v>135.02</v>
      </c>
      <c r="AM82" s="94" t="n">
        <f aca="false">AK82*AL82</f>
        <v>1313.0695</v>
      </c>
      <c r="AN82" s="127" t="n">
        <v>25.930881</v>
      </c>
      <c r="AO82" s="199" t="n">
        <v>968.459189643422</v>
      </c>
      <c r="AP82" s="109" t="n">
        <f aca="false">AN82*AO82</f>
        <v>25113</v>
      </c>
      <c r="AQ82" s="130" t="n">
        <f aca="false">IF(U82&gt;0,((((AK82*AL82)+(AN82*AO82))/(U82*1000))*1000000),"no data")</f>
        <v>8423.99410264584</v>
      </c>
      <c r="AR82" s="111" t="n">
        <f aca="false">S82/24</f>
        <v>133.75</v>
      </c>
      <c r="AS82" s="36"/>
      <c r="AT82" s="95" t="n">
        <v>0</v>
      </c>
      <c r="AU82" s="112" t="n">
        <v>0</v>
      </c>
      <c r="AV82" s="112" t="n">
        <v>0</v>
      </c>
      <c r="AW82" s="95" t="n">
        <v>0</v>
      </c>
      <c r="AX82" s="112" t="n">
        <v>16</v>
      </c>
      <c r="AY82" s="95" t="n">
        <v>1440</v>
      </c>
      <c r="AZ82" s="95" t="n">
        <v>0</v>
      </c>
      <c r="BB82" s="113" t="n">
        <v>1072</v>
      </c>
      <c r="BC82" s="113" t="n">
        <v>1115</v>
      </c>
      <c r="BD82" s="113" t="n">
        <v>1043</v>
      </c>
      <c r="BE82" s="113" t="n">
        <f aca="false">BC82-BB82</f>
        <v>43</v>
      </c>
      <c r="BF82" s="113" t="n">
        <f aca="false">AQ82</f>
        <v>8423.99410264584</v>
      </c>
      <c r="BG82" s="173" t="n">
        <f aca="false">BD82/24</f>
        <v>43.4583333333333</v>
      </c>
      <c r="BH82" s="115" t="n">
        <v>0</v>
      </c>
      <c r="BI82" s="116" t="n">
        <v>0</v>
      </c>
      <c r="BJ82" s="117" t="n">
        <v>27.2</v>
      </c>
      <c r="BK82" s="118" t="n">
        <v>28</v>
      </c>
      <c r="BL82" s="118" t="n">
        <v>22.88</v>
      </c>
      <c r="BM82" s="118" t="n">
        <v>28.43</v>
      </c>
      <c r="BN82" s="118" t="n">
        <v>992.5</v>
      </c>
      <c r="BO82" s="117" t="n">
        <v>50.08</v>
      </c>
      <c r="BP82" s="119" t="n">
        <v>0.9374</v>
      </c>
      <c r="BQ82" s="114" t="n">
        <v>95.61</v>
      </c>
      <c r="BR82" s="114" t="n">
        <v>86.38</v>
      </c>
      <c r="BS82" s="120" t="n">
        <f aca="false">BR82-BQ82</f>
        <v>-9.23</v>
      </c>
      <c r="BT82" s="134" t="n">
        <v>12273</v>
      </c>
      <c r="BU82" s="134" t="n">
        <v>11788</v>
      </c>
      <c r="BV82" s="135" t="n">
        <f aca="false">BU82-BT82</f>
        <v>-485</v>
      </c>
      <c r="BW82" s="113" t="n">
        <f aca="false">BH82+BI82</f>
        <v>0</v>
      </c>
      <c r="BX82" s="114" t="n">
        <v>0</v>
      </c>
      <c r="BY82" s="114" t="n">
        <v>0</v>
      </c>
      <c r="CA82" s="114" t="n">
        <v>24</v>
      </c>
      <c r="CB82" s="114" t="n">
        <v>8.26</v>
      </c>
      <c r="CD82" s="114" t="n">
        <v>2.1</v>
      </c>
      <c r="CE82" s="114" t="n">
        <v>3.7</v>
      </c>
      <c r="CF82" s="114" t="n">
        <v>1.7</v>
      </c>
      <c r="CG82" s="114" t="n">
        <v>1.6</v>
      </c>
    </row>
    <row r="83" customFormat="false" ht="15" hidden="false" customHeight="true" outlineLevel="0" collapsed="false">
      <c r="A83" s="90" t="s">
        <v>103</v>
      </c>
      <c r="B83" s="91" t="n">
        <v>43178</v>
      </c>
      <c r="C83" s="140" t="n">
        <v>75</v>
      </c>
      <c r="D83" s="166" t="n">
        <v>0.56</v>
      </c>
      <c r="E83" s="142" t="n">
        <v>61</v>
      </c>
      <c r="F83" s="144" t="n">
        <v>85</v>
      </c>
      <c r="G83" s="144" t="n">
        <v>66</v>
      </c>
      <c r="H83" s="144" t="n">
        <v>24</v>
      </c>
      <c r="I83" s="144" t="n">
        <v>0</v>
      </c>
      <c r="J83" s="144" t="n">
        <v>24</v>
      </c>
      <c r="K83" s="144" t="n">
        <v>0</v>
      </c>
      <c r="L83" s="185" t="n">
        <v>0</v>
      </c>
      <c r="M83" s="185" t="n">
        <v>0</v>
      </c>
      <c r="N83" s="185" t="n">
        <v>0</v>
      </c>
      <c r="O83" s="185" t="n">
        <v>0</v>
      </c>
      <c r="P83" s="185" t="n">
        <v>12</v>
      </c>
      <c r="Q83" s="140" t="n">
        <v>42</v>
      </c>
      <c r="R83" s="204" t="n">
        <v>3643</v>
      </c>
      <c r="S83" s="143" t="n">
        <v>3388</v>
      </c>
      <c r="T83" s="144" t="n">
        <v>3388</v>
      </c>
      <c r="U83" s="144" t="n">
        <v>3322</v>
      </c>
      <c r="V83" s="144" t="n">
        <v>3424</v>
      </c>
      <c r="W83" s="144" t="n">
        <v>44</v>
      </c>
      <c r="X83" s="144" t="n">
        <v>0</v>
      </c>
      <c r="Y83" s="144" t="n">
        <v>46</v>
      </c>
      <c r="Z83" s="185" t="n">
        <v>0</v>
      </c>
      <c r="AA83" s="185" t="n">
        <v>59</v>
      </c>
      <c r="AB83" s="185" t="n">
        <v>0</v>
      </c>
      <c r="AC83" s="149" t="n">
        <f aca="false">V83-U83+AZ83</f>
        <v>102</v>
      </c>
      <c r="AD83" s="150" t="n">
        <f aca="false">U83-T83</f>
        <v>-66</v>
      </c>
      <c r="AE83" s="144" t="n">
        <v>151</v>
      </c>
      <c r="AF83" s="151" t="n">
        <f aca="false">IF(AE83&gt;0, V83/(AE83*24),"no data")</f>
        <v>0.944812362030905</v>
      </c>
      <c r="AG83" s="152" t="n">
        <f aca="false">IF(R83&gt;0,R83/24,"no data")</f>
        <v>151.791666666667</v>
      </c>
      <c r="AH83" s="151" t="n">
        <f aca="false">IF(U83&gt;0,(U83/R83),"no data")</f>
        <v>0.911885808399671</v>
      </c>
      <c r="AI83" s="153" t="n">
        <f aca="false">IF(U83&gt;0,(1440-((W83*X83)+(Y83*Z83)+(AA83*AB83))/(W83+Y83+AA83))/1440,"no data")</f>
        <v>1</v>
      </c>
      <c r="AJ83" s="154" t="n">
        <f aca="false">IF(U83&gt;0,(1440-((X83*W83+AT83*AU83)+(Z83*Y83+AV83*AW83)+(AA83*AB83+AX83*AY83))/(W83+Y83+AA83))/1440,"no data")</f>
        <v>0.95260067114094</v>
      </c>
      <c r="AK83" s="127" t="n">
        <v>9.64</v>
      </c>
      <c r="AL83" s="133" t="n">
        <v>135.04</v>
      </c>
      <c r="AM83" s="201" t="n">
        <f aca="false">AK83*AL83</f>
        <v>1301.7856</v>
      </c>
      <c r="AN83" s="127" t="n">
        <v>28.173449</v>
      </c>
      <c r="AO83" s="199" t="n">
        <v>972.508193796223</v>
      </c>
      <c r="AP83" s="155" t="n">
        <f aca="false">AN83*AO83</f>
        <v>27398.91</v>
      </c>
      <c r="AQ83" s="156" t="n">
        <f aca="false">IF(U83&gt;0,((((AK83*AL83)+(AN83*AO83))/(U83*1000))*1000000),"no data")</f>
        <v>8639.58326309452</v>
      </c>
      <c r="AR83" s="157" t="n">
        <f aca="false">S83/24</f>
        <v>141.166666666667</v>
      </c>
      <c r="AS83" s="36"/>
      <c r="AT83" s="143" t="n">
        <v>0</v>
      </c>
      <c r="AU83" s="159" t="n">
        <v>0</v>
      </c>
      <c r="AV83" s="159" t="n">
        <v>0</v>
      </c>
      <c r="AW83" s="143" t="n">
        <v>0</v>
      </c>
      <c r="AX83" s="159" t="n">
        <v>15</v>
      </c>
      <c r="AY83" s="143" t="n">
        <v>678</v>
      </c>
      <c r="AZ83" s="143" t="n">
        <v>0</v>
      </c>
      <c r="BB83" s="160" t="n">
        <v>1068</v>
      </c>
      <c r="BC83" s="160" t="n">
        <v>1111</v>
      </c>
      <c r="BD83" s="160" t="n">
        <v>1245</v>
      </c>
      <c r="BE83" s="160" t="n">
        <f aca="false">BC83-BB83</f>
        <v>43</v>
      </c>
      <c r="BF83" s="160" t="n">
        <f aca="false">AQ83</f>
        <v>8639.58326309452</v>
      </c>
      <c r="BG83" s="162" t="n">
        <f aca="false">BD83/24</f>
        <v>51.875</v>
      </c>
      <c r="BH83" s="187" t="n">
        <v>1.158</v>
      </c>
      <c r="BI83" s="188" t="n">
        <v>1.158</v>
      </c>
      <c r="BJ83" s="189" t="n">
        <v>27.2</v>
      </c>
      <c r="BK83" s="190" t="n">
        <v>27.89</v>
      </c>
      <c r="BL83" s="190" t="n">
        <v>22.74</v>
      </c>
      <c r="BM83" s="190" t="n">
        <v>28.54</v>
      </c>
      <c r="BN83" s="190" t="n">
        <v>993.8</v>
      </c>
      <c r="BO83" s="190" t="n">
        <v>50.08</v>
      </c>
      <c r="BP83" s="191" t="n">
        <v>0.9374</v>
      </c>
      <c r="BQ83" s="190" t="n">
        <v>95.63</v>
      </c>
      <c r="BR83" s="190" t="n">
        <v>86.41</v>
      </c>
      <c r="BS83" s="120" t="n">
        <f aca="false">BR83-BQ83</f>
        <v>-9.22</v>
      </c>
      <c r="BT83" s="190" t="n">
        <v>12267</v>
      </c>
      <c r="BU83" s="190" t="n">
        <v>11784</v>
      </c>
      <c r="BV83" s="135" t="n">
        <f aca="false">BU83-BT83</f>
        <v>-483</v>
      </c>
      <c r="BW83" s="160" t="n">
        <f aca="false">BH83+BI83</f>
        <v>2.316</v>
      </c>
      <c r="BX83" s="162" t="n">
        <v>13</v>
      </c>
      <c r="BY83" s="162" t="n">
        <v>12.7</v>
      </c>
      <c r="CA83" s="162" t="n">
        <v>24</v>
      </c>
      <c r="CB83" s="162" t="n">
        <v>6.3</v>
      </c>
      <c r="CD83" s="162" t="n">
        <v>2.2</v>
      </c>
      <c r="CE83" s="162" t="n">
        <v>3.6</v>
      </c>
      <c r="CF83" s="162" t="n">
        <v>1.8</v>
      </c>
      <c r="CG83" s="162" t="n">
        <v>1.8</v>
      </c>
    </row>
    <row r="84" customFormat="false" ht="13.8" hidden="false" customHeight="false" outlineLevel="0" collapsed="false">
      <c r="A84" s="90"/>
      <c r="B84" s="91" t="n">
        <v>43179</v>
      </c>
      <c r="C84" s="140" t="n">
        <v>75</v>
      </c>
      <c r="D84" s="166" t="n">
        <v>0.609</v>
      </c>
      <c r="E84" s="142" t="n">
        <v>62.5</v>
      </c>
      <c r="F84" s="144" t="n">
        <v>87</v>
      </c>
      <c r="G84" s="144" t="n">
        <v>65</v>
      </c>
      <c r="H84" s="144" t="n">
        <v>24</v>
      </c>
      <c r="I84" s="144" t="n">
        <v>0</v>
      </c>
      <c r="J84" s="144" t="n">
        <v>24</v>
      </c>
      <c r="K84" s="144" t="n">
        <v>0</v>
      </c>
      <c r="L84" s="185" t="n">
        <v>0</v>
      </c>
      <c r="M84" s="185" t="n">
        <v>0</v>
      </c>
      <c r="N84" s="185" t="n">
        <v>0</v>
      </c>
      <c r="O84" s="185" t="n">
        <v>0</v>
      </c>
      <c r="P84" s="185" t="n">
        <v>24</v>
      </c>
      <c r="Q84" s="140" t="n">
        <v>0</v>
      </c>
      <c r="R84" s="204" t="n">
        <v>3647</v>
      </c>
      <c r="S84" s="143" t="n">
        <v>3557</v>
      </c>
      <c r="T84" s="144" t="n">
        <v>3557</v>
      </c>
      <c r="U84" s="144" t="n">
        <v>3478</v>
      </c>
      <c r="V84" s="144" t="n">
        <v>3588</v>
      </c>
      <c r="W84" s="144" t="n">
        <v>44</v>
      </c>
      <c r="X84" s="144" t="n">
        <v>0</v>
      </c>
      <c r="Y84" s="144" t="n">
        <v>46</v>
      </c>
      <c r="Z84" s="185" t="n">
        <v>0</v>
      </c>
      <c r="AA84" s="185" t="n">
        <v>59</v>
      </c>
      <c r="AB84" s="185" t="n">
        <v>0</v>
      </c>
      <c r="AC84" s="149" t="n">
        <f aca="false">V84-U84+AZ84</f>
        <v>110</v>
      </c>
      <c r="AD84" s="150" t="n">
        <f aca="false">U84-T84</f>
        <v>-79</v>
      </c>
      <c r="AE84" s="144" t="n">
        <v>153</v>
      </c>
      <c r="AF84" s="151" t="n">
        <f aca="false">IF(AE84&gt;0, V84/(AE84*24),"no data")</f>
        <v>0.977124183006536</v>
      </c>
      <c r="AG84" s="152" t="n">
        <f aca="false">IF(R84&gt;0,R84/24,"no data")</f>
        <v>151.958333333333</v>
      </c>
      <c r="AH84" s="151" t="n">
        <f aca="false">IF(U84&gt;0,(U84/R84),"no data")</f>
        <v>0.953660542911982</v>
      </c>
      <c r="AI84" s="153" t="n">
        <f aca="false">IF(U84&gt;0,(1440-((W84*X84)+(Y84*Z84)+(AA84*AB84))/(W84+Y84+AA84))/1440,"no data")</f>
        <v>1</v>
      </c>
      <c r="AJ84" s="154" t="n">
        <f aca="false">IF(U84&gt;0,(1440-((X84*W84+AT84*AU84)+(Z84*Y84+AV84*AW84)+(AA84*AB84+AX84*AY84))/(W84+Y84+AA84))/1440,"no data")</f>
        <v>1</v>
      </c>
      <c r="AK84" s="127" t="n">
        <v>9.635</v>
      </c>
      <c r="AL84" s="133" t="n">
        <v>134.24</v>
      </c>
      <c r="AM84" s="201" t="n">
        <f aca="false">AK84*AL84</f>
        <v>1293.4024</v>
      </c>
      <c r="AN84" s="127" t="n">
        <v>30.250869</v>
      </c>
      <c r="AO84" s="205" t="n">
        <v>962.60342140915</v>
      </c>
      <c r="AP84" s="155" t="n">
        <f aca="false">AN84*AO84</f>
        <v>29119.59</v>
      </c>
      <c r="AQ84" s="156" t="n">
        <f aca="false">IF(U84&gt;0,((((AK84*AL84)+(AN84*AO84))/(U84*1000))*1000000),"no data")</f>
        <v>8744.39114433583</v>
      </c>
      <c r="AR84" s="157" t="n">
        <f aca="false">S84/24</f>
        <v>148.208333333333</v>
      </c>
      <c r="AS84" s="36"/>
      <c r="AT84" s="143" t="n">
        <v>0</v>
      </c>
      <c r="AU84" s="159" t="n">
        <v>0</v>
      </c>
      <c r="AV84" s="143" t="n">
        <v>0</v>
      </c>
      <c r="AW84" s="143" t="n">
        <v>0</v>
      </c>
      <c r="AX84" s="159" t="n">
        <v>0</v>
      </c>
      <c r="AY84" s="143" t="n">
        <v>0</v>
      </c>
      <c r="AZ84" s="143" t="n">
        <v>0</v>
      </c>
      <c r="BB84" s="160" t="n">
        <v>1063</v>
      </c>
      <c r="BC84" s="160" t="n">
        <v>1105</v>
      </c>
      <c r="BD84" s="160" t="n">
        <v>1420</v>
      </c>
      <c r="BE84" s="160" t="n">
        <f aca="false">BC84-BB84</f>
        <v>42</v>
      </c>
      <c r="BF84" s="160" t="n">
        <f aca="false">AQ84</f>
        <v>8744.39114433583</v>
      </c>
      <c r="BG84" s="162" t="n">
        <f aca="false">BD84/24</f>
        <v>59.1666666666667</v>
      </c>
      <c r="BH84" s="187" t="n">
        <v>2.122</v>
      </c>
      <c r="BI84" s="188" t="n">
        <v>2.122</v>
      </c>
      <c r="BJ84" s="189" t="n">
        <v>27.2</v>
      </c>
      <c r="BK84" s="190" t="n">
        <v>27.98</v>
      </c>
      <c r="BL84" s="190" t="n">
        <v>22.88</v>
      </c>
      <c r="BM84" s="190" t="n">
        <v>28.31</v>
      </c>
      <c r="BN84" s="192" t="n">
        <v>991.1</v>
      </c>
      <c r="BO84" s="190" t="n">
        <v>50.09</v>
      </c>
      <c r="BP84" s="191" t="n">
        <v>0.9377</v>
      </c>
      <c r="BQ84" s="190" t="n">
        <v>95.8</v>
      </c>
      <c r="BR84" s="190" t="n">
        <v>86.5</v>
      </c>
      <c r="BS84" s="120" t="n">
        <f aca="false">BR84-BQ84</f>
        <v>-9.3</v>
      </c>
      <c r="BT84" s="190" t="n">
        <v>12376</v>
      </c>
      <c r="BU84" s="190" t="n">
        <v>11898</v>
      </c>
      <c r="BV84" s="135" t="n">
        <f aca="false">BU84-BT84</f>
        <v>-478</v>
      </c>
      <c r="BW84" s="160" t="n">
        <f aca="false">BH84+BI84</f>
        <v>4.244</v>
      </c>
      <c r="BX84" s="162" t="n">
        <v>24</v>
      </c>
      <c r="BY84" s="162" t="n">
        <v>24</v>
      </c>
      <c r="CA84" s="162" t="n">
        <v>24</v>
      </c>
      <c r="CB84" s="162" t="n">
        <v>6.1</v>
      </c>
      <c r="CD84" s="162" t="n">
        <v>2.2</v>
      </c>
      <c r="CE84" s="162" t="n">
        <v>3.5</v>
      </c>
      <c r="CF84" s="162" t="n">
        <v>1.8</v>
      </c>
      <c r="CG84" s="162" t="n">
        <v>1.6</v>
      </c>
    </row>
    <row r="85" customFormat="false" ht="13.8" hidden="false" customHeight="false" outlineLevel="0" collapsed="false">
      <c r="A85" s="90"/>
      <c r="B85" s="91" t="n">
        <v>43180</v>
      </c>
      <c r="C85" s="140" t="n">
        <v>70</v>
      </c>
      <c r="D85" s="166" t="n">
        <v>0.67</v>
      </c>
      <c r="E85" s="142" t="n">
        <v>60</v>
      </c>
      <c r="F85" s="144" t="n">
        <v>79</v>
      </c>
      <c r="G85" s="144" t="n">
        <v>61</v>
      </c>
      <c r="H85" s="144" t="n">
        <v>24</v>
      </c>
      <c r="I85" s="144" t="n">
        <v>0</v>
      </c>
      <c r="J85" s="144" t="n">
        <v>24</v>
      </c>
      <c r="K85" s="144" t="n">
        <v>0</v>
      </c>
      <c r="L85" s="185" t="n">
        <v>0</v>
      </c>
      <c r="M85" s="185" t="n">
        <v>0</v>
      </c>
      <c r="N85" s="185" t="n">
        <v>0</v>
      </c>
      <c r="O85" s="185" t="n">
        <v>0</v>
      </c>
      <c r="P85" s="185" t="n">
        <v>24</v>
      </c>
      <c r="Q85" s="140" t="n">
        <v>0</v>
      </c>
      <c r="R85" s="204" t="n">
        <v>3680</v>
      </c>
      <c r="S85" s="143" t="n">
        <v>3592</v>
      </c>
      <c r="T85" s="144" t="n">
        <v>3592</v>
      </c>
      <c r="U85" s="144" t="n">
        <v>3519</v>
      </c>
      <c r="V85" s="144" t="n">
        <v>3625</v>
      </c>
      <c r="W85" s="144" t="n">
        <v>44</v>
      </c>
      <c r="X85" s="144" t="n">
        <v>0</v>
      </c>
      <c r="Y85" s="144" t="n">
        <v>46</v>
      </c>
      <c r="Z85" s="206" t="n">
        <v>0</v>
      </c>
      <c r="AA85" s="185" t="n">
        <v>60</v>
      </c>
      <c r="AB85" s="185" t="n">
        <v>0</v>
      </c>
      <c r="AC85" s="149" t="n">
        <f aca="false">V85-U85+AZ85</f>
        <v>106</v>
      </c>
      <c r="AD85" s="150" t="n">
        <f aca="false">U85-T85</f>
        <v>-73</v>
      </c>
      <c r="AE85" s="144" t="n">
        <v>154</v>
      </c>
      <c r="AF85" s="151" t="n">
        <f aca="false">IF(AE85&gt;0, V85/(AE85*24),"no data")</f>
        <v>0.980790043290043</v>
      </c>
      <c r="AG85" s="152" t="n">
        <f aca="false">IF(R85&gt;0,R85/24,"no data")</f>
        <v>153.333333333333</v>
      </c>
      <c r="AH85" s="151" t="n">
        <f aca="false">IF(U85&gt;0,(U85/R85),"no data")</f>
        <v>0.95625</v>
      </c>
      <c r="AI85" s="153" t="n">
        <f aca="false">IF(U85&gt;0,(1440-((W85*X85)+(Y85*Z85)+(AA85*AB85))/(W85+Y85+AA85))/1440,"no data")</f>
        <v>1</v>
      </c>
      <c r="AJ85" s="154" t="n">
        <f aca="false">IF(U85&gt;0,(1440-((X85*W85+AT85*AU85)+(Z85*Y85+AV85*AW85)+(AA85*AB85+AX85*AY85))/(W85+Y85+AA85))/1440,"no data")</f>
        <v>1</v>
      </c>
      <c r="AK85" s="127" t="n">
        <v>9.6</v>
      </c>
      <c r="AL85" s="133" t="n">
        <v>135.95</v>
      </c>
      <c r="AM85" s="201" t="n">
        <f aca="false">AK85*AL85</f>
        <v>1305.12</v>
      </c>
      <c r="AN85" s="127" t="n">
        <v>30.358721</v>
      </c>
      <c r="AO85" s="205" t="n">
        <v>969.574805210009</v>
      </c>
      <c r="AP85" s="155" t="n">
        <f aca="false">AN85*AO85</f>
        <v>29435.051</v>
      </c>
      <c r="AQ85" s="156" t="n">
        <f aca="false">IF(U85&gt;0,((((AK85*AL85)+(AN85*AO85))/(U85*1000))*1000000),"no data")</f>
        <v>8735.48479681728</v>
      </c>
      <c r="AR85" s="157" t="n">
        <f aca="false">S85/24</f>
        <v>149.666666666667</v>
      </c>
      <c r="AS85" s="36"/>
      <c r="AT85" s="143" t="n">
        <v>0</v>
      </c>
      <c r="AU85" s="159" t="n">
        <v>0</v>
      </c>
      <c r="AV85" s="159" t="n">
        <v>0</v>
      </c>
      <c r="AW85" s="143" t="n">
        <v>0</v>
      </c>
      <c r="AX85" s="159" t="n">
        <v>0</v>
      </c>
      <c r="AY85" s="143" t="n">
        <v>0</v>
      </c>
      <c r="AZ85" s="143" t="n">
        <v>0</v>
      </c>
      <c r="BB85" s="160" t="n">
        <v>1075</v>
      </c>
      <c r="BC85" s="160" t="n">
        <v>1118</v>
      </c>
      <c r="BD85" s="160" t="n">
        <v>1432</v>
      </c>
      <c r="BE85" s="160" t="n">
        <f aca="false">BC85-BB85</f>
        <v>43</v>
      </c>
      <c r="BF85" s="160" t="n">
        <f aca="false">AQ85</f>
        <v>8735.48479681728</v>
      </c>
      <c r="BG85" s="162" t="n">
        <f aca="false">BD85/24</f>
        <v>59.6666666666667</v>
      </c>
      <c r="BH85" s="187" t="n">
        <v>2.122</v>
      </c>
      <c r="BI85" s="187" t="n">
        <v>2.122</v>
      </c>
      <c r="BJ85" s="189" t="n">
        <v>27.2</v>
      </c>
      <c r="BK85" s="190" t="n">
        <v>28.05</v>
      </c>
      <c r="BL85" s="190" t="n">
        <v>22.96</v>
      </c>
      <c r="BM85" s="190" t="n">
        <v>28.28</v>
      </c>
      <c r="BN85" s="192" t="n">
        <v>991.3</v>
      </c>
      <c r="BO85" s="189" t="n">
        <v>50.06</v>
      </c>
      <c r="BP85" s="191" t="n">
        <v>0.9368</v>
      </c>
      <c r="BQ85" s="190" t="n">
        <v>95.8</v>
      </c>
      <c r="BR85" s="190" t="n">
        <v>86.38</v>
      </c>
      <c r="BS85" s="120" t="n">
        <f aca="false">BR85-BQ85</f>
        <v>-9.42</v>
      </c>
      <c r="BT85" s="190" t="n">
        <v>12262</v>
      </c>
      <c r="BU85" s="190" t="n">
        <v>11798</v>
      </c>
      <c r="BV85" s="135" t="n">
        <f aca="false">BU85-BT85</f>
        <v>-464</v>
      </c>
      <c r="BW85" s="160" t="n">
        <f aca="false">BH85+BI85</f>
        <v>4.244</v>
      </c>
      <c r="BX85" s="162" t="n">
        <v>24</v>
      </c>
      <c r="BY85" s="162" t="n">
        <v>24</v>
      </c>
      <c r="CA85" s="162" t="n">
        <v>24</v>
      </c>
      <c r="CB85" s="162" t="n">
        <v>8.2</v>
      </c>
      <c r="CD85" s="162" t="n">
        <v>2.1</v>
      </c>
      <c r="CE85" s="162" t="n">
        <v>3.4</v>
      </c>
      <c r="CF85" s="162" t="n">
        <v>1.8</v>
      </c>
      <c r="CG85" s="162" t="n">
        <v>1.6</v>
      </c>
    </row>
    <row r="86" customFormat="false" ht="13.8" hidden="false" customHeight="false" outlineLevel="0" collapsed="false">
      <c r="A86" s="90"/>
      <c r="B86" s="91" t="n">
        <v>43181</v>
      </c>
      <c r="C86" s="140" t="n">
        <v>71.72</v>
      </c>
      <c r="D86" s="166" t="n">
        <v>0.647</v>
      </c>
      <c r="E86" s="142" t="n">
        <v>61.09</v>
      </c>
      <c r="F86" s="144" t="n">
        <v>82</v>
      </c>
      <c r="G86" s="144" t="n">
        <v>61</v>
      </c>
      <c r="H86" s="144" t="n">
        <v>24</v>
      </c>
      <c r="I86" s="144" t="n">
        <v>0</v>
      </c>
      <c r="J86" s="144" t="n">
        <v>24</v>
      </c>
      <c r="K86" s="144" t="n">
        <v>0</v>
      </c>
      <c r="L86" s="185" t="n">
        <v>0</v>
      </c>
      <c r="M86" s="185" t="n">
        <v>0</v>
      </c>
      <c r="N86" s="185" t="n">
        <v>0</v>
      </c>
      <c r="O86" s="185" t="n">
        <v>0</v>
      </c>
      <c r="P86" s="185" t="n">
        <v>24</v>
      </c>
      <c r="Q86" s="140" t="n">
        <v>0</v>
      </c>
      <c r="R86" s="207" t="n">
        <v>3663</v>
      </c>
      <c r="S86" s="143" t="n">
        <v>3589</v>
      </c>
      <c r="T86" s="144" t="n">
        <v>3589</v>
      </c>
      <c r="U86" s="144" t="n">
        <v>3511</v>
      </c>
      <c r="V86" s="144" t="n">
        <v>3618</v>
      </c>
      <c r="W86" s="144" t="n">
        <v>45</v>
      </c>
      <c r="X86" s="144" t="n">
        <v>0</v>
      </c>
      <c r="Y86" s="144" t="n">
        <v>46</v>
      </c>
      <c r="Z86" s="185" t="n">
        <v>0</v>
      </c>
      <c r="AA86" s="185" t="n">
        <v>60</v>
      </c>
      <c r="AB86" s="185" t="n">
        <v>0</v>
      </c>
      <c r="AC86" s="149" t="n">
        <f aca="false">V86-U86+AZ86</f>
        <v>107</v>
      </c>
      <c r="AD86" s="150" t="n">
        <f aca="false">U86-T86</f>
        <v>-78</v>
      </c>
      <c r="AE86" s="144" t="n">
        <v>153</v>
      </c>
      <c r="AF86" s="151" t="n">
        <f aca="false">IF(AE86&gt;0, V86/(AE86*24),"no data")</f>
        <v>0.985294117647059</v>
      </c>
      <c r="AG86" s="152" t="n">
        <f aca="false">IF(R86&gt;0,R86/24,"no data")</f>
        <v>152.625</v>
      </c>
      <c r="AH86" s="151" t="n">
        <f aca="false">IF(U86&gt;0,(U86/R86),"no data")</f>
        <v>0.958503958503959</v>
      </c>
      <c r="AI86" s="153" t="n">
        <f aca="false">IF(U86&gt;0,(1440-((W86*X86)+(Y86*Z86)+(AA86*AB86))/(W86+Y86+AA86))/1440,"no data")</f>
        <v>1</v>
      </c>
      <c r="AJ86" s="154" t="n">
        <f aca="false">IF(U86&gt;0,(1440-((X86*W86+AT86*AU86)+(Z86*Y86+AV86*AW86)+(AA86*AB86+AX86*AY86))/(W86+Y86+AA86))/1440,"no data")</f>
        <v>1</v>
      </c>
      <c r="AK86" s="127" t="n">
        <v>9.596</v>
      </c>
      <c r="AL86" s="133" t="n">
        <v>137.7</v>
      </c>
      <c r="AM86" s="201" t="n">
        <f aca="false">AK86*AL86</f>
        <v>1321.3692</v>
      </c>
      <c r="AN86" s="127" t="n">
        <v>30.302779</v>
      </c>
      <c r="AO86" s="205" t="n">
        <v>970.567121913142</v>
      </c>
      <c r="AP86" s="155" t="n">
        <f aca="false">AN86*AO86</f>
        <v>29410.881</v>
      </c>
      <c r="AQ86" s="156" t="n">
        <f aca="false">IF(U86&gt;0,((((AK86*AL86)+(AN86*AO86))/(U86*1000))*1000000),"no data")</f>
        <v>8753.13306750214</v>
      </c>
      <c r="AR86" s="157" t="n">
        <f aca="false">S86/24</f>
        <v>149.541666666667</v>
      </c>
      <c r="AS86" s="36"/>
      <c r="AT86" s="143" t="n">
        <v>0</v>
      </c>
      <c r="AU86" s="159" t="n">
        <v>0</v>
      </c>
      <c r="AV86" s="159" t="n">
        <v>0</v>
      </c>
      <c r="AW86" s="143" t="n">
        <v>0</v>
      </c>
      <c r="AX86" s="159" t="n">
        <v>0</v>
      </c>
      <c r="AY86" s="143" t="n">
        <v>0</v>
      </c>
      <c r="AZ86" s="143" t="n">
        <v>0</v>
      </c>
      <c r="BB86" s="160" t="n">
        <v>1071</v>
      </c>
      <c r="BC86" s="160" t="n">
        <v>1112</v>
      </c>
      <c r="BD86" s="160" t="n">
        <v>1435</v>
      </c>
      <c r="BE86" s="160" t="n">
        <f aca="false">BC86-BB86</f>
        <v>41</v>
      </c>
      <c r="BF86" s="160" t="n">
        <f aca="false">AQ86</f>
        <v>8753.13306750214</v>
      </c>
      <c r="BG86" s="162" t="n">
        <f aca="false">BD86/24</f>
        <v>59.7916666666667</v>
      </c>
      <c r="BH86" s="187" t="n">
        <v>2.149</v>
      </c>
      <c r="BI86" s="188" t="n">
        <v>2.149</v>
      </c>
      <c r="BJ86" s="208" t="n">
        <v>27</v>
      </c>
      <c r="BK86" s="189" t="n">
        <v>27.93</v>
      </c>
      <c r="BL86" s="190" t="n">
        <v>22.89</v>
      </c>
      <c r="BM86" s="192" t="n">
        <v>27.65</v>
      </c>
      <c r="BN86" s="190" t="n">
        <v>992.08</v>
      </c>
      <c r="BO86" s="190" t="n">
        <v>50.05</v>
      </c>
      <c r="BP86" s="191" t="n">
        <v>0.9365</v>
      </c>
      <c r="BQ86" s="190" t="n">
        <v>95.8</v>
      </c>
      <c r="BR86" s="189" t="n">
        <v>86.44</v>
      </c>
      <c r="BS86" s="120" t="n">
        <f aca="false">BR86-BQ86</f>
        <v>-9.36</v>
      </c>
      <c r="BT86" s="190" t="n">
        <v>12252</v>
      </c>
      <c r="BU86" s="160" t="n">
        <v>11781</v>
      </c>
      <c r="BV86" s="135" t="n">
        <f aca="false">BU86-BT86</f>
        <v>-471</v>
      </c>
      <c r="BW86" s="160" t="n">
        <f aca="false">BH86+BI86</f>
        <v>4.298</v>
      </c>
      <c r="BX86" s="162" t="n">
        <v>24</v>
      </c>
      <c r="BY86" s="162" t="n">
        <v>24</v>
      </c>
      <c r="CA86" s="162" t="n">
        <v>24</v>
      </c>
      <c r="CB86" s="162" t="n">
        <v>4.45</v>
      </c>
      <c r="CD86" s="162" t="n">
        <v>2.2</v>
      </c>
      <c r="CE86" s="162" t="n">
        <v>3.5</v>
      </c>
      <c r="CF86" s="162" t="n">
        <v>1.6</v>
      </c>
      <c r="CG86" s="162" t="n">
        <v>1.4</v>
      </c>
    </row>
    <row r="87" customFormat="false" ht="13.8" hidden="false" customHeight="false" outlineLevel="0" collapsed="false">
      <c r="A87" s="90"/>
      <c r="B87" s="91" t="n">
        <v>43182</v>
      </c>
      <c r="C87" s="140" t="n">
        <v>75.1</v>
      </c>
      <c r="D87" s="166" t="n">
        <v>0.603</v>
      </c>
      <c r="E87" s="142" t="n">
        <v>61.83</v>
      </c>
      <c r="F87" s="144" t="n">
        <v>87</v>
      </c>
      <c r="G87" s="144" t="n">
        <v>62</v>
      </c>
      <c r="H87" s="144" t="n">
        <v>24</v>
      </c>
      <c r="I87" s="144" t="n">
        <v>0</v>
      </c>
      <c r="J87" s="144" t="n">
        <v>24</v>
      </c>
      <c r="K87" s="144" t="n">
        <v>0</v>
      </c>
      <c r="L87" s="170" t="n">
        <v>0</v>
      </c>
      <c r="M87" s="170" t="n">
        <v>0</v>
      </c>
      <c r="N87" s="170" t="n">
        <v>0</v>
      </c>
      <c r="O87" s="170" t="n">
        <v>0</v>
      </c>
      <c r="P87" s="170" t="n">
        <v>24</v>
      </c>
      <c r="Q87" s="140" t="n">
        <v>0</v>
      </c>
      <c r="R87" s="204" t="n">
        <v>3636</v>
      </c>
      <c r="S87" s="142" t="n">
        <v>3566</v>
      </c>
      <c r="T87" s="144" t="n">
        <v>3566</v>
      </c>
      <c r="U87" s="144" t="n">
        <v>3497</v>
      </c>
      <c r="V87" s="144" t="n">
        <v>3606</v>
      </c>
      <c r="W87" s="144" t="n">
        <v>44</v>
      </c>
      <c r="X87" s="144" t="n">
        <v>0</v>
      </c>
      <c r="Y87" s="144" t="n">
        <v>46</v>
      </c>
      <c r="Z87" s="170" t="n">
        <v>0</v>
      </c>
      <c r="AA87" s="170" t="n">
        <v>60</v>
      </c>
      <c r="AB87" s="170" t="n">
        <v>0</v>
      </c>
      <c r="AC87" s="149" t="n">
        <f aca="false">V87-U87+AZ87</f>
        <v>109</v>
      </c>
      <c r="AD87" s="150" t="n">
        <f aca="false">U87-T87</f>
        <v>-69</v>
      </c>
      <c r="AE87" s="144" t="n">
        <v>153</v>
      </c>
      <c r="AF87" s="151" t="n">
        <f aca="false">IF(AE87&gt;0, V87/(AE87*24),"no data")</f>
        <v>0.98202614379085</v>
      </c>
      <c r="AG87" s="152" t="n">
        <f aca="false">IF(R87&gt;0,R87/24,"no data")</f>
        <v>151.5</v>
      </c>
      <c r="AH87" s="151" t="n">
        <f aca="false">IF(U87&gt;0,(U87/R87),"no data")</f>
        <v>0.961771177117712</v>
      </c>
      <c r="AI87" s="153" t="n">
        <f aca="false">IF(U87&gt;0,(1440-((W87*X87)+(Y87*Z87)+(AA87*AB87))/(W87+Y87+AA87))/1440,"no data")</f>
        <v>1</v>
      </c>
      <c r="AJ87" s="154" t="n">
        <f aca="false">IF(U87&gt;0,(1440-((X87*W87+AT87*AU87)+(Z87*Y87+AV87*AW87)+(AA87*AB87+AX87*AY87))/(W87+Y87+AA87))/1440,"no data")</f>
        <v>1</v>
      </c>
      <c r="AK87" s="127" t="n">
        <v>9.591</v>
      </c>
      <c r="AL87" s="133" t="n">
        <v>135.72</v>
      </c>
      <c r="AM87" s="201" t="n">
        <f aca="false">AK87*AL87</f>
        <v>1301.69052</v>
      </c>
      <c r="AN87" s="127" t="n">
        <v>30.224811</v>
      </c>
      <c r="AO87" s="205" t="n">
        <v>970.525870285839</v>
      </c>
      <c r="AP87" s="155" t="n">
        <f aca="false">AN87*AO87</f>
        <v>29333.961</v>
      </c>
      <c r="AQ87" s="156" t="n">
        <f aca="false">IF(U87&gt;0,((((AK87*AL87)+(AN87*AO87))/(U87*1000))*1000000),"no data")</f>
        <v>8760.55233628825</v>
      </c>
      <c r="AR87" s="157" t="n">
        <f aca="false">S87/24</f>
        <v>148.583333333333</v>
      </c>
      <c r="AS87" s="36"/>
      <c r="AT87" s="143" t="n">
        <v>0</v>
      </c>
      <c r="AU87" s="159" t="n">
        <v>0</v>
      </c>
      <c r="AV87" s="159" t="n">
        <v>0</v>
      </c>
      <c r="AW87" s="143" t="n">
        <v>0</v>
      </c>
      <c r="AX87" s="159" t="n">
        <v>0</v>
      </c>
      <c r="AY87" s="143" t="n">
        <v>0</v>
      </c>
      <c r="AZ87" s="143" t="n">
        <v>0</v>
      </c>
      <c r="BB87" s="160" t="n">
        <v>1066</v>
      </c>
      <c r="BC87" s="160" t="n">
        <v>1104</v>
      </c>
      <c r="BD87" s="160" t="n">
        <v>1436</v>
      </c>
      <c r="BE87" s="160" t="n">
        <f aca="false">BC87-BB87</f>
        <v>38</v>
      </c>
      <c r="BF87" s="160" t="n">
        <f aca="false">AQ87</f>
        <v>8760.55233628825</v>
      </c>
      <c r="BG87" s="162" t="n">
        <f aca="false">BD87/24</f>
        <v>59.8333333333333</v>
      </c>
      <c r="BH87" s="187" t="n">
        <v>2.185</v>
      </c>
      <c r="BI87" s="188" t="n">
        <v>2.185</v>
      </c>
      <c r="BJ87" s="189" t="n">
        <v>27</v>
      </c>
      <c r="BK87" s="190" t="n">
        <v>27.76</v>
      </c>
      <c r="BL87" s="190" t="n">
        <v>22.75</v>
      </c>
      <c r="BM87" s="190" t="n">
        <v>27.83</v>
      </c>
      <c r="BN87" s="190" t="n">
        <v>992.3</v>
      </c>
      <c r="BO87" s="189" t="n">
        <v>50.05</v>
      </c>
      <c r="BP87" s="191" t="n">
        <v>0.9368</v>
      </c>
      <c r="BQ87" s="190" t="n">
        <v>95.68</v>
      </c>
      <c r="BR87" s="189" t="n">
        <v>86.4</v>
      </c>
      <c r="BS87" s="120" t="n">
        <f aca="false">BR87-BQ87</f>
        <v>-9.28</v>
      </c>
      <c r="BT87" s="190" t="n">
        <v>12243</v>
      </c>
      <c r="BU87" s="160" t="n">
        <v>11800</v>
      </c>
      <c r="BV87" s="135" t="n">
        <f aca="false">BU87-BT87</f>
        <v>-443</v>
      </c>
      <c r="BW87" s="160" t="n">
        <f aca="false">BH87+BI87</f>
        <v>4.37</v>
      </c>
      <c r="BX87" s="162" t="n">
        <v>24</v>
      </c>
      <c r="BY87" s="162" t="n">
        <v>24</v>
      </c>
      <c r="CA87" s="162" t="n">
        <v>24</v>
      </c>
      <c r="CB87" s="162" t="n">
        <v>7.12</v>
      </c>
      <c r="CD87" s="162" t="n">
        <v>2</v>
      </c>
      <c r="CE87" s="162" t="n">
        <v>3.4</v>
      </c>
      <c r="CF87" s="162" t="n">
        <v>1.6</v>
      </c>
      <c r="CG87" s="162" t="n">
        <v>1.2</v>
      </c>
    </row>
    <row r="88" customFormat="false" ht="13.8" hidden="false" customHeight="false" outlineLevel="0" collapsed="false">
      <c r="A88" s="90"/>
      <c r="B88" s="91" t="n">
        <v>43183</v>
      </c>
      <c r="C88" s="140" t="n">
        <v>76.4</v>
      </c>
      <c r="D88" s="166" t="n">
        <v>0.583</v>
      </c>
      <c r="E88" s="142" t="n">
        <v>62.18</v>
      </c>
      <c r="F88" s="143" t="n">
        <v>88</v>
      </c>
      <c r="G88" s="143" t="n">
        <v>64</v>
      </c>
      <c r="H88" s="144" t="n">
        <v>24</v>
      </c>
      <c r="I88" s="144" t="n">
        <v>0</v>
      </c>
      <c r="J88" s="144" t="n">
        <v>24</v>
      </c>
      <c r="K88" s="144" t="n">
        <v>0</v>
      </c>
      <c r="L88" s="170" t="n">
        <v>0</v>
      </c>
      <c r="M88" s="170" t="n">
        <v>0</v>
      </c>
      <c r="N88" s="170" t="n">
        <v>0</v>
      </c>
      <c r="O88" s="170" t="n">
        <v>0</v>
      </c>
      <c r="P88" s="170" t="n">
        <v>24</v>
      </c>
      <c r="Q88" s="140" t="n">
        <v>0</v>
      </c>
      <c r="R88" s="207" t="n">
        <v>3630</v>
      </c>
      <c r="S88" s="143" t="n">
        <v>3564</v>
      </c>
      <c r="T88" s="143" t="n">
        <v>3564</v>
      </c>
      <c r="U88" s="143" t="n">
        <v>3490</v>
      </c>
      <c r="V88" s="144" t="n">
        <v>3597</v>
      </c>
      <c r="W88" s="144" t="n">
        <v>44</v>
      </c>
      <c r="X88" s="144" t="n">
        <v>0</v>
      </c>
      <c r="Y88" s="144" t="n">
        <v>46</v>
      </c>
      <c r="Z88" s="170" t="n">
        <v>0</v>
      </c>
      <c r="AA88" s="170" t="n">
        <v>60</v>
      </c>
      <c r="AB88" s="170" t="n">
        <v>0</v>
      </c>
      <c r="AC88" s="149" t="n">
        <f aca="false">V88-U88+AZ88</f>
        <v>107</v>
      </c>
      <c r="AD88" s="150" t="n">
        <f aca="false">U88-T88</f>
        <v>-74</v>
      </c>
      <c r="AE88" s="144" t="n">
        <v>153</v>
      </c>
      <c r="AF88" s="151" t="n">
        <f aca="false">IF(AE88&gt;0, V88/(AE88*24),"no data")</f>
        <v>0.979575163398693</v>
      </c>
      <c r="AG88" s="152" t="n">
        <f aca="false">IF(R88&gt;0,R88/24,"no data")</f>
        <v>151.25</v>
      </c>
      <c r="AH88" s="151" t="n">
        <f aca="false">IF(U88&gt;0,(U88/R88),"no data")</f>
        <v>0.961432506887052</v>
      </c>
      <c r="AI88" s="153" t="n">
        <f aca="false">IF(U88&gt;0,(1440-((W88*X88)+(Y88*Z88)+(AA88*AB88))/(W88+Y88+AA88))/1440,"no data")</f>
        <v>1</v>
      </c>
      <c r="AJ88" s="154" t="n">
        <f aca="false">IF(U88&gt;0,(1440-((X88*W88+AT88*AU88)+(Z88*Y88+AV88*AW88)+(AA88*AB88+AX88*AY88))/(W88+Y88+AA88))/1440,"no data")</f>
        <v>1</v>
      </c>
      <c r="AK88" s="127" t="n">
        <v>9.519</v>
      </c>
      <c r="AL88" s="133" t="n">
        <v>132.09</v>
      </c>
      <c r="AM88" s="201" t="n">
        <f aca="false">AK88*AL88</f>
        <v>1257.36471</v>
      </c>
      <c r="AN88" s="127" t="n">
        <v>30.609</v>
      </c>
      <c r="AO88" s="205" t="n">
        <v>958.323591101808</v>
      </c>
      <c r="AP88" s="155" t="n">
        <f aca="false">AN88*AO88</f>
        <v>29333.3268000352</v>
      </c>
      <c r="AQ88" s="156" t="n">
        <f aca="false">IF(U88&gt;0,((((AK88*AL88)+(AN88*AO88))/(U88*1000))*1000000),"no data")</f>
        <v>8765.24112035394</v>
      </c>
      <c r="AR88" s="157" t="n">
        <f aca="false">S88/24</f>
        <v>148.5</v>
      </c>
      <c r="AS88" s="36"/>
      <c r="AT88" s="143" t="n">
        <v>0</v>
      </c>
      <c r="AU88" s="159" t="n">
        <v>0</v>
      </c>
      <c r="AV88" s="143" t="n">
        <v>0</v>
      </c>
      <c r="AW88" s="143" t="n">
        <v>0</v>
      </c>
      <c r="AX88" s="159" t="n">
        <v>0</v>
      </c>
      <c r="AY88" s="143" t="n">
        <v>0</v>
      </c>
      <c r="AZ88" s="143" t="n">
        <v>0</v>
      </c>
      <c r="BB88" s="160" t="n">
        <v>1064</v>
      </c>
      <c r="BC88" s="160" t="n">
        <v>1105</v>
      </c>
      <c r="BD88" s="160" t="n">
        <v>1428</v>
      </c>
      <c r="BE88" s="160" t="n">
        <f aca="false">BC88-BB88</f>
        <v>41</v>
      </c>
      <c r="BF88" s="160" t="n">
        <f aca="false">AQ88</f>
        <v>8765.24112035394</v>
      </c>
      <c r="BG88" s="162" t="n">
        <f aca="false">BD88/24</f>
        <v>59.5</v>
      </c>
      <c r="BH88" s="187" t="n">
        <v>2.173</v>
      </c>
      <c r="BI88" s="188" t="n">
        <v>2.173</v>
      </c>
      <c r="BJ88" s="189" t="n">
        <v>27</v>
      </c>
      <c r="BK88" s="190" t="n">
        <v>28.15</v>
      </c>
      <c r="BL88" s="190" t="n">
        <v>23.02</v>
      </c>
      <c r="BM88" s="190" t="n">
        <v>28.2</v>
      </c>
      <c r="BN88" s="190" t="n">
        <v>994.7</v>
      </c>
      <c r="BO88" s="190" t="n">
        <v>50.02</v>
      </c>
      <c r="BP88" s="191" t="n">
        <v>0.9381</v>
      </c>
      <c r="BQ88" s="190" t="n">
        <v>95.7</v>
      </c>
      <c r="BR88" s="189" t="n">
        <v>86.4</v>
      </c>
      <c r="BS88" s="120" t="n">
        <f aca="false">BR88-BQ88</f>
        <v>-9.3</v>
      </c>
      <c r="BT88" s="160" t="n">
        <v>12435</v>
      </c>
      <c r="BU88" s="160" t="n">
        <v>11958</v>
      </c>
      <c r="BV88" s="135" t="n">
        <f aca="false">BU88-BT88</f>
        <v>-477</v>
      </c>
      <c r="BW88" s="160" t="n">
        <f aca="false">BH88+BI88</f>
        <v>4.346</v>
      </c>
      <c r="BX88" s="162" t="n">
        <v>24</v>
      </c>
      <c r="BY88" s="162" t="n">
        <v>24</v>
      </c>
      <c r="CA88" s="162" t="n">
        <v>24</v>
      </c>
      <c r="CB88" s="162" t="n">
        <v>7</v>
      </c>
      <c r="CD88" s="162" t="n">
        <v>2.1</v>
      </c>
      <c r="CE88" s="162" t="n">
        <v>3.5</v>
      </c>
      <c r="CF88" s="162" t="n">
        <v>1.8</v>
      </c>
      <c r="CG88" s="162" t="n">
        <v>1.1</v>
      </c>
    </row>
    <row r="89" customFormat="false" ht="13.8" hidden="false" customHeight="false" outlineLevel="0" collapsed="false">
      <c r="A89" s="90"/>
      <c r="B89" s="91" t="n">
        <v>43184</v>
      </c>
      <c r="C89" s="140" t="n">
        <v>79.2</v>
      </c>
      <c r="D89" s="166" t="n">
        <v>0.568</v>
      </c>
      <c r="E89" s="142" t="n">
        <v>64</v>
      </c>
      <c r="F89" s="143" t="n">
        <v>94</v>
      </c>
      <c r="G89" s="143" t="n">
        <v>64</v>
      </c>
      <c r="H89" s="144" t="n">
        <v>24</v>
      </c>
      <c r="I89" s="144" t="n">
        <v>0</v>
      </c>
      <c r="J89" s="144" t="n">
        <v>24</v>
      </c>
      <c r="K89" s="144" t="n">
        <v>0</v>
      </c>
      <c r="L89" s="170" t="n">
        <v>0</v>
      </c>
      <c r="M89" s="170" t="n">
        <v>0</v>
      </c>
      <c r="N89" s="170" t="n">
        <v>0</v>
      </c>
      <c r="O89" s="170" t="n">
        <v>0</v>
      </c>
      <c r="P89" s="170" t="n">
        <v>0</v>
      </c>
      <c r="Q89" s="140" t="n">
        <v>0</v>
      </c>
      <c r="R89" s="204" t="n">
        <v>3612</v>
      </c>
      <c r="S89" s="159" t="n">
        <v>3210</v>
      </c>
      <c r="T89" s="159" t="n">
        <v>3210</v>
      </c>
      <c r="U89" s="159" t="n">
        <v>3145</v>
      </c>
      <c r="V89" s="209" t="n">
        <v>3239</v>
      </c>
      <c r="W89" s="144" t="n">
        <v>44</v>
      </c>
      <c r="X89" s="144" t="n">
        <v>0</v>
      </c>
      <c r="Y89" s="144" t="n">
        <v>46</v>
      </c>
      <c r="Z89" s="170" t="n">
        <v>0</v>
      </c>
      <c r="AA89" s="170" t="n">
        <v>60</v>
      </c>
      <c r="AB89" s="170" t="n">
        <v>0</v>
      </c>
      <c r="AC89" s="149" t="n">
        <f aca="false">V89-U89+AZ89</f>
        <v>94</v>
      </c>
      <c r="AD89" s="150" t="n">
        <f aca="false">U89-T89</f>
        <v>-65</v>
      </c>
      <c r="AE89" s="143" t="n">
        <v>139</v>
      </c>
      <c r="AF89" s="151" t="n">
        <f aca="false">IF(AE89&gt;0, V89/(AE89*24),"no data")</f>
        <v>0.970923261390887</v>
      </c>
      <c r="AG89" s="152" t="n">
        <f aca="false">IF(R89&gt;0,R89/24,"no data")</f>
        <v>150.5</v>
      </c>
      <c r="AH89" s="151" t="n">
        <f aca="false">IF(U89&gt;0,(U89/R89),"no data")</f>
        <v>0.870708748615725</v>
      </c>
      <c r="AI89" s="153" t="n">
        <f aca="false">IF(U89&gt;0,(1440-((W89*X89)+(Y89*Z89)+(AA89*AB89))/(W89+Y89+AA89))/1440,"no data")</f>
        <v>1</v>
      </c>
      <c r="AJ89" s="154" t="n">
        <f aca="false">IF(U89&gt;0,(1440-((X89*W89+AT89*AU89)+(Z89*Y89+AV89*AW89)+(AA89*AB89+AX89*AY89))/(W89+Y89+AA89))/1440,"no data")</f>
        <v>0.92</v>
      </c>
      <c r="AK89" s="127" t="n">
        <v>9.383</v>
      </c>
      <c r="AL89" s="133" t="n">
        <v>134.27</v>
      </c>
      <c r="AM89" s="201" t="n">
        <f aca="false">AK89*AL89</f>
        <v>1259.85541</v>
      </c>
      <c r="AN89" s="127" t="n">
        <v>26.681</v>
      </c>
      <c r="AO89" s="205" t="n">
        <v>959.834</v>
      </c>
      <c r="AP89" s="155" t="n">
        <f aca="false">AN89*AO89</f>
        <v>25609.330954</v>
      </c>
      <c r="AQ89" s="156" t="n">
        <f aca="false">IF(U89&gt;0,((((AK89*AL89)+(AN89*AO89))/(U89*1000))*1000000),"no data")</f>
        <v>8543.46148298887</v>
      </c>
      <c r="AR89" s="157" t="n">
        <f aca="false">S89/24</f>
        <v>133.75</v>
      </c>
      <c r="AS89" s="36"/>
      <c r="AT89" s="143" t="n">
        <v>0</v>
      </c>
      <c r="AU89" s="159" t="n">
        <v>0</v>
      </c>
      <c r="AV89" s="159" t="n">
        <v>0</v>
      </c>
      <c r="AW89" s="143" t="n">
        <v>0</v>
      </c>
      <c r="AX89" s="159" t="n">
        <v>12</v>
      </c>
      <c r="AY89" s="143" t="n">
        <v>1440</v>
      </c>
      <c r="AZ89" s="143" t="n">
        <v>0</v>
      </c>
      <c r="BB89" s="160" t="n">
        <v>1057</v>
      </c>
      <c r="BC89" s="160" t="n">
        <v>1098</v>
      </c>
      <c r="BD89" s="160" t="n">
        <v>1084</v>
      </c>
      <c r="BE89" s="160" t="n">
        <f aca="false">BC89-BB89</f>
        <v>41</v>
      </c>
      <c r="BF89" s="160" t="n">
        <f aca="false">AQ89</f>
        <v>8543.46148298887</v>
      </c>
      <c r="BG89" s="162" t="n">
        <f aca="false">BD89/24</f>
        <v>45.1666666666667</v>
      </c>
      <c r="BH89" s="187" t="n">
        <v>0.381</v>
      </c>
      <c r="BI89" s="188" t="n">
        <v>0.32</v>
      </c>
      <c r="BJ89" s="189" t="n">
        <v>27</v>
      </c>
      <c r="BK89" s="190" t="n">
        <v>28.06</v>
      </c>
      <c r="BL89" s="190" t="n">
        <v>22.82</v>
      </c>
      <c r="BM89" s="190" t="n">
        <v>28.26</v>
      </c>
      <c r="BN89" s="160" t="n">
        <v>995.17</v>
      </c>
      <c r="BO89" s="190" t="n">
        <v>50.03</v>
      </c>
      <c r="BP89" s="191" t="n">
        <v>0.9374</v>
      </c>
      <c r="BQ89" s="190" t="n">
        <v>95.71</v>
      </c>
      <c r="BR89" s="189" t="n">
        <v>86.45</v>
      </c>
      <c r="BS89" s="120" t="n">
        <f aca="false">BR89-BQ89</f>
        <v>-9.25999999999999</v>
      </c>
      <c r="BT89" s="160" t="n">
        <v>12472</v>
      </c>
      <c r="BU89" s="160" t="n">
        <v>11951</v>
      </c>
      <c r="BV89" s="135" t="n">
        <f aca="false">BU89-BT89</f>
        <v>-521</v>
      </c>
      <c r="BW89" s="160" t="n">
        <f aca="false">BH89+BI89</f>
        <v>0.701</v>
      </c>
      <c r="BX89" s="162" t="n">
        <v>24</v>
      </c>
      <c r="BY89" s="162" t="n">
        <v>24</v>
      </c>
      <c r="CA89" s="162" t="n">
        <v>24</v>
      </c>
      <c r="CB89" s="162" t="n">
        <v>7.07</v>
      </c>
      <c r="CD89" s="162" t="n">
        <v>2.1</v>
      </c>
      <c r="CE89" s="162" t="n">
        <v>3.4</v>
      </c>
      <c r="CF89" s="162" t="n">
        <v>1.8</v>
      </c>
      <c r="CG89" s="162" t="n">
        <v>1.2</v>
      </c>
    </row>
    <row r="90" customFormat="false" ht="15" hidden="false" customHeight="true" outlineLevel="0" collapsed="false">
      <c r="A90" s="90" t="s">
        <v>104</v>
      </c>
      <c r="B90" s="91" t="n">
        <v>43185</v>
      </c>
      <c r="C90" s="123" t="n">
        <v>80.1</v>
      </c>
      <c r="D90" s="93" t="n">
        <v>0.536</v>
      </c>
      <c r="E90" s="124" t="n">
        <v>66</v>
      </c>
      <c r="F90" s="123" t="n">
        <v>96</v>
      </c>
      <c r="G90" s="123" t="n">
        <v>66</v>
      </c>
      <c r="H90" s="123" t="n">
        <v>24</v>
      </c>
      <c r="I90" s="123" t="n">
        <v>0</v>
      </c>
      <c r="J90" s="123" t="n">
        <v>24</v>
      </c>
      <c r="K90" s="123" t="n">
        <v>0</v>
      </c>
      <c r="L90" s="123" t="n">
        <v>0</v>
      </c>
      <c r="M90" s="123" t="n">
        <v>0</v>
      </c>
      <c r="N90" s="123" t="n">
        <v>0</v>
      </c>
      <c r="O90" s="123" t="n">
        <v>0</v>
      </c>
      <c r="P90" s="123" t="n">
        <v>24</v>
      </c>
      <c r="Q90" s="123" t="n">
        <v>0</v>
      </c>
      <c r="R90" s="131" t="n">
        <v>3596</v>
      </c>
      <c r="S90" s="131" t="n">
        <v>3516</v>
      </c>
      <c r="T90" s="131" t="n">
        <v>3516</v>
      </c>
      <c r="U90" s="131" t="n">
        <v>3459</v>
      </c>
      <c r="V90" s="131" t="n">
        <v>3569</v>
      </c>
      <c r="W90" s="123" t="n">
        <v>44</v>
      </c>
      <c r="X90" s="123" t="n">
        <v>0</v>
      </c>
      <c r="Y90" s="96" t="n">
        <v>46</v>
      </c>
      <c r="Z90" s="96" t="n">
        <v>0</v>
      </c>
      <c r="AA90" s="96" t="n">
        <v>59</v>
      </c>
      <c r="AB90" s="95" t="n">
        <v>0</v>
      </c>
      <c r="AC90" s="100" t="n">
        <f aca="false">V90-U90+AZ90</f>
        <v>110</v>
      </c>
      <c r="AD90" s="101" t="n">
        <f aca="false">U90-T90</f>
        <v>-57</v>
      </c>
      <c r="AE90" s="95" t="n">
        <v>153</v>
      </c>
      <c r="AF90" s="102" t="n">
        <f aca="false">IF(AE90&gt;0, V90/(AE90*24),"no data")</f>
        <v>0.971949891067538</v>
      </c>
      <c r="AG90" s="103" t="n">
        <f aca="false">IF(R90&gt;0,R90/24,"no data")</f>
        <v>149.833333333333</v>
      </c>
      <c r="AH90" s="102" t="n">
        <f aca="false">IF(U90&gt;0,(U90/R90),"no data")</f>
        <v>0.961902113459399</v>
      </c>
      <c r="AI90" s="104" t="n">
        <f aca="false">IF(U90&gt;0,(1440-((W90*X90)+(Y90*Z90)+(AA90*AB90))/(W90+Y90+AA90))/1440,"no data")</f>
        <v>1</v>
      </c>
      <c r="AJ90" s="105" t="n">
        <f aca="false">IF(U90&gt;0,(1440-((X90*W90+AT90*AU90)+(Z90*Y90+AV90*AW90)+(AA90*AB90+AX90*AY90))/(W90+Y90+AA90))/1440,"no data")</f>
        <v>1</v>
      </c>
      <c r="AK90" s="210" t="n">
        <v>9.503</v>
      </c>
      <c r="AL90" s="211" t="n">
        <v>134.85</v>
      </c>
      <c r="AM90" s="94" t="n">
        <f aca="false">AK90*AL90</f>
        <v>1281.47955</v>
      </c>
      <c r="AN90" s="210" t="n">
        <v>30.746</v>
      </c>
      <c r="AO90" s="212" t="n">
        <v>941.6</v>
      </c>
      <c r="AP90" s="109" t="n">
        <f aca="false">AN90*AO90</f>
        <v>28950.4336</v>
      </c>
      <c r="AQ90" s="213" t="n">
        <f aca="false">IF(U90&gt;0,((((AK90*AL90)+(AN90*AO90))/(U90*1000))*1000000),"no data")</f>
        <v>8740.07318589188</v>
      </c>
      <c r="AR90" s="111" t="n">
        <f aca="false">S90/24</f>
        <v>146.5</v>
      </c>
      <c r="AS90" s="36"/>
      <c r="AT90" s="95" t="n">
        <v>0</v>
      </c>
      <c r="AU90" s="112" t="n">
        <v>0</v>
      </c>
      <c r="AV90" s="112" t="n">
        <v>0</v>
      </c>
      <c r="AW90" s="95" t="n">
        <v>0</v>
      </c>
      <c r="AX90" s="112" t="n">
        <v>0</v>
      </c>
      <c r="AY90" s="95" t="n">
        <v>0</v>
      </c>
      <c r="AZ90" s="95" t="n">
        <v>0</v>
      </c>
      <c r="BB90" s="113" t="n">
        <v>1057</v>
      </c>
      <c r="BC90" s="113" t="n">
        <v>1096</v>
      </c>
      <c r="BD90" s="113" t="n">
        <v>1416</v>
      </c>
      <c r="BE90" s="113" t="n">
        <f aca="false">BC90-BB90</f>
        <v>39</v>
      </c>
      <c r="BF90" s="113" t="n">
        <f aca="false">AQ90</f>
        <v>8740.07318589188</v>
      </c>
      <c r="BG90" s="214" t="n">
        <f aca="false">BD90/24</f>
        <v>59</v>
      </c>
      <c r="BH90" s="115" t="n">
        <v>2.196</v>
      </c>
      <c r="BI90" s="116" t="n">
        <v>2.196</v>
      </c>
      <c r="BJ90" s="117" t="n">
        <v>27</v>
      </c>
      <c r="BK90" s="118" t="n">
        <v>28.65</v>
      </c>
      <c r="BL90" s="117" t="n">
        <v>23.33</v>
      </c>
      <c r="BM90" s="117" t="n">
        <v>28.15</v>
      </c>
      <c r="BN90" s="118" t="n">
        <v>991.96</v>
      </c>
      <c r="BO90" s="117" t="n">
        <v>50.02</v>
      </c>
      <c r="BP90" s="119" t="n">
        <v>0.9377</v>
      </c>
      <c r="BQ90" s="176" t="n">
        <v>95.64</v>
      </c>
      <c r="BR90" s="117" t="n">
        <v>86.45</v>
      </c>
      <c r="BS90" s="113" t="n">
        <v>12739</v>
      </c>
      <c r="BT90" s="113" t="n">
        <v>12193</v>
      </c>
      <c r="BU90" s="135" t="n">
        <f aca="false">BT90-BS90</f>
        <v>-546</v>
      </c>
      <c r="BV90" s="113" t="n">
        <f aca="false">BH90+BI90</f>
        <v>4.392</v>
      </c>
      <c r="BW90" s="114" t="n">
        <v>24</v>
      </c>
      <c r="BX90" s="114" t="n">
        <v>24</v>
      </c>
      <c r="BZ90" s="114" t="n">
        <v>24</v>
      </c>
      <c r="CA90" s="114" t="n">
        <v>5.83</v>
      </c>
      <c r="CC90" s="114" t="n">
        <v>2.1</v>
      </c>
      <c r="CD90" s="114" t="n">
        <v>3.4</v>
      </c>
      <c r="CE90" s="114" t="n">
        <v>1.8</v>
      </c>
      <c r="CF90" s="114" t="n">
        <v>1.2</v>
      </c>
    </row>
    <row r="91" customFormat="false" ht="13.8" hidden="false" customHeight="false" outlineLevel="0" collapsed="false">
      <c r="A91" s="90"/>
      <c r="B91" s="91" t="n">
        <v>43186</v>
      </c>
      <c r="C91" s="123" t="n">
        <v>80.2</v>
      </c>
      <c r="D91" s="93" t="n">
        <v>0.532</v>
      </c>
      <c r="E91" s="124" t="n">
        <v>63.5</v>
      </c>
      <c r="F91" s="123" t="n">
        <v>94</v>
      </c>
      <c r="G91" s="123" t="n">
        <v>65</v>
      </c>
      <c r="H91" s="123" t="n">
        <v>11</v>
      </c>
      <c r="I91" s="123" t="n">
        <v>8</v>
      </c>
      <c r="J91" s="123" t="n">
        <v>24</v>
      </c>
      <c r="K91" s="215" t="n">
        <v>0</v>
      </c>
      <c r="L91" s="215" t="n">
        <v>0</v>
      </c>
      <c r="M91" s="215" t="n">
        <v>0</v>
      </c>
      <c r="N91" s="123" t="n">
        <v>0</v>
      </c>
      <c r="O91" s="123" t="n">
        <v>0</v>
      </c>
      <c r="P91" s="123" t="n">
        <v>11</v>
      </c>
      <c r="Q91" s="123" t="n">
        <v>8</v>
      </c>
      <c r="R91" s="131" t="n">
        <v>3594</v>
      </c>
      <c r="S91" s="131" t="n">
        <v>2624</v>
      </c>
      <c r="T91" s="131" t="n">
        <v>2624</v>
      </c>
      <c r="U91" s="131" t="n">
        <v>2580</v>
      </c>
      <c r="V91" s="131" t="n">
        <v>2675</v>
      </c>
      <c r="W91" s="123" t="n">
        <v>45</v>
      </c>
      <c r="X91" s="123" t="n">
        <v>744</v>
      </c>
      <c r="Y91" s="216" t="n">
        <v>45</v>
      </c>
      <c r="Z91" s="96" t="n">
        <v>0</v>
      </c>
      <c r="AA91" s="96" t="n">
        <v>59</v>
      </c>
      <c r="AB91" s="95" t="n">
        <v>0</v>
      </c>
      <c r="AC91" s="100" t="n">
        <f aca="false">V91-U91+AZ91</f>
        <v>95</v>
      </c>
      <c r="AD91" s="101" t="n">
        <f aca="false">U91-T91</f>
        <v>-44</v>
      </c>
      <c r="AE91" s="95" t="n">
        <v>153</v>
      </c>
      <c r="AF91" s="102" t="n">
        <f aca="false">IF(AE91&gt;0, V91/(AE91*24),"no data")</f>
        <v>0.728485838779956</v>
      </c>
      <c r="AG91" s="103" t="n">
        <f aca="false">IF(R91&gt;0,R91/24,"no data")</f>
        <v>149.75</v>
      </c>
      <c r="AH91" s="102" t="n">
        <f aca="false">IF(U91&gt;0,(U91/R91),"no data")</f>
        <v>0.717863105175292</v>
      </c>
      <c r="AI91" s="104" t="n">
        <f aca="false">IF(U91&gt;0,(1440-((W91*X91)+(Y91*Z91)+(AA91*AB91))/(W91+Y91+AA91))/1440,"no data")</f>
        <v>0.843959731543624</v>
      </c>
      <c r="AJ91" s="105" t="n">
        <f aca="false">IF(U91&gt;0,(1440-((X91*W91+AT91*AU91)+(Z91*Y91+AV91*AW91)+(AA91*AB91+AX91*AY91))/(W91+Y91+AA91))/1440,"no data")</f>
        <v>0.732531692766592</v>
      </c>
      <c r="AK91" s="210" t="n">
        <v>9.496</v>
      </c>
      <c r="AL91" s="211" t="n">
        <v>135.91</v>
      </c>
      <c r="AM91" s="94" t="n">
        <f aca="false">AK91*AL91</f>
        <v>1290.60136</v>
      </c>
      <c r="AN91" s="210" t="n">
        <v>22.66</v>
      </c>
      <c r="AO91" s="212" t="n">
        <v>958.3</v>
      </c>
      <c r="AP91" s="109" t="n">
        <f aca="false">AN91*AO91</f>
        <v>21715.078</v>
      </c>
      <c r="AQ91" s="130" t="n">
        <f aca="false">IF(U91&gt;0,((((AK91*AL91)+(AN91*AO91))/(U91*1000))*1000000),"no data")</f>
        <v>8916.92998449612</v>
      </c>
      <c r="AR91" s="111" t="n">
        <f aca="false">S91/24</f>
        <v>109.333333333333</v>
      </c>
      <c r="AS91" s="36"/>
      <c r="AT91" s="95" t="n">
        <v>20</v>
      </c>
      <c r="AU91" s="112" t="n">
        <v>76</v>
      </c>
      <c r="AV91" s="112" t="n">
        <v>0</v>
      </c>
      <c r="AW91" s="95" t="n">
        <v>0</v>
      </c>
      <c r="AX91" s="112" t="n">
        <v>29</v>
      </c>
      <c r="AY91" s="95" t="n">
        <v>772</v>
      </c>
      <c r="AZ91" s="95" t="n">
        <v>0</v>
      </c>
      <c r="BB91" s="113" t="n">
        <v>523</v>
      </c>
      <c r="BC91" s="113" t="n">
        <v>1088</v>
      </c>
      <c r="BD91" s="113" t="n">
        <v>1064</v>
      </c>
      <c r="BE91" s="113" t="n">
        <f aca="false">BC91-BB91</f>
        <v>565</v>
      </c>
      <c r="BF91" s="113" t="n">
        <f aca="false">AQ91</f>
        <v>8916.92998449612</v>
      </c>
      <c r="BG91" s="214" t="n">
        <f aca="false">BD91/24</f>
        <v>44.3333333333333</v>
      </c>
      <c r="BH91" s="115" t="n">
        <v>1</v>
      </c>
      <c r="BI91" s="116" t="n">
        <v>2.444</v>
      </c>
      <c r="BJ91" s="117" t="n">
        <v>27.9</v>
      </c>
      <c r="BK91" s="117" t="n">
        <v>14.26</v>
      </c>
      <c r="BL91" s="118" t="n">
        <v>22.76</v>
      </c>
      <c r="BM91" s="117" t="n">
        <v>27.72</v>
      </c>
      <c r="BN91" s="118" t="n">
        <v>987.42</v>
      </c>
      <c r="BO91" s="117" t="n">
        <v>50</v>
      </c>
      <c r="BP91" s="119" t="n">
        <v>0.9374</v>
      </c>
      <c r="BQ91" s="113" t="n">
        <v>95.5</v>
      </c>
      <c r="BR91" s="117" t="n">
        <v>86.55</v>
      </c>
      <c r="BS91" s="113" t="n">
        <v>12365</v>
      </c>
      <c r="BT91" s="113" t="n">
        <v>12001</v>
      </c>
      <c r="BU91" s="135" t="n">
        <f aca="false">BT91-BS91</f>
        <v>-364</v>
      </c>
      <c r="BV91" s="113" t="n">
        <f aca="false">BH91+BI91</f>
        <v>3.444</v>
      </c>
      <c r="BW91" s="114" t="n">
        <v>11.37</v>
      </c>
      <c r="BX91" s="114" t="n">
        <v>24</v>
      </c>
      <c r="BZ91" s="114" t="n">
        <v>10.38</v>
      </c>
      <c r="CA91" s="114" t="n">
        <v>6.92</v>
      </c>
      <c r="CC91" s="114" t="n">
        <v>2.1</v>
      </c>
      <c r="CD91" s="114" t="n">
        <v>3.6</v>
      </c>
      <c r="CE91" s="114" t="n">
        <v>1.8</v>
      </c>
      <c r="CF91" s="114" t="n">
        <v>1.2</v>
      </c>
    </row>
    <row r="92" customFormat="false" ht="13.8" hidden="false" customHeight="false" outlineLevel="0" collapsed="false">
      <c r="A92" s="90"/>
      <c r="B92" s="91" t="n">
        <v>43187</v>
      </c>
      <c r="C92" s="113" t="n">
        <v>82.03</v>
      </c>
      <c r="D92" s="93" t="n">
        <v>0.5668</v>
      </c>
      <c r="E92" s="113" t="n">
        <v>66.29</v>
      </c>
      <c r="F92" s="113" t="n">
        <v>96</v>
      </c>
      <c r="G92" s="113" t="n">
        <v>68</v>
      </c>
      <c r="H92" s="113" t="n">
        <v>24</v>
      </c>
      <c r="I92" s="113" t="n">
        <v>0</v>
      </c>
      <c r="J92" s="113" t="n">
        <v>24</v>
      </c>
      <c r="K92" s="113" t="n">
        <v>0</v>
      </c>
      <c r="L92" s="113" t="n">
        <v>0</v>
      </c>
      <c r="M92" s="113" t="n">
        <v>0</v>
      </c>
      <c r="N92" s="113" t="n">
        <v>0</v>
      </c>
      <c r="O92" s="113" t="n">
        <v>0</v>
      </c>
      <c r="P92" s="113" t="n">
        <v>24</v>
      </c>
      <c r="Q92" s="113" t="n">
        <v>0</v>
      </c>
      <c r="R92" s="131" t="n">
        <v>3575</v>
      </c>
      <c r="S92" s="131" t="n">
        <v>3502</v>
      </c>
      <c r="T92" s="131" t="n">
        <v>3502</v>
      </c>
      <c r="U92" s="131" t="n">
        <v>3432</v>
      </c>
      <c r="V92" s="131" t="n">
        <v>3543</v>
      </c>
      <c r="W92" s="123" t="n">
        <v>44</v>
      </c>
      <c r="X92" s="123" t="n">
        <v>0</v>
      </c>
      <c r="Y92" s="216" t="n">
        <v>45</v>
      </c>
      <c r="Z92" s="96" t="n">
        <v>0</v>
      </c>
      <c r="AA92" s="96" t="n">
        <v>58</v>
      </c>
      <c r="AB92" s="95" t="n">
        <v>0</v>
      </c>
      <c r="AC92" s="100" t="n">
        <f aca="false">V92-U92+AZ92</f>
        <v>111</v>
      </c>
      <c r="AD92" s="101" t="n">
        <f aca="false">U92-T92</f>
        <v>-70</v>
      </c>
      <c r="AE92" s="95" t="n">
        <v>150</v>
      </c>
      <c r="AF92" s="102" t="n">
        <f aca="false">IF(AE92&gt;0, V92/(AE92*24),"no data")</f>
        <v>0.984166666666667</v>
      </c>
      <c r="AG92" s="103" t="n">
        <f aca="false">IF(R92&gt;0,R92/24,"no data")</f>
        <v>148.958333333333</v>
      </c>
      <c r="AH92" s="102" t="n">
        <f aca="false">IF(U92&gt;0,(U92/R92),"no data")</f>
        <v>0.96</v>
      </c>
      <c r="AI92" s="104" t="n">
        <f aca="false">IF(U92&gt;0,(1440-((W92*X92)+(Y92*Z92)+(AA92*AB92))/(W92+Y92+AA92))/1440,"no data")</f>
        <v>1</v>
      </c>
      <c r="AJ92" s="105" t="n">
        <f aca="false">IF(U92&gt;0,(1440-((X92*W92+AT92*AU92)+(Z92*Y92+AV92*AW92)+(AA92*AB92+AX92*AY92))/(W92+Y92+AA92))/1440,"no data")</f>
        <v>1</v>
      </c>
      <c r="AK92" s="210" t="n">
        <v>9.548</v>
      </c>
      <c r="AL92" s="211" t="n">
        <v>137.28</v>
      </c>
      <c r="AM92" s="94" t="n">
        <f aca="false">AK92*AL92</f>
        <v>1310.74944</v>
      </c>
      <c r="AN92" s="210" t="n">
        <v>29.71</v>
      </c>
      <c r="AO92" s="212" t="n">
        <v>965.4</v>
      </c>
      <c r="AP92" s="109" t="n">
        <f aca="false">AN92*AO92</f>
        <v>28682.034</v>
      </c>
      <c r="AQ92" s="130" t="n">
        <f aca="false">IF(U92&gt;0,((((AK92*AL92)+(AN92*AO92))/(U92*1000))*1000000),"no data")</f>
        <v>8739.15601398601</v>
      </c>
      <c r="AR92" s="111" t="n">
        <f aca="false">S92/24</f>
        <v>145.916666666667</v>
      </c>
      <c r="AS92" s="36"/>
      <c r="AT92" s="95" t="n">
        <v>0</v>
      </c>
      <c r="AU92" s="112" t="n">
        <v>0</v>
      </c>
      <c r="AV92" s="112" t="n">
        <v>0</v>
      </c>
      <c r="AW92" s="95" t="n">
        <v>0</v>
      </c>
      <c r="AX92" s="112" t="n">
        <v>0</v>
      </c>
      <c r="AY92" s="95" t="n">
        <v>0</v>
      </c>
      <c r="AZ92" s="95" t="n">
        <v>0</v>
      </c>
      <c r="BB92" s="113" t="n">
        <v>1063</v>
      </c>
      <c r="BC92" s="113" t="n">
        <v>1081</v>
      </c>
      <c r="BD92" s="113" t="n">
        <v>1399</v>
      </c>
      <c r="BE92" s="113" t="n">
        <f aca="false">BC92-BB92</f>
        <v>18</v>
      </c>
      <c r="BF92" s="113" t="n">
        <f aca="false">AQ92</f>
        <v>8739.15601398601</v>
      </c>
      <c r="BG92" s="214" t="n">
        <f aca="false">BD92/24</f>
        <v>58.2916666666667</v>
      </c>
      <c r="BH92" s="115" t="n">
        <v>2.029</v>
      </c>
      <c r="BI92" s="116" t="n">
        <v>2.063</v>
      </c>
      <c r="BJ92" s="117" t="n">
        <v>28.93</v>
      </c>
      <c r="BK92" s="118" t="n">
        <v>27.81</v>
      </c>
      <c r="BL92" s="117" t="n">
        <v>22.33</v>
      </c>
      <c r="BM92" s="117" t="n">
        <v>28.15</v>
      </c>
      <c r="BN92" s="118" t="n">
        <v>989.4</v>
      </c>
      <c r="BO92" s="117" t="n">
        <v>50.07</v>
      </c>
      <c r="BP92" s="119" t="n">
        <v>0.9368</v>
      </c>
      <c r="BQ92" s="118" t="n">
        <v>96.63</v>
      </c>
      <c r="BR92" s="117" t="n">
        <v>86.63</v>
      </c>
      <c r="BS92" s="113" t="n">
        <v>12289</v>
      </c>
      <c r="BT92" s="113" t="n">
        <v>11929</v>
      </c>
      <c r="BU92" s="135" t="n">
        <f aca="false">BT92-BS92</f>
        <v>-360</v>
      </c>
      <c r="BV92" s="113" t="n">
        <f aca="false">BH92+BI92</f>
        <v>4.092</v>
      </c>
      <c r="BW92" s="114" t="n">
        <v>24</v>
      </c>
      <c r="BX92" s="114" t="n">
        <v>24</v>
      </c>
      <c r="BZ92" s="114" t="n">
        <v>24</v>
      </c>
      <c r="CA92" s="114" t="n">
        <v>7.25</v>
      </c>
      <c r="CC92" s="114" t="n">
        <v>2</v>
      </c>
      <c r="CD92" s="114" t="n">
        <v>4</v>
      </c>
      <c r="CE92" s="114" t="n">
        <v>1.8</v>
      </c>
      <c r="CF92" s="114" t="n">
        <v>1.3</v>
      </c>
    </row>
    <row r="93" customFormat="false" ht="13.8" hidden="false" customHeight="false" outlineLevel="0" collapsed="false">
      <c r="A93" s="90"/>
      <c r="B93" s="91" t="n">
        <v>43188</v>
      </c>
      <c r="C93" s="92" t="n">
        <v>83.88</v>
      </c>
      <c r="D93" s="104" t="n">
        <v>0.4886</v>
      </c>
      <c r="E93" s="94" t="n">
        <v>64.45</v>
      </c>
      <c r="F93" s="113" t="n">
        <v>98</v>
      </c>
      <c r="G93" s="95" t="n">
        <v>70</v>
      </c>
      <c r="H93" s="95" t="n">
        <v>24</v>
      </c>
      <c r="I93" s="95" t="n">
        <v>0</v>
      </c>
      <c r="J93" s="95" t="n">
        <v>24</v>
      </c>
      <c r="K93" s="95" t="n">
        <v>0</v>
      </c>
      <c r="L93" s="97" t="n">
        <v>0</v>
      </c>
      <c r="M93" s="97" t="n">
        <v>0</v>
      </c>
      <c r="N93" s="97" t="n">
        <v>0</v>
      </c>
      <c r="O93" s="97" t="n">
        <v>0</v>
      </c>
      <c r="P93" s="97" t="n">
        <v>24</v>
      </c>
      <c r="Q93" s="97" t="n">
        <v>0</v>
      </c>
      <c r="R93" s="131" t="n">
        <v>3556</v>
      </c>
      <c r="S93" s="131" t="n">
        <v>3519</v>
      </c>
      <c r="T93" s="131" t="n">
        <v>3519</v>
      </c>
      <c r="U93" s="131" t="n">
        <v>3448</v>
      </c>
      <c r="V93" s="131" t="n">
        <v>3557</v>
      </c>
      <c r="W93" s="95" t="n">
        <v>44</v>
      </c>
      <c r="X93" s="95" t="n">
        <v>0</v>
      </c>
      <c r="Y93" s="96" t="n">
        <v>45</v>
      </c>
      <c r="Z93" s="96" t="n">
        <v>0</v>
      </c>
      <c r="AA93" s="96" t="n">
        <v>58</v>
      </c>
      <c r="AB93" s="95" t="n">
        <v>0</v>
      </c>
      <c r="AC93" s="100" t="n">
        <f aca="false">V93-U93+AZ93</f>
        <v>109</v>
      </c>
      <c r="AD93" s="101" t="n">
        <f aca="false">U93-T93</f>
        <v>-71</v>
      </c>
      <c r="AE93" s="95" t="n">
        <v>152</v>
      </c>
      <c r="AF93" s="102" t="n">
        <f aca="false">IF(AE93&gt;0, V93/(AE93*24),"no data")</f>
        <v>0.975054824561403</v>
      </c>
      <c r="AG93" s="103" t="n">
        <f aca="false">IF(R93&gt;0,R93/24,"no data")</f>
        <v>148.166666666667</v>
      </c>
      <c r="AH93" s="102" t="n">
        <f aca="false">IF(U93&gt;0,(U93/R93),"no data")</f>
        <v>0.96962879640045</v>
      </c>
      <c r="AI93" s="104" t="n">
        <f aca="false">IF(U93&gt;0,(1440-((W93*X93)+(Y93*Z93)+(AA93*AB93))/(W93+Y93+AA93))/1440,"no data")</f>
        <v>1</v>
      </c>
      <c r="AJ93" s="105" t="n">
        <f aca="false">IF(U93&gt;0,(1440-((X93*W93+AT93*AU93)+(Z93*Y93+AV93*AW93)+(AA93*AB93+AX93*AY93))/(W93+Y93+AA93))/1440,"no data")</f>
        <v>1</v>
      </c>
      <c r="AK93" s="210" t="n">
        <v>9.82</v>
      </c>
      <c r="AL93" s="211" t="n">
        <v>134.64</v>
      </c>
      <c r="AM93" s="94" t="n">
        <f aca="false">AK93*AL93</f>
        <v>1322.1648</v>
      </c>
      <c r="AN93" s="210" t="n">
        <v>29.84</v>
      </c>
      <c r="AO93" s="212" t="n">
        <v>970</v>
      </c>
      <c r="AP93" s="109" t="n">
        <f aca="false">AN93*AO93</f>
        <v>28944.8</v>
      </c>
      <c r="AQ93" s="130" t="n">
        <f aca="false">IF(U93&gt;0,((((AK93*AL93)+(AN93*AO93))/(U93*1000))*1000000),"no data")</f>
        <v>8778.12204176334</v>
      </c>
      <c r="AR93" s="111" t="n">
        <f aca="false">S93/24</f>
        <v>146.625</v>
      </c>
      <c r="AS93" s="36"/>
      <c r="AT93" s="95" t="n">
        <v>0</v>
      </c>
      <c r="AU93" s="112" t="n">
        <v>0</v>
      </c>
      <c r="AV93" s="112" t="n">
        <v>0</v>
      </c>
      <c r="AW93" s="95" t="n">
        <v>0</v>
      </c>
      <c r="AX93" s="112" t="n">
        <v>0</v>
      </c>
      <c r="AY93" s="95" t="n">
        <v>0</v>
      </c>
      <c r="AZ93" s="95" t="n">
        <v>0</v>
      </c>
      <c r="BB93" s="113" t="n">
        <v>1067</v>
      </c>
      <c r="BC93" s="113" t="n">
        <v>1089</v>
      </c>
      <c r="BD93" s="113" t="n">
        <v>1401</v>
      </c>
      <c r="BE93" s="113" t="n">
        <f aca="false">BC93-BB93</f>
        <v>22</v>
      </c>
      <c r="BF93" s="113" t="n">
        <f aca="false">AQ93</f>
        <v>8778.12204176334</v>
      </c>
      <c r="BG93" s="214" t="n">
        <f aca="false">BD93/24</f>
        <v>58.375</v>
      </c>
      <c r="BH93" s="115" t="n">
        <v>2.051</v>
      </c>
      <c r="BI93" s="116" t="n">
        <v>2.051</v>
      </c>
      <c r="BJ93" s="117" t="n">
        <v>28.86</v>
      </c>
      <c r="BK93" s="118" t="n">
        <v>27.83</v>
      </c>
      <c r="BL93" s="117" t="n">
        <v>22.43</v>
      </c>
      <c r="BM93" s="117" t="n">
        <v>27.99</v>
      </c>
      <c r="BN93" s="118" t="n">
        <v>988.5</v>
      </c>
      <c r="BO93" s="117" t="n">
        <v>50.14</v>
      </c>
      <c r="BP93" s="136" t="n">
        <v>0.938</v>
      </c>
      <c r="BQ93" s="117" t="n">
        <v>96.45</v>
      </c>
      <c r="BR93" s="117" t="n">
        <v>86.43</v>
      </c>
      <c r="BS93" s="113" t="n">
        <v>12253</v>
      </c>
      <c r="BT93" s="113" t="n">
        <v>11869</v>
      </c>
      <c r="BU93" s="135" t="n">
        <f aca="false">BT93-BS93</f>
        <v>-384</v>
      </c>
      <c r="BV93" s="113" t="n">
        <f aca="false">BH93+BI93</f>
        <v>4.102</v>
      </c>
      <c r="BW93" s="114" t="n">
        <v>24</v>
      </c>
      <c r="BX93" s="114" t="n">
        <v>24</v>
      </c>
      <c r="BZ93" s="114" t="n">
        <v>24</v>
      </c>
      <c r="CA93" s="114" t="n">
        <v>8.95</v>
      </c>
      <c r="CC93" s="114" t="n">
        <v>2.2</v>
      </c>
      <c r="CD93" s="114" t="n">
        <v>4.2</v>
      </c>
      <c r="CE93" s="114" t="n">
        <v>1.8</v>
      </c>
      <c r="CF93" s="114" t="n">
        <v>1.5</v>
      </c>
    </row>
    <row r="94" customFormat="false" ht="13.8" hidden="false" customHeight="false" outlineLevel="0" collapsed="false">
      <c r="A94" s="90"/>
      <c r="B94" s="91" t="n">
        <v>43189</v>
      </c>
      <c r="C94" s="92" t="n">
        <v>85.96</v>
      </c>
      <c r="D94" s="93" t="n">
        <v>0.4187</v>
      </c>
      <c r="E94" s="94" t="n">
        <v>63.13</v>
      </c>
      <c r="F94" s="113" t="n">
        <v>103</v>
      </c>
      <c r="G94" s="95" t="n">
        <v>72</v>
      </c>
      <c r="H94" s="96" t="n">
        <v>24</v>
      </c>
      <c r="I94" s="96" t="n">
        <v>0</v>
      </c>
      <c r="J94" s="96" t="n">
        <v>24</v>
      </c>
      <c r="K94" s="96" t="n">
        <v>0</v>
      </c>
      <c r="L94" s="97" t="n">
        <v>0</v>
      </c>
      <c r="M94" s="97" t="n">
        <v>0</v>
      </c>
      <c r="N94" s="97" t="n">
        <v>0</v>
      </c>
      <c r="O94" s="97" t="n">
        <v>0</v>
      </c>
      <c r="P94" s="97" t="n">
        <v>23</v>
      </c>
      <c r="Q94" s="97" t="n">
        <v>0</v>
      </c>
      <c r="R94" s="131" t="n">
        <v>3537</v>
      </c>
      <c r="S94" s="131" t="n">
        <v>3491</v>
      </c>
      <c r="T94" s="131" t="n">
        <v>3491</v>
      </c>
      <c r="U94" s="131" t="n">
        <v>3416</v>
      </c>
      <c r="V94" s="131" t="n">
        <v>3527</v>
      </c>
      <c r="W94" s="96" t="n">
        <v>44</v>
      </c>
      <c r="X94" s="96" t="n">
        <v>0</v>
      </c>
      <c r="Y94" s="96" t="n">
        <v>45</v>
      </c>
      <c r="Z94" s="96" t="n">
        <v>0</v>
      </c>
      <c r="AA94" s="96" t="n">
        <v>58</v>
      </c>
      <c r="AB94" s="95" t="n">
        <v>0</v>
      </c>
      <c r="AC94" s="100" t="n">
        <f aca="false">V94-U94+AZ94</f>
        <v>111</v>
      </c>
      <c r="AD94" s="101" t="n">
        <f aca="false">U94-T94</f>
        <v>-75</v>
      </c>
      <c r="AE94" s="95" t="n">
        <v>153</v>
      </c>
      <c r="AF94" s="102" t="n">
        <f aca="false">IF(AE94&gt;0, V94/(AE94*24),"no data")</f>
        <v>0.960511982570806</v>
      </c>
      <c r="AG94" s="103" t="n">
        <f aca="false">IF(R94&gt;0,R94/24,"no data")</f>
        <v>147.375</v>
      </c>
      <c r="AH94" s="102" t="n">
        <f aca="false">IF(U94&gt;0,(U94/R94),"no data")</f>
        <v>0.965790217698615</v>
      </c>
      <c r="AI94" s="104" t="n">
        <f aca="false">IF(U94&gt;0,(1440-((W94*X94)+(Y94*Z94)+(AA94*AB94))/(W94+Y94+AA94))/1440,"no data")</f>
        <v>1</v>
      </c>
      <c r="AJ94" s="105" t="n">
        <f aca="false">IF(U94&gt;0,(1440-((X94*W94+AT94*AU94)+(Z94*Y94+AV94*AW94)+(AA94*AB94+AX94*AY94))/(W94+Y94+AA94))/1440,"no data")</f>
        <v>0.996315192743764</v>
      </c>
      <c r="AK94" s="210" t="n">
        <v>9.85</v>
      </c>
      <c r="AL94" s="211" t="n">
        <v>136.52</v>
      </c>
      <c r="AM94" s="94" t="n">
        <f aca="false">AK94*AL94</f>
        <v>1344.722</v>
      </c>
      <c r="AN94" s="210" t="n">
        <v>29.4</v>
      </c>
      <c r="AO94" s="212" t="n">
        <v>970</v>
      </c>
      <c r="AP94" s="109" t="n">
        <f aca="false">AN94*AO94</f>
        <v>28518</v>
      </c>
      <c r="AQ94" s="130" t="n">
        <f aca="false">IF(U94&gt;0,((((AK94*AL94)+(AN94*AO94))/(U94*1000))*1000000),"no data")</f>
        <v>8742.01463700234</v>
      </c>
      <c r="AR94" s="111" t="n">
        <f aca="false">S94/24</f>
        <v>145.458333333333</v>
      </c>
      <c r="AS94" s="36"/>
      <c r="AT94" s="95" t="n">
        <v>0</v>
      </c>
      <c r="AU94" s="112" t="n">
        <v>0</v>
      </c>
      <c r="AV94" s="112" t="n">
        <v>0</v>
      </c>
      <c r="AW94" s="95" t="n">
        <v>0</v>
      </c>
      <c r="AX94" s="112" t="n">
        <v>13</v>
      </c>
      <c r="AY94" s="95" t="n">
        <v>60</v>
      </c>
      <c r="AZ94" s="95" t="n">
        <v>0</v>
      </c>
      <c r="BB94" s="113" t="n">
        <v>1068</v>
      </c>
      <c r="BC94" s="113" t="n">
        <v>1088</v>
      </c>
      <c r="BD94" s="113" t="n">
        <v>1371</v>
      </c>
      <c r="BE94" s="113" t="n">
        <f aca="false">BC94-BB94</f>
        <v>20</v>
      </c>
      <c r="BF94" s="113" t="n">
        <f aca="false">AQ94</f>
        <v>8742.01463700234</v>
      </c>
      <c r="BG94" s="214" t="n">
        <f aca="false">BD94/24</f>
        <v>57.125</v>
      </c>
      <c r="BH94" s="115" t="n">
        <v>1.863</v>
      </c>
      <c r="BI94" s="116" t="n">
        <v>1.863</v>
      </c>
      <c r="BJ94" s="117" t="n">
        <v>28.74</v>
      </c>
      <c r="BK94" s="118" t="n">
        <v>27.66</v>
      </c>
      <c r="BL94" s="118" t="n">
        <v>22.27</v>
      </c>
      <c r="BM94" s="118" t="n">
        <v>27.99</v>
      </c>
      <c r="BN94" s="118" t="n">
        <v>985.67</v>
      </c>
      <c r="BO94" s="117" t="n">
        <v>50.1</v>
      </c>
      <c r="BP94" s="119" t="n">
        <v>0.9375</v>
      </c>
      <c r="BQ94" s="114" t="n">
        <v>96.16</v>
      </c>
      <c r="BR94" s="114" t="n">
        <v>86.43</v>
      </c>
      <c r="BS94" s="113" t="n">
        <v>12168</v>
      </c>
      <c r="BT94" s="113" t="n">
        <v>11811</v>
      </c>
      <c r="BU94" s="135" t="n">
        <f aca="false">BT94-BS94</f>
        <v>-357</v>
      </c>
      <c r="BV94" s="113" t="n">
        <f aca="false">BH94+BI94</f>
        <v>3.726</v>
      </c>
      <c r="BW94" s="114" t="n">
        <v>23</v>
      </c>
      <c r="BX94" s="114" t="n">
        <v>23</v>
      </c>
      <c r="BZ94" s="114" t="n">
        <v>24</v>
      </c>
      <c r="CA94" s="114" t="n">
        <v>7.77</v>
      </c>
      <c r="CC94" s="114" t="n">
        <v>2.1</v>
      </c>
      <c r="CD94" s="114" t="n">
        <v>4.2</v>
      </c>
      <c r="CE94" s="114" t="n">
        <v>1.8</v>
      </c>
      <c r="CF94" s="114" t="n">
        <v>1.5</v>
      </c>
    </row>
    <row r="95" customFormat="false" ht="13.8" hidden="false" customHeight="false" outlineLevel="0" collapsed="false">
      <c r="A95" s="90"/>
      <c r="B95" s="91" t="n">
        <v>43190</v>
      </c>
      <c r="C95" s="92" t="n">
        <v>85</v>
      </c>
      <c r="D95" s="93" t="n">
        <v>0.44</v>
      </c>
      <c r="E95" s="94" t="n">
        <v>63</v>
      </c>
      <c r="F95" s="113" t="n">
        <v>101</v>
      </c>
      <c r="G95" s="95" t="n">
        <v>70</v>
      </c>
      <c r="H95" s="96" t="n">
        <v>24</v>
      </c>
      <c r="I95" s="96" t="n">
        <v>0</v>
      </c>
      <c r="J95" s="96" t="n">
        <v>24</v>
      </c>
      <c r="K95" s="96" t="n">
        <v>0</v>
      </c>
      <c r="L95" s="97" t="n">
        <v>0</v>
      </c>
      <c r="M95" s="97" t="n">
        <v>0</v>
      </c>
      <c r="N95" s="97" t="n">
        <v>0</v>
      </c>
      <c r="O95" s="97" t="n">
        <v>0</v>
      </c>
      <c r="P95" s="97" t="n">
        <v>13</v>
      </c>
      <c r="Q95" s="97" t="n">
        <v>0</v>
      </c>
      <c r="R95" s="131" t="n">
        <v>3540</v>
      </c>
      <c r="S95" s="131" t="n">
        <v>3359</v>
      </c>
      <c r="T95" s="131" t="n">
        <v>3359</v>
      </c>
      <c r="U95" s="131" t="n">
        <v>3305</v>
      </c>
      <c r="V95" s="131" t="n">
        <v>3407</v>
      </c>
      <c r="W95" s="96" t="n">
        <v>44</v>
      </c>
      <c r="X95" s="96" t="n">
        <v>0</v>
      </c>
      <c r="Y95" s="96" t="n">
        <v>45</v>
      </c>
      <c r="Z95" s="96" t="n">
        <v>0</v>
      </c>
      <c r="AA95" s="96" t="n">
        <v>58</v>
      </c>
      <c r="AB95" s="95" t="n">
        <v>0</v>
      </c>
      <c r="AC95" s="100" t="n">
        <f aca="false">V95-U95+AZ95</f>
        <v>102</v>
      </c>
      <c r="AD95" s="101" t="n">
        <f aca="false">U95-T95</f>
        <v>-54</v>
      </c>
      <c r="AE95" s="95" t="n">
        <v>152</v>
      </c>
      <c r="AF95" s="102" t="n">
        <f aca="false">IF(AE95&gt;0, V95/(AE95*24),"no data")</f>
        <v>0.933936403508772</v>
      </c>
      <c r="AG95" s="103" t="n">
        <f aca="false">IF(R95&gt;0,R95/24,"no data")</f>
        <v>147.5</v>
      </c>
      <c r="AH95" s="102" t="n">
        <f aca="false">IF(U95&gt;0,(U95/R95),"no data")</f>
        <v>0.933615819209039</v>
      </c>
      <c r="AI95" s="104" t="n">
        <f aca="false">IF(U95&gt;0,(1440-((W95*X95)+(Y95*Z95)+(AA95*AB95))/(W95+Y95+AA95))/1440,"no data")</f>
        <v>1</v>
      </c>
      <c r="AJ95" s="105" t="n">
        <f aca="false">IF(U95&gt;0,(1440-((X95*W95+AT95*AU95)+(Z95*Y95+AV95*AW95)+(AA95*AB95+AX95*AY95))/(W95+Y95+AA95))/1440,"no data")</f>
        <v>0.953231292517007</v>
      </c>
      <c r="AK95" s="210" t="n">
        <v>9.78</v>
      </c>
      <c r="AL95" s="211" t="n">
        <v>138.31</v>
      </c>
      <c r="AM95" s="94" t="n">
        <f aca="false">AK95*AL95</f>
        <v>1352.6718</v>
      </c>
      <c r="AN95" s="210" t="n">
        <v>28.35</v>
      </c>
      <c r="AO95" s="212" t="n">
        <v>967.3</v>
      </c>
      <c r="AP95" s="109" t="n">
        <f aca="false">AN95*AO95</f>
        <v>27422.955</v>
      </c>
      <c r="AQ95" s="130" t="n">
        <f aca="false">IF(U95&gt;0,((((AK95*AL95)+(AN95*AO95))/(U95*1000))*1000000),"no data")</f>
        <v>8706.69494704993</v>
      </c>
      <c r="AR95" s="111" t="n">
        <f aca="false">S95/24</f>
        <v>139.958333333333</v>
      </c>
      <c r="AS95" s="36"/>
      <c r="AT95" s="95" t="n">
        <v>0</v>
      </c>
      <c r="AU95" s="112" t="n">
        <v>0</v>
      </c>
      <c r="AV95" s="112" t="n">
        <v>0</v>
      </c>
      <c r="AW95" s="95" t="n">
        <v>0</v>
      </c>
      <c r="AX95" s="112" t="n">
        <v>15</v>
      </c>
      <c r="AY95" s="95" t="n">
        <v>660</v>
      </c>
      <c r="AZ95" s="95" t="n">
        <v>0</v>
      </c>
      <c r="BB95" s="113" t="n">
        <v>1069</v>
      </c>
      <c r="BC95" s="113" t="n">
        <v>1086</v>
      </c>
      <c r="BD95" s="113" t="n">
        <v>1252</v>
      </c>
      <c r="BE95" s="113" t="n">
        <f aca="false">BC95-BB95</f>
        <v>17</v>
      </c>
      <c r="BF95" s="113" t="n">
        <f aca="false">AQ95</f>
        <v>8706.69494704993</v>
      </c>
      <c r="BG95" s="214" t="n">
        <f aca="false">BD95/24</f>
        <v>52.1666666666667</v>
      </c>
      <c r="BH95" s="115" t="n">
        <v>1.259</v>
      </c>
      <c r="BI95" s="116" t="n">
        <v>1.255</v>
      </c>
      <c r="BJ95" s="117" t="n">
        <v>28.8</v>
      </c>
      <c r="BK95" s="118" t="n">
        <v>27.88</v>
      </c>
      <c r="BL95" s="118" t="n">
        <v>22.44</v>
      </c>
      <c r="BM95" s="118" t="n">
        <v>27.8</v>
      </c>
      <c r="BN95" s="118" t="n">
        <v>986.2</v>
      </c>
      <c r="BO95" s="117" t="n">
        <v>50.08</v>
      </c>
      <c r="BP95" s="119" t="n">
        <v>0.937</v>
      </c>
      <c r="BQ95" s="114" t="n">
        <v>96.25</v>
      </c>
      <c r="BR95" s="114" t="n">
        <v>86.52</v>
      </c>
      <c r="BS95" s="113" t="n">
        <v>12254</v>
      </c>
      <c r="BT95" s="113" t="n">
        <v>11901</v>
      </c>
      <c r="BU95" s="135" t="n">
        <f aca="false">BT95-BS95</f>
        <v>-353</v>
      </c>
      <c r="BV95" s="113" t="n">
        <f aca="false">BH95+BI95</f>
        <v>2.514</v>
      </c>
      <c r="BW95" s="113" t="n">
        <v>13</v>
      </c>
      <c r="BX95" s="113" t="n">
        <v>13</v>
      </c>
      <c r="BZ95" s="113" t="n">
        <v>24</v>
      </c>
      <c r="CA95" s="113" t="n">
        <v>7.2</v>
      </c>
      <c r="CC95" s="113" t="n">
        <v>2.1</v>
      </c>
      <c r="CD95" s="113" t="n">
        <v>4.2</v>
      </c>
      <c r="CE95" s="113" t="n">
        <v>1.8</v>
      </c>
      <c r="CF95" s="113" t="n">
        <v>1.3</v>
      </c>
    </row>
    <row r="96" customFormat="false" ht="13.8" hidden="false" customHeight="false" outlineLevel="0" collapsed="false">
      <c r="A96" s="90"/>
      <c r="B96" s="91" t="n">
        <v>43191</v>
      </c>
      <c r="C96" s="92" t="n">
        <v>82</v>
      </c>
      <c r="D96" s="93" t="n">
        <v>0.52</v>
      </c>
      <c r="E96" s="94" t="n">
        <v>64</v>
      </c>
      <c r="F96" s="95" t="n">
        <v>97</v>
      </c>
      <c r="G96" s="95" t="n">
        <v>68</v>
      </c>
      <c r="H96" s="96" t="n">
        <v>24</v>
      </c>
      <c r="I96" s="96" t="n">
        <v>0</v>
      </c>
      <c r="J96" s="96" t="n">
        <v>24</v>
      </c>
      <c r="K96" s="96" t="n">
        <v>0</v>
      </c>
      <c r="L96" s="97" t="n">
        <v>0</v>
      </c>
      <c r="M96" s="97" t="n">
        <v>0</v>
      </c>
      <c r="N96" s="97" t="n">
        <v>0</v>
      </c>
      <c r="O96" s="97" t="n">
        <v>0</v>
      </c>
      <c r="P96" s="97" t="n">
        <v>24</v>
      </c>
      <c r="Q96" s="97" t="n">
        <v>0</v>
      </c>
      <c r="R96" s="217" t="n">
        <v>3571</v>
      </c>
      <c r="S96" s="184" t="n">
        <v>3504</v>
      </c>
      <c r="T96" s="184" t="n">
        <v>3504</v>
      </c>
      <c r="U96" s="218" t="n">
        <v>3431</v>
      </c>
      <c r="V96" s="218" t="n">
        <v>3539</v>
      </c>
      <c r="W96" s="96" t="n">
        <v>44</v>
      </c>
      <c r="X96" s="96" t="n">
        <v>0</v>
      </c>
      <c r="Y96" s="96" t="n">
        <v>45</v>
      </c>
      <c r="Z96" s="96" t="n">
        <v>0</v>
      </c>
      <c r="AA96" s="96" t="n">
        <v>58</v>
      </c>
      <c r="AB96" s="95" t="n">
        <v>0</v>
      </c>
      <c r="AC96" s="100" t="n">
        <f aca="false">V96-U96+AZ96</f>
        <v>108</v>
      </c>
      <c r="AD96" s="101" t="n">
        <f aca="false">U96-T96</f>
        <v>-73</v>
      </c>
      <c r="AE96" s="95" t="n">
        <v>152</v>
      </c>
      <c r="AF96" s="102" t="n">
        <f aca="false">IF(AE96&gt;0, V96/(AE96*24),"no data")</f>
        <v>0.970120614035088</v>
      </c>
      <c r="AG96" s="103" t="n">
        <f aca="false">IF(R96&gt;0,R96/24,"no data")</f>
        <v>148.791666666667</v>
      </c>
      <c r="AH96" s="102" t="n">
        <f aca="false">IF(U96&gt;0,(U96/R96),"no data")</f>
        <v>0.960795295435452</v>
      </c>
      <c r="AI96" s="104" t="n">
        <f aca="false">IF(U96&gt;0,(1440-((W96*X96)+(Y96*Z96)+(AA96*AB96))/(W96+Y96+AA96))/1440,"no data")</f>
        <v>1</v>
      </c>
      <c r="AJ96" s="105" t="n">
        <f aca="false">IF(U96&gt;0,(1440-((X96*W96+AT96*AU96)+(Z96*Y96+AV96*AW96)+(AA96*AB96+AX96*AY96))/(W96+Y96+AA96))/1440,"no data")</f>
        <v>1</v>
      </c>
      <c r="AK96" s="106" t="n">
        <v>9.59</v>
      </c>
      <c r="AL96" s="107" t="n">
        <v>136.05</v>
      </c>
      <c r="AM96" s="94" t="n">
        <f aca="false">AK96*AL96</f>
        <v>1304.7195</v>
      </c>
      <c r="AN96" s="106" t="n">
        <v>29.715</v>
      </c>
      <c r="AO96" s="219" t="n">
        <v>967.69</v>
      </c>
      <c r="AP96" s="109" t="n">
        <f aca="false">AN96*AO96</f>
        <v>28754.90835</v>
      </c>
      <c r="AQ96" s="130" t="n">
        <f aca="false">IF(U96&gt;0,((((AK96*AL96)+(AN96*AO96))/(U96*1000))*1000000),"no data")</f>
        <v>8761.18561643836</v>
      </c>
      <c r="AR96" s="111" t="n">
        <f aca="false">S96/24</f>
        <v>146</v>
      </c>
      <c r="AS96" s="36"/>
      <c r="AT96" s="95" t="n">
        <v>0</v>
      </c>
      <c r="AU96" s="112" t="n">
        <v>0</v>
      </c>
      <c r="AV96" s="112" t="n">
        <v>0</v>
      </c>
      <c r="AW96" s="95" t="n">
        <v>0</v>
      </c>
      <c r="AX96" s="112" t="n">
        <v>0</v>
      </c>
      <c r="AY96" s="95" t="n">
        <v>0</v>
      </c>
      <c r="AZ96" s="95" t="n">
        <v>0</v>
      </c>
      <c r="BB96" s="113" t="n">
        <v>1066</v>
      </c>
      <c r="BC96" s="113" t="n">
        <v>1080</v>
      </c>
      <c r="BD96" s="113" t="n">
        <v>1393</v>
      </c>
      <c r="BE96" s="113" t="n">
        <f aca="false">BC96-BB96</f>
        <v>14</v>
      </c>
      <c r="BF96" s="113" t="n">
        <f aca="false">AQ96</f>
        <v>8761.18561643836</v>
      </c>
      <c r="BG96" s="214" t="n">
        <f aca="false">BD96/24</f>
        <v>58.0416666666667</v>
      </c>
      <c r="BH96" s="115" t="n">
        <v>2.024</v>
      </c>
      <c r="BI96" s="116" t="n">
        <v>2.053</v>
      </c>
      <c r="BJ96" s="117" t="n">
        <v>28.9</v>
      </c>
      <c r="BK96" s="118" t="n">
        <v>27.78</v>
      </c>
      <c r="BL96" s="118" t="n">
        <v>22.28</v>
      </c>
      <c r="BM96" s="118" t="n">
        <v>27.8</v>
      </c>
      <c r="BN96" s="118" t="n">
        <v>987.9</v>
      </c>
      <c r="BO96" s="117" t="n">
        <v>50.01</v>
      </c>
      <c r="BP96" s="119" t="n">
        <v>0.9372</v>
      </c>
      <c r="BQ96" s="114" t="n">
        <v>96.61</v>
      </c>
      <c r="BR96" s="114" t="n">
        <v>86.59</v>
      </c>
      <c r="BS96" s="113" t="n">
        <v>12249</v>
      </c>
      <c r="BT96" s="113" t="n">
        <v>11914</v>
      </c>
      <c r="BU96" s="135" t="n">
        <f aca="false">BT96-BS96</f>
        <v>-335</v>
      </c>
      <c r="BV96" s="113" t="n">
        <f aca="false">BH96+BI96</f>
        <v>4.077</v>
      </c>
      <c r="BW96" s="220" t="n">
        <v>24</v>
      </c>
      <c r="BX96" s="220" t="n">
        <v>24</v>
      </c>
      <c r="BZ96" s="220" t="n">
        <v>24</v>
      </c>
      <c r="CA96" s="220" t="n">
        <v>7.6</v>
      </c>
      <c r="CC96" s="220" t="n">
        <v>2.2</v>
      </c>
      <c r="CD96" s="220" t="n">
        <v>4.2</v>
      </c>
      <c r="CE96" s="220" t="n">
        <v>1.8</v>
      </c>
      <c r="CF96" s="220" t="n">
        <v>1.5</v>
      </c>
    </row>
    <row r="97" customFormat="false" ht="13.8" hidden="false" customHeight="false" outlineLevel="0" collapsed="false">
      <c r="A97" s="90" t="s">
        <v>105</v>
      </c>
      <c r="B97" s="91" t="n">
        <v>43192</v>
      </c>
      <c r="C97" s="140" t="n">
        <v>82.3</v>
      </c>
      <c r="D97" s="141" t="n">
        <v>0.549</v>
      </c>
      <c r="E97" s="140" t="n">
        <v>63</v>
      </c>
      <c r="F97" s="143" t="n">
        <v>95</v>
      </c>
      <c r="G97" s="143" t="n">
        <v>70</v>
      </c>
      <c r="H97" s="144" t="n">
        <v>24</v>
      </c>
      <c r="I97" s="144" t="n">
        <v>0</v>
      </c>
      <c r="J97" s="144" t="n">
        <v>24</v>
      </c>
      <c r="K97" s="144" t="n">
        <v>0</v>
      </c>
      <c r="L97" s="145" t="n">
        <v>0</v>
      </c>
      <c r="M97" s="145" t="n">
        <v>0</v>
      </c>
      <c r="N97" s="145" t="n">
        <v>0</v>
      </c>
      <c r="O97" s="145" t="n">
        <v>0</v>
      </c>
      <c r="P97" s="145" t="n">
        <v>24</v>
      </c>
      <c r="Q97" s="143" t="n">
        <v>0</v>
      </c>
      <c r="R97" s="143" t="n">
        <v>3572</v>
      </c>
      <c r="S97" s="143" t="n">
        <v>3489</v>
      </c>
      <c r="T97" s="143" t="n">
        <v>3489</v>
      </c>
      <c r="U97" s="143" t="n">
        <v>3413</v>
      </c>
      <c r="V97" s="144" t="n">
        <v>3522</v>
      </c>
      <c r="W97" s="144" t="n">
        <v>44</v>
      </c>
      <c r="X97" s="144" t="n">
        <v>0</v>
      </c>
      <c r="Y97" s="144" t="n">
        <v>45</v>
      </c>
      <c r="Z97" s="145" t="n">
        <v>0</v>
      </c>
      <c r="AA97" s="145" t="n">
        <v>58</v>
      </c>
      <c r="AB97" s="145" t="n">
        <v>0</v>
      </c>
      <c r="AC97" s="149" t="n">
        <f aca="false">V97-U97+AZ97</f>
        <v>109</v>
      </c>
      <c r="AD97" s="150" t="n">
        <f aca="false">U97-T97</f>
        <v>-76</v>
      </c>
      <c r="AE97" s="143" t="n">
        <v>150</v>
      </c>
      <c r="AF97" s="151" t="n">
        <f aca="false">IF(AE97&gt;0, V97/(AE97*24),"no data")</f>
        <v>0.978333333333333</v>
      </c>
      <c r="AG97" s="152" t="n">
        <f aca="false">IF(R97&gt;0,R97/24,"no data")</f>
        <v>148.833333333333</v>
      </c>
      <c r="AH97" s="151" t="n">
        <f aca="false">IF(U97&gt;0,(U97/R97),"no data")</f>
        <v>0.95548712206047</v>
      </c>
      <c r="AI97" s="153" t="n">
        <f aca="false">(1440-((W97*X97)+(Y97*Z97)+(AA97*AB97))/(W97+Y97+AA97))/1440</f>
        <v>1</v>
      </c>
      <c r="AJ97" s="154" t="n">
        <f aca="false">IF(U97&gt;0,(1440-((X97*W97+AT97*AU97)+(Z97*Y97+AV97*AW97)+(AA97*AB97+AX97*AY97))/(W97+Y97+AA97))/1440,"no data")</f>
        <v>1</v>
      </c>
      <c r="AK97" s="127" t="n">
        <v>9.365</v>
      </c>
      <c r="AL97" s="128" t="n">
        <v>133.26</v>
      </c>
      <c r="AM97" s="201" t="n">
        <f aca="false">AK97*AL97</f>
        <v>1247.9799</v>
      </c>
      <c r="AN97" s="127" t="n">
        <v>29.6</v>
      </c>
      <c r="AO97" s="219" t="n">
        <v>969.32</v>
      </c>
      <c r="AP97" s="155" t="n">
        <f aca="false">AN97*AO97</f>
        <v>28691.872</v>
      </c>
      <c r="AQ97" s="156" t="n">
        <f aca="false">IF(U97&gt;0,((((AK97*AL97)+(AN97*AO97))/(U97*1000))*1000000),"no data")</f>
        <v>8772.2976560211</v>
      </c>
      <c r="AR97" s="157" t="n">
        <f aca="false">S97/24</f>
        <v>145.375</v>
      </c>
      <c r="AS97" s="36"/>
      <c r="AT97" s="158" t="n">
        <v>0</v>
      </c>
      <c r="AU97" s="143" t="n">
        <v>0</v>
      </c>
      <c r="AV97" s="159" t="n">
        <v>0</v>
      </c>
      <c r="AW97" s="159" t="n">
        <v>0</v>
      </c>
      <c r="AX97" s="143" t="n">
        <v>0</v>
      </c>
      <c r="AY97" s="159" t="n">
        <v>0</v>
      </c>
      <c r="AZ97" s="143" t="n">
        <v>0</v>
      </c>
      <c r="BB97" s="143" t="n">
        <v>1061</v>
      </c>
      <c r="BC97" s="143" t="n">
        <v>1075</v>
      </c>
      <c r="BD97" s="143" t="n">
        <v>1386</v>
      </c>
      <c r="BE97" s="160" t="n">
        <f aca="false">BC97-BB97</f>
        <v>14</v>
      </c>
      <c r="BF97" s="161" t="n">
        <f aca="false">AQ97</f>
        <v>8772.2976560211</v>
      </c>
      <c r="BG97" s="162" t="n">
        <f aca="false">BD97/24</f>
        <v>57.75</v>
      </c>
      <c r="BH97" s="163" t="n">
        <v>2.021</v>
      </c>
      <c r="BI97" s="164" t="n">
        <v>2.021</v>
      </c>
      <c r="BJ97" s="162" t="n">
        <v>29</v>
      </c>
      <c r="BK97" s="160" t="n">
        <v>27.68</v>
      </c>
      <c r="BL97" s="160" t="n">
        <v>22.22</v>
      </c>
      <c r="BM97" s="160" t="n">
        <v>27.46</v>
      </c>
      <c r="BN97" s="160" t="n">
        <v>988.8</v>
      </c>
      <c r="BO97" s="162" t="n">
        <v>50</v>
      </c>
      <c r="BP97" s="165" t="n">
        <v>0.9378</v>
      </c>
      <c r="BQ97" s="162" t="n">
        <v>96.86</v>
      </c>
      <c r="BR97" s="162" t="n">
        <v>86.81</v>
      </c>
      <c r="BS97" s="160" t="n">
        <v>12255</v>
      </c>
      <c r="BT97" s="160" t="n">
        <v>11895</v>
      </c>
      <c r="BU97" s="135" t="n">
        <f aca="false">BT97-BS97</f>
        <v>-360</v>
      </c>
      <c r="BV97" s="160" t="n">
        <f aca="false">BH97+BI97</f>
        <v>4.042</v>
      </c>
      <c r="BW97" s="162" t="n">
        <v>24</v>
      </c>
      <c r="BX97" s="162" t="n">
        <v>24</v>
      </c>
      <c r="BZ97" s="162" t="n">
        <v>24</v>
      </c>
      <c r="CA97" s="162" t="n">
        <v>7.9</v>
      </c>
      <c r="CC97" s="162" t="n">
        <v>2.1</v>
      </c>
      <c r="CD97" s="162" t="n">
        <v>4.2</v>
      </c>
      <c r="CE97" s="162" t="n">
        <v>1.8</v>
      </c>
      <c r="CF97" s="162" t="n">
        <v>1.3</v>
      </c>
    </row>
    <row r="98" customFormat="false" ht="13.8" hidden="false" customHeight="false" outlineLevel="0" collapsed="false">
      <c r="A98" s="90"/>
      <c r="B98" s="91" t="n">
        <v>43193</v>
      </c>
      <c r="C98" s="140" t="n">
        <v>83.9</v>
      </c>
      <c r="D98" s="166" t="n">
        <v>0.584</v>
      </c>
      <c r="E98" s="140" t="n">
        <v>68</v>
      </c>
      <c r="F98" s="143" t="n">
        <v>97</v>
      </c>
      <c r="G98" s="143" t="n">
        <v>75</v>
      </c>
      <c r="H98" s="144" t="n">
        <v>24</v>
      </c>
      <c r="I98" s="144" t="n">
        <v>0</v>
      </c>
      <c r="J98" s="144" t="n">
        <v>24</v>
      </c>
      <c r="K98" s="144" t="n">
        <v>0</v>
      </c>
      <c r="L98" s="145" t="n">
        <v>0</v>
      </c>
      <c r="M98" s="145" t="n">
        <v>0</v>
      </c>
      <c r="N98" s="145" t="n">
        <v>0</v>
      </c>
      <c r="O98" s="145" t="n">
        <v>0</v>
      </c>
      <c r="P98" s="145" t="n">
        <v>24</v>
      </c>
      <c r="Q98" s="143" t="n">
        <v>0</v>
      </c>
      <c r="R98" s="143" t="n">
        <v>3558</v>
      </c>
      <c r="S98" s="143" t="n">
        <v>3457</v>
      </c>
      <c r="T98" s="143" t="n">
        <v>3457</v>
      </c>
      <c r="U98" s="143" t="n">
        <v>3388</v>
      </c>
      <c r="V98" s="144" t="n">
        <v>3500</v>
      </c>
      <c r="W98" s="144" t="n">
        <v>44</v>
      </c>
      <c r="X98" s="144" t="n">
        <v>0</v>
      </c>
      <c r="Y98" s="144" t="n">
        <v>44</v>
      </c>
      <c r="Z98" s="145" t="n">
        <v>0</v>
      </c>
      <c r="AA98" s="145" t="n">
        <v>58</v>
      </c>
      <c r="AB98" s="145" t="n">
        <v>0</v>
      </c>
      <c r="AC98" s="149" t="n">
        <f aca="false">V98-U98+AZ98</f>
        <v>112</v>
      </c>
      <c r="AD98" s="150" t="n">
        <f aca="false">U98-T98</f>
        <v>-69</v>
      </c>
      <c r="AE98" s="143" t="n">
        <v>148</v>
      </c>
      <c r="AF98" s="151" t="n">
        <f aca="false">IF(AE98&gt;0, V98/(AE98*24),"no data")</f>
        <v>0.98536036036036</v>
      </c>
      <c r="AG98" s="152" t="n">
        <f aca="false">IF(R98&gt;0,R98/24,"no data")</f>
        <v>148.25</v>
      </c>
      <c r="AH98" s="151" t="n">
        <f aca="false">IF(U98&gt;0,(U98/R98),"no data")</f>
        <v>0.952220348510399</v>
      </c>
      <c r="AI98" s="153" t="n">
        <f aca="false">(1440-((W98*X98)+(Y98*Z98)+(AA98*AB98))/(W98+Y98+AA98))/1440</f>
        <v>1</v>
      </c>
      <c r="AJ98" s="154" t="n">
        <f aca="false">IF(U98&gt;0,(1440-((X98*W98+AT98*AU98)+(Z98*Y98+AV98*AW98)+(AA98*AB98+AX98*AY98))/(W98+Y98+AA98))/1440,"no data")</f>
        <v>1</v>
      </c>
      <c r="AK98" s="127" t="n">
        <v>9.405</v>
      </c>
      <c r="AL98" s="133" t="n">
        <v>135.35</v>
      </c>
      <c r="AM98" s="201" t="n">
        <f aca="false">AK98*AL98</f>
        <v>1272.96675</v>
      </c>
      <c r="AN98" s="127" t="n">
        <v>29.326</v>
      </c>
      <c r="AO98" s="219" t="n">
        <v>968.69</v>
      </c>
      <c r="AP98" s="155" t="n">
        <f aca="false">AN98*AO98</f>
        <v>28407.80294</v>
      </c>
      <c r="AQ98" s="156" t="n">
        <f aca="false">IF(U98&gt;0,((((AK98*AL98)+(AN98*AO98))/(U98*1000))*1000000),"no data")</f>
        <v>8760.55775974026</v>
      </c>
      <c r="AR98" s="157" t="n">
        <f aca="false">S98/24</f>
        <v>144.041666666667</v>
      </c>
      <c r="AS98" s="36"/>
      <c r="AT98" s="158" t="n">
        <v>0</v>
      </c>
      <c r="AU98" s="143" t="n">
        <v>0</v>
      </c>
      <c r="AV98" s="159" t="n">
        <v>0</v>
      </c>
      <c r="AW98" s="159" t="n">
        <v>0</v>
      </c>
      <c r="AX98" s="143" t="n">
        <v>0</v>
      </c>
      <c r="AY98" s="159" t="n">
        <v>0</v>
      </c>
      <c r="AZ98" s="143" t="n">
        <v>0</v>
      </c>
      <c r="BB98" s="143" t="n">
        <v>1052</v>
      </c>
      <c r="BC98" s="143" t="n">
        <v>1068</v>
      </c>
      <c r="BD98" s="143" t="n">
        <v>1380</v>
      </c>
      <c r="BE98" s="160" t="n">
        <f aca="false">BC98-BB98</f>
        <v>16</v>
      </c>
      <c r="BF98" s="161" t="n">
        <f aca="false">AQ98</f>
        <v>8760.55775974026</v>
      </c>
      <c r="BG98" s="162" t="n">
        <f aca="false">BD98/24</f>
        <v>57.5</v>
      </c>
      <c r="BH98" s="163" t="n">
        <v>2.021</v>
      </c>
      <c r="BI98" s="164" t="n">
        <v>2.021</v>
      </c>
      <c r="BJ98" s="162" t="n">
        <v>28.93</v>
      </c>
      <c r="BK98" s="160" t="n">
        <v>27.39</v>
      </c>
      <c r="BL98" s="160" t="n">
        <v>22.02</v>
      </c>
      <c r="BM98" s="160" t="n">
        <v>27.37</v>
      </c>
      <c r="BN98" s="160" t="n">
        <v>988.17</v>
      </c>
      <c r="BO98" s="162" t="n">
        <v>50.1</v>
      </c>
      <c r="BP98" s="165" t="n">
        <v>0.9368</v>
      </c>
      <c r="BQ98" s="162" t="n">
        <v>97.07</v>
      </c>
      <c r="BR98" s="162" t="n">
        <v>86.78</v>
      </c>
      <c r="BS98" s="160" t="n">
        <v>12241</v>
      </c>
      <c r="BT98" s="160" t="n">
        <v>11910</v>
      </c>
      <c r="BU98" s="135" t="n">
        <f aca="false">BT98-BS98</f>
        <v>-331</v>
      </c>
      <c r="BV98" s="160" t="n">
        <f aca="false">BH98+BI98</f>
        <v>4.042</v>
      </c>
      <c r="BW98" s="162" t="n">
        <v>24</v>
      </c>
      <c r="BX98" s="162" t="n">
        <v>24</v>
      </c>
      <c r="BZ98" s="162" t="n">
        <v>24</v>
      </c>
      <c r="CA98" s="162" t="n">
        <v>7.3</v>
      </c>
      <c r="CC98" s="162" t="n">
        <v>2.2</v>
      </c>
      <c r="CD98" s="162" t="n">
        <v>4.2</v>
      </c>
      <c r="CE98" s="162" t="n">
        <v>1.8</v>
      </c>
      <c r="CF98" s="162" t="n">
        <v>1.3</v>
      </c>
    </row>
    <row r="99" customFormat="false" ht="13.8" hidden="false" customHeight="false" outlineLevel="0" collapsed="false">
      <c r="A99" s="90"/>
      <c r="B99" s="91" t="n">
        <v>43194</v>
      </c>
      <c r="C99" s="140" t="n">
        <v>84.4</v>
      </c>
      <c r="D99" s="166" t="n">
        <v>0.545</v>
      </c>
      <c r="E99" s="140" t="n">
        <v>67.6</v>
      </c>
      <c r="F99" s="143" t="n">
        <v>96</v>
      </c>
      <c r="G99" s="143" t="n">
        <v>75</v>
      </c>
      <c r="H99" s="144" t="n">
        <v>24</v>
      </c>
      <c r="I99" s="144" t="n">
        <v>0</v>
      </c>
      <c r="J99" s="144" t="n">
        <v>24</v>
      </c>
      <c r="K99" s="144" t="n">
        <v>0</v>
      </c>
      <c r="L99" s="145" t="n">
        <v>0</v>
      </c>
      <c r="M99" s="145" t="n">
        <v>0</v>
      </c>
      <c r="N99" s="145" t="n">
        <v>0</v>
      </c>
      <c r="O99" s="145" t="n">
        <v>0</v>
      </c>
      <c r="P99" s="145" t="n">
        <v>24</v>
      </c>
      <c r="Q99" s="143" t="n">
        <v>0</v>
      </c>
      <c r="R99" s="143" t="n">
        <v>3554</v>
      </c>
      <c r="S99" s="143" t="n">
        <v>3456</v>
      </c>
      <c r="T99" s="143" t="n">
        <v>3456</v>
      </c>
      <c r="U99" s="143" t="n">
        <v>3387</v>
      </c>
      <c r="V99" s="144" t="n">
        <v>3497</v>
      </c>
      <c r="W99" s="144" t="n">
        <v>44</v>
      </c>
      <c r="X99" s="144" t="n">
        <v>0</v>
      </c>
      <c r="Y99" s="144" t="n">
        <v>44</v>
      </c>
      <c r="Z99" s="145" t="n">
        <v>0</v>
      </c>
      <c r="AA99" s="145" t="n">
        <v>58</v>
      </c>
      <c r="AB99" s="145" t="n">
        <v>0</v>
      </c>
      <c r="AC99" s="149" t="n">
        <f aca="false">V99-U99+AZ99</f>
        <v>110</v>
      </c>
      <c r="AD99" s="150" t="n">
        <f aca="false">U99-T99</f>
        <v>-69</v>
      </c>
      <c r="AE99" s="143" t="n">
        <v>148</v>
      </c>
      <c r="AF99" s="151" t="n">
        <f aca="false">IF(AE99&gt;0, V99/(AE99*24),"no data")</f>
        <v>0.984515765765766</v>
      </c>
      <c r="AG99" s="152" t="n">
        <f aca="false">IF(R99&gt;0,R99/24,"no data")</f>
        <v>148.083333333333</v>
      </c>
      <c r="AH99" s="151" t="n">
        <f aca="false">IF(U99&gt;0,(U99/R99),"no data")</f>
        <v>0.953010692177828</v>
      </c>
      <c r="AI99" s="153" t="n">
        <f aca="false">(1440-((W99*X99)+(Y99*Z99)+(AA99*AB99))/(W99+Y99+AA99))/1440</f>
        <v>1</v>
      </c>
      <c r="AJ99" s="154" t="n">
        <f aca="false">IF(U99&gt;0,(1440-((X99*W99+AT99*AU99)+(Z99*Y99+AV99*AW99)+(AA99*AB99+AX99*AY99))/(W99+Y99+AA99))/1440,"no data")</f>
        <v>1</v>
      </c>
      <c r="AK99" s="127" t="n">
        <v>9.375</v>
      </c>
      <c r="AL99" s="133" t="n">
        <v>134.98</v>
      </c>
      <c r="AM99" s="201" t="n">
        <f aca="false">AK99*AL99</f>
        <v>1265.4375</v>
      </c>
      <c r="AN99" s="127" t="n">
        <v>29.377</v>
      </c>
      <c r="AO99" s="219" t="n">
        <v>969.34</v>
      </c>
      <c r="AP99" s="155" t="n">
        <f aca="false">AN99*AO99</f>
        <v>28476.30118</v>
      </c>
      <c r="AQ99" s="156" t="n">
        <f aca="false">IF(U99&gt;0,((((AK99*AL99)+(AN99*AO99))/(U99*1000))*1000000),"no data")</f>
        <v>8781.14516681429</v>
      </c>
      <c r="AR99" s="157" t="n">
        <f aca="false">S99/24</f>
        <v>144</v>
      </c>
      <c r="AS99" s="36"/>
      <c r="AT99" s="167" t="n">
        <v>0</v>
      </c>
      <c r="AU99" s="143" t="n">
        <v>0</v>
      </c>
      <c r="AV99" s="159" t="n">
        <v>0</v>
      </c>
      <c r="AW99" s="159" t="n">
        <v>0</v>
      </c>
      <c r="AX99" s="143" t="n">
        <v>0</v>
      </c>
      <c r="AY99" s="159" t="n">
        <v>0</v>
      </c>
      <c r="AZ99" s="143" t="n">
        <v>0</v>
      </c>
      <c r="BB99" s="143" t="n">
        <v>1050</v>
      </c>
      <c r="BC99" s="143" t="n">
        <v>1066</v>
      </c>
      <c r="BD99" s="143" t="n">
        <v>1381</v>
      </c>
      <c r="BE99" s="160" t="n">
        <f aca="false">BC99-BB99</f>
        <v>16</v>
      </c>
      <c r="BF99" s="161" t="n">
        <f aca="false">AQ99</f>
        <v>8781.14516681429</v>
      </c>
      <c r="BG99" s="162" t="n">
        <f aca="false">BD99/24</f>
        <v>57.5416666666667</v>
      </c>
      <c r="BH99" s="163" t="n">
        <v>2.021</v>
      </c>
      <c r="BI99" s="164" t="n">
        <v>2.021</v>
      </c>
      <c r="BJ99" s="162" t="n">
        <v>28.93</v>
      </c>
      <c r="BK99" s="160" t="n">
        <v>27.41</v>
      </c>
      <c r="BL99" s="160" t="n">
        <v>21.96</v>
      </c>
      <c r="BM99" s="160" t="n">
        <v>27.63</v>
      </c>
      <c r="BN99" s="160" t="n">
        <v>987.1</v>
      </c>
      <c r="BO99" s="160" t="n">
        <v>50.04</v>
      </c>
      <c r="BP99" s="165" t="n">
        <v>0.9375</v>
      </c>
      <c r="BQ99" s="162" t="n">
        <v>97.05</v>
      </c>
      <c r="BR99" s="162" t="n">
        <v>86.57</v>
      </c>
      <c r="BS99" s="160" t="n">
        <v>12254</v>
      </c>
      <c r="BT99" s="160" t="n">
        <v>11892</v>
      </c>
      <c r="BU99" s="135" t="n">
        <f aca="false">BT99-BS99</f>
        <v>-362</v>
      </c>
      <c r="BV99" s="160" t="n">
        <f aca="false">BH99+BI99</f>
        <v>4.042</v>
      </c>
      <c r="BW99" s="162" t="n">
        <v>24</v>
      </c>
      <c r="BX99" s="162" t="n">
        <v>24</v>
      </c>
      <c r="BZ99" s="162" t="n">
        <v>24</v>
      </c>
      <c r="CA99" s="162" t="n">
        <v>8.38</v>
      </c>
      <c r="CC99" s="162" t="n">
        <v>2.2</v>
      </c>
      <c r="CD99" s="162" t="n">
        <v>4</v>
      </c>
      <c r="CE99" s="162" t="n">
        <v>1.6</v>
      </c>
      <c r="CF99" s="162" t="n">
        <v>1.8</v>
      </c>
    </row>
    <row r="100" customFormat="false" ht="13.8" hidden="false" customHeight="false" outlineLevel="0" collapsed="false">
      <c r="A100" s="90"/>
      <c r="B100" s="91" t="n">
        <v>43195</v>
      </c>
      <c r="C100" s="140" t="n">
        <v>86.7</v>
      </c>
      <c r="D100" s="166" t="n">
        <v>0.422</v>
      </c>
      <c r="E100" s="140" t="n">
        <v>64.4</v>
      </c>
      <c r="F100" s="168" t="n">
        <v>99</v>
      </c>
      <c r="G100" s="168" t="n">
        <v>74</v>
      </c>
      <c r="H100" s="144" t="n">
        <v>24</v>
      </c>
      <c r="I100" s="144" t="n">
        <v>0</v>
      </c>
      <c r="J100" s="144" t="n">
        <v>24</v>
      </c>
      <c r="K100" s="144" t="n">
        <v>0</v>
      </c>
      <c r="L100" s="145" t="n">
        <v>0</v>
      </c>
      <c r="M100" s="145" t="n">
        <v>0</v>
      </c>
      <c r="N100" s="145" t="n">
        <v>0</v>
      </c>
      <c r="O100" s="145" t="n">
        <v>0</v>
      </c>
      <c r="P100" s="145" t="n">
        <v>24</v>
      </c>
      <c r="Q100" s="143" t="n">
        <v>0</v>
      </c>
      <c r="R100" s="143" t="n">
        <v>3532</v>
      </c>
      <c r="S100" s="143" t="n">
        <v>3483</v>
      </c>
      <c r="T100" s="143" t="n">
        <v>3483</v>
      </c>
      <c r="U100" s="143" t="n">
        <v>3417</v>
      </c>
      <c r="V100" s="144" t="n">
        <v>3527</v>
      </c>
      <c r="W100" s="144" t="n">
        <v>44</v>
      </c>
      <c r="X100" s="144" t="n">
        <v>0</v>
      </c>
      <c r="Y100" s="144" t="n">
        <v>45</v>
      </c>
      <c r="Z100" s="145" t="n">
        <v>0</v>
      </c>
      <c r="AA100" s="145" t="n">
        <v>58</v>
      </c>
      <c r="AB100" s="145" t="n">
        <v>0</v>
      </c>
      <c r="AC100" s="149" t="n">
        <f aca="false">V100-U100+AZ100</f>
        <v>110</v>
      </c>
      <c r="AD100" s="150" t="n">
        <f aca="false">U100-T100</f>
        <v>-66</v>
      </c>
      <c r="AE100" s="143" t="n">
        <v>150</v>
      </c>
      <c r="AF100" s="151" t="n">
        <f aca="false">IF(AE100&gt;0, V100/(AE100*24),"no data")</f>
        <v>0.979722222222222</v>
      </c>
      <c r="AG100" s="152" t="n">
        <f aca="false">IF(R100&gt;0,R100/24,"no data")</f>
        <v>147.166666666667</v>
      </c>
      <c r="AH100" s="151" t="n">
        <f aca="false">IF(U100&gt;0,(U100/R100),"no data")</f>
        <v>0.967440543601359</v>
      </c>
      <c r="AI100" s="153" t="n">
        <f aca="false">(1440-((W100*X100)+(Y100*Z100)+(AA100*AB100))/(W100+Y100+AA100))/1440</f>
        <v>1</v>
      </c>
      <c r="AJ100" s="154" t="n">
        <f aca="false">IF(U100&gt;0,(1440-((X100*W100+AT100*AU100)+(Z100*Y100+AV100*AW100)+(AA100*AB100+AX100*AY100))/(W100+Y100+AA100))/1440,"no data")</f>
        <v>1</v>
      </c>
      <c r="AK100" s="127" t="n">
        <v>9.44</v>
      </c>
      <c r="AL100" s="133" t="n">
        <v>137.13</v>
      </c>
      <c r="AM100" s="201" t="n">
        <f aca="false">AK100*AL100</f>
        <v>1294.5072</v>
      </c>
      <c r="AN100" s="127" t="n">
        <v>29.359</v>
      </c>
      <c r="AO100" s="219" t="n">
        <v>973.25</v>
      </c>
      <c r="AP100" s="155" t="n">
        <f aca="false">AN100*AO100</f>
        <v>28573.64675</v>
      </c>
      <c r="AQ100" s="156" t="n">
        <f aca="false">IF(U100&gt;0,((((AK100*AL100)+(AN100*AO100))/(U100*1000))*1000000),"no data")</f>
        <v>8741.04593210419</v>
      </c>
      <c r="AR100" s="157" t="n">
        <f aca="false">S100/24</f>
        <v>145.125</v>
      </c>
      <c r="AS100" s="36"/>
      <c r="AT100" s="143" t="n">
        <v>0</v>
      </c>
      <c r="AU100" s="159" t="n">
        <v>0</v>
      </c>
      <c r="AV100" s="159" t="n">
        <v>0</v>
      </c>
      <c r="AW100" s="143" t="n">
        <v>0</v>
      </c>
      <c r="AX100" s="159" t="n">
        <v>0</v>
      </c>
      <c r="AY100" s="143" t="n">
        <v>0</v>
      </c>
      <c r="AZ100" s="143" t="n">
        <v>0</v>
      </c>
      <c r="BB100" s="160" t="n">
        <v>1060</v>
      </c>
      <c r="BC100" s="160" t="n">
        <v>1079</v>
      </c>
      <c r="BD100" s="169" t="n">
        <v>1388</v>
      </c>
      <c r="BE100" s="160" t="n">
        <f aca="false">BC100-BB100</f>
        <v>19</v>
      </c>
      <c r="BF100" s="162" t="n">
        <f aca="false">AQ100</f>
        <v>8741.04593210419</v>
      </c>
      <c r="BG100" s="162" t="n">
        <f aca="false">BD100/24</f>
        <v>57.8333333333333</v>
      </c>
      <c r="BH100" s="163" t="n">
        <v>2</v>
      </c>
      <c r="BI100" s="164" t="n">
        <v>2</v>
      </c>
      <c r="BJ100" s="162" t="n">
        <v>28.85</v>
      </c>
      <c r="BK100" s="160" t="n">
        <v>27.4</v>
      </c>
      <c r="BL100" s="160" t="n">
        <v>22</v>
      </c>
      <c r="BM100" s="160" t="n">
        <v>27.63</v>
      </c>
      <c r="BN100" s="160" t="n">
        <v>984.8</v>
      </c>
      <c r="BO100" s="160" t="n">
        <v>50.05</v>
      </c>
      <c r="BP100" s="165" t="n">
        <v>0.9372</v>
      </c>
      <c r="BQ100" s="162" t="n">
        <v>96.52</v>
      </c>
      <c r="BR100" s="162" t="n">
        <v>86.33</v>
      </c>
      <c r="BS100" s="160" t="n">
        <v>12152</v>
      </c>
      <c r="BT100" s="160" t="n">
        <v>11786</v>
      </c>
      <c r="BU100" s="135" t="n">
        <f aca="false">BT100-BS100</f>
        <v>-366</v>
      </c>
      <c r="BV100" s="160" t="n">
        <f aca="false">BH100+BI100</f>
        <v>4</v>
      </c>
      <c r="BW100" s="162" t="n">
        <v>24</v>
      </c>
      <c r="BX100" s="162" t="n">
        <v>24</v>
      </c>
      <c r="BZ100" s="162" t="n">
        <v>24</v>
      </c>
      <c r="CA100" s="162" t="n">
        <v>6.37</v>
      </c>
      <c r="CC100" s="162" t="n">
        <v>2.2</v>
      </c>
      <c r="CD100" s="162" t="n">
        <v>4.2</v>
      </c>
      <c r="CE100" s="162" t="n">
        <v>1.8</v>
      </c>
      <c r="CF100" s="162" t="n">
        <v>1.5</v>
      </c>
    </row>
    <row r="101" customFormat="false" ht="13.8" hidden="false" customHeight="false" outlineLevel="0" collapsed="false">
      <c r="A101" s="90"/>
      <c r="B101" s="91" t="n">
        <v>43196</v>
      </c>
      <c r="C101" s="140" t="n">
        <v>86.8</v>
      </c>
      <c r="D101" s="166" t="n">
        <v>0.429</v>
      </c>
      <c r="E101" s="140" t="n">
        <v>64.1</v>
      </c>
      <c r="F101" s="143" t="n">
        <v>100</v>
      </c>
      <c r="G101" s="143" t="n">
        <v>73</v>
      </c>
      <c r="H101" s="143" t="n">
        <v>24</v>
      </c>
      <c r="I101" s="143" t="n">
        <v>0</v>
      </c>
      <c r="J101" s="143" t="n">
        <v>24</v>
      </c>
      <c r="K101" s="143" t="n">
        <v>0</v>
      </c>
      <c r="L101" s="145" t="n">
        <v>0</v>
      </c>
      <c r="M101" s="145" t="n">
        <v>0</v>
      </c>
      <c r="N101" s="145" t="n">
        <v>0</v>
      </c>
      <c r="O101" s="145" t="n">
        <v>0</v>
      </c>
      <c r="P101" s="145" t="n">
        <v>24</v>
      </c>
      <c r="Q101" s="143" t="n">
        <v>0</v>
      </c>
      <c r="R101" s="143" t="n">
        <v>3530</v>
      </c>
      <c r="S101" s="143" t="n">
        <v>3471</v>
      </c>
      <c r="T101" s="143" t="n">
        <v>3471</v>
      </c>
      <c r="U101" s="143" t="n">
        <v>3406</v>
      </c>
      <c r="V101" s="143" t="n">
        <v>3517</v>
      </c>
      <c r="W101" s="143" t="n">
        <v>44</v>
      </c>
      <c r="X101" s="143" t="n">
        <v>0</v>
      </c>
      <c r="Y101" s="143" t="n">
        <v>45</v>
      </c>
      <c r="Z101" s="145" t="n">
        <v>0</v>
      </c>
      <c r="AA101" s="145" t="n">
        <v>57</v>
      </c>
      <c r="AB101" s="145" t="n">
        <v>0</v>
      </c>
      <c r="AC101" s="149" t="n">
        <f aca="false">V101-U101+AZ101</f>
        <v>111</v>
      </c>
      <c r="AD101" s="150" t="n">
        <f aca="false">U101-T101</f>
        <v>-65</v>
      </c>
      <c r="AE101" s="143" t="n">
        <v>150</v>
      </c>
      <c r="AF101" s="151" t="n">
        <f aca="false">IF(AE101&gt;0, V101/(AE101*24),"no data")</f>
        <v>0.976944444444444</v>
      </c>
      <c r="AG101" s="152" t="n">
        <f aca="false">IF(R101&gt;0,R101/24,"no data")</f>
        <v>147.083333333333</v>
      </c>
      <c r="AH101" s="151" t="n">
        <f aca="false">IF(U101&gt;0,(U101/R101),"no data")</f>
        <v>0.964872521246459</v>
      </c>
      <c r="AI101" s="153" t="n">
        <f aca="false">IF(U101&gt;0,(1440-((W101*X101)+(Y101*Z101)+(AA101*AB101))/(W101+Y101+AA101))/1440,"no data")</f>
        <v>1</v>
      </c>
      <c r="AJ101" s="154" t="n">
        <f aca="false">IF(U101&gt;0,(1440-((X101*W101+AT101*AU101)+(Z101*Y101+AV101*AW101)+(AA101*AB101+AX101*AY101))/(W101+Y101+AA101))/1440,"no data")</f>
        <v>1</v>
      </c>
      <c r="AK101" s="127" t="n">
        <v>9.475</v>
      </c>
      <c r="AL101" s="133" t="n">
        <v>135.85</v>
      </c>
      <c r="AM101" s="201" t="n">
        <f aca="false">AK101*AL101</f>
        <v>1287.17875</v>
      </c>
      <c r="AN101" s="127" t="n">
        <v>29.141</v>
      </c>
      <c r="AO101" s="219" t="n">
        <v>976.3</v>
      </c>
      <c r="AP101" s="155" t="n">
        <f aca="false">AN101*AO101</f>
        <v>28450.3583</v>
      </c>
      <c r="AQ101" s="156" t="n">
        <f aca="false">IF(U101&gt;0,((((AK101*AL101)+(AN101*AO101))/(U101*1000))*1000000),"no data")</f>
        <v>8730.92690839695</v>
      </c>
      <c r="AR101" s="157" t="n">
        <f aca="false">S101/24</f>
        <v>144.625</v>
      </c>
      <c r="AS101" s="36"/>
      <c r="AT101" s="143" t="n">
        <v>0</v>
      </c>
      <c r="AU101" s="143" t="n">
        <v>0</v>
      </c>
      <c r="AV101" s="143" t="n">
        <v>0</v>
      </c>
      <c r="AW101" s="143" t="n">
        <v>0</v>
      </c>
      <c r="AX101" s="143" t="n">
        <v>0</v>
      </c>
      <c r="AY101" s="143" t="n">
        <v>0</v>
      </c>
      <c r="AZ101" s="143" t="n">
        <v>0</v>
      </c>
      <c r="BB101" s="160" t="n">
        <v>1058</v>
      </c>
      <c r="BC101" s="160" t="n">
        <v>1081</v>
      </c>
      <c r="BD101" s="160" t="n">
        <v>1378</v>
      </c>
      <c r="BE101" s="160" t="n">
        <f aca="false">BC101-BB101</f>
        <v>23</v>
      </c>
      <c r="BF101" s="162" t="n">
        <f aca="false">AQ101</f>
        <v>8730.92690839695</v>
      </c>
      <c r="BG101" s="162" t="n">
        <f aca="false">BD101/24</f>
        <v>57.4166666666667</v>
      </c>
      <c r="BH101" s="163" t="n">
        <v>1.905</v>
      </c>
      <c r="BI101" s="164" t="n">
        <v>1.905</v>
      </c>
      <c r="BJ101" s="162" t="n">
        <v>28.8</v>
      </c>
      <c r="BK101" s="160" t="n">
        <v>27.2</v>
      </c>
      <c r="BL101" s="160" t="n">
        <v>21.97</v>
      </c>
      <c r="BM101" s="160" t="n">
        <v>27.79</v>
      </c>
      <c r="BN101" s="160" t="n">
        <v>985.63</v>
      </c>
      <c r="BO101" s="160" t="n">
        <v>50.01</v>
      </c>
      <c r="BP101" s="165" t="n">
        <v>0.9376</v>
      </c>
      <c r="BQ101" s="162" t="n">
        <v>96.33</v>
      </c>
      <c r="BR101" s="162" t="n">
        <v>86.45</v>
      </c>
      <c r="BS101" s="160" t="n">
        <v>12072</v>
      </c>
      <c r="BT101" s="160" t="n">
        <v>11745</v>
      </c>
      <c r="BU101" s="135" t="n">
        <f aca="false">BT101-BS101</f>
        <v>-327</v>
      </c>
      <c r="BV101" s="160" t="n">
        <f aca="false">BH101+BI101</f>
        <v>3.81</v>
      </c>
      <c r="BW101" s="162" t="n">
        <v>24</v>
      </c>
      <c r="BX101" s="162" t="n">
        <v>24</v>
      </c>
      <c r="BZ101" s="162" t="n">
        <v>24</v>
      </c>
      <c r="CA101" s="162" t="n">
        <v>8.17</v>
      </c>
      <c r="CC101" s="162" t="n">
        <v>2.1</v>
      </c>
      <c r="CD101" s="162" t="n">
        <v>4.2</v>
      </c>
      <c r="CE101" s="162" t="n">
        <v>1.7</v>
      </c>
      <c r="CF101" s="162" t="n">
        <v>1.5</v>
      </c>
    </row>
    <row r="102" customFormat="false" ht="13.8" hidden="false" customHeight="false" outlineLevel="0" collapsed="false">
      <c r="A102" s="90"/>
      <c r="B102" s="91" t="n">
        <v>43197</v>
      </c>
      <c r="C102" s="140" t="n">
        <v>87.8</v>
      </c>
      <c r="D102" s="166" t="n">
        <v>0.479</v>
      </c>
      <c r="E102" s="140" t="n">
        <v>66.4</v>
      </c>
      <c r="F102" s="143" t="n">
        <v>103</v>
      </c>
      <c r="G102" s="143" t="n">
        <v>74</v>
      </c>
      <c r="H102" s="143" t="n">
        <v>24</v>
      </c>
      <c r="I102" s="143" t="n">
        <v>0</v>
      </c>
      <c r="J102" s="143" t="n">
        <v>24</v>
      </c>
      <c r="K102" s="143" t="n">
        <v>0</v>
      </c>
      <c r="L102" s="145" t="n">
        <v>0</v>
      </c>
      <c r="M102" s="145" t="n">
        <v>0</v>
      </c>
      <c r="N102" s="145" t="n">
        <v>0</v>
      </c>
      <c r="O102" s="145" t="n">
        <v>0</v>
      </c>
      <c r="P102" s="145" t="n">
        <v>24</v>
      </c>
      <c r="Q102" s="143" t="n">
        <v>0</v>
      </c>
      <c r="R102" s="143" t="n">
        <v>3521</v>
      </c>
      <c r="S102" s="143" t="n">
        <v>3435</v>
      </c>
      <c r="T102" s="143" t="n">
        <v>3435</v>
      </c>
      <c r="U102" s="143" t="n">
        <v>3360</v>
      </c>
      <c r="V102" s="143" t="n">
        <v>3470</v>
      </c>
      <c r="W102" s="143" t="n">
        <v>43</v>
      </c>
      <c r="X102" s="143" t="n">
        <v>0</v>
      </c>
      <c r="Y102" s="143" t="n">
        <v>44</v>
      </c>
      <c r="Z102" s="145" t="n">
        <v>0</v>
      </c>
      <c r="AA102" s="145" t="n">
        <v>56</v>
      </c>
      <c r="AB102" s="145" t="n">
        <v>0</v>
      </c>
      <c r="AC102" s="149" t="n">
        <f aca="false">V102-U102+AZ102</f>
        <v>110</v>
      </c>
      <c r="AD102" s="150" t="n">
        <f aca="false">U102-T102</f>
        <v>-75</v>
      </c>
      <c r="AE102" s="143" t="n">
        <v>148</v>
      </c>
      <c r="AF102" s="151" t="n">
        <f aca="false">IF(AE102&gt;0, V102/(AE102*24),"no data")</f>
        <v>0.976914414414414</v>
      </c>
      <c r="AG102" s="152" t="n">
        <f aca="false">IF(R102&gt;0,R102/24,"no data")</f>
        <v>146.708333333333</v>
      </c>
      <c r="AH102" s="151" t="n">
        <f aca="false">IF(U102&gt;0,(U102/R102),"no data")</f>
        <v>0.95427435387674</v>
      </c>
      <c r="AI102" s="153" t="n">
        <f aca="false">IF(U102&gt;0,(1440-((W102*X102)+(Y102*Z102)+(AA102*AB102))/(W102+Y102+AA102))/1440,"no data")</f>
        <v>1</v>
      </c>
      <c r="AJ102" s="154" t="n">
        <f aca="false">IF(U102&gt;0,(1440-((X102*W102+AT102*AU102)+(Z102*Y102+AV102*AW102)+(AA102*AB102+AX102*AY102))/(W102+Y102+AA102))/1440,"no data")</f>
        <v>1</v>
      </c>
      <c r="AK102" s="127" t="n">
        <v>9.47</v>
      </c>
      <c r="AL102" s="133" t="n">
        <v>135.41</v>
      </c>
      <c r="AM102" s="201" t="n">
        <f aca="false">AK102*AL102</f>
        <v>1282.3327</v>
      </c>
      <c r="AN102" s="127" t="n">
        <v>28.782</v>
      </c>
      <c r="AO102" s="219" t="n">
        <v>977.3</v>
      </c>
      <c r="AP102" s="155" t="n">
        <f aca="false">AN102*AO102</f>
        <v>28128.6486</v>
      </c>
      <c r="AQ102" s="156" t="n">
        <f aca="false">IF(U102&gt;0,((((AK102*AL102)+(AN102*AO102))/(U102*1000))*1000000),"no data")</f>
        <v>8753.26824404762</v>
      </c>
      <c r="AR102" s="157" t="n">
        <f aca="false">S102/24</f>
        <v>143.125</v>
      </c>
      <c r="AS102" s="36"/>
      <c r="AT102" s="143" t="n">
        <v>0</v>
      </c>
      <c r="AU102" s="143" t="n">
        <v>0</v>
      </c>
      <c r="AV102" s="143" t="n">
        <v>0</v>
      </c>
      <c r="AW102" s="143" t="n">
        <v>0</v>
      </c>
      <c r="AX102" s="143" t="n">
        <v>0</v>
      </c>
      <c r="AY102" s="143" t="n">
        <v>0</v>
      </c>
      <c r="AZ102" s="143" t="n">
        <v>0</v>
      </c>
      <c r="BB102" s="160" t="n">
        <v>1050</v>
      </c>
      <c r="BC102" s="160" t="n">
        <v>1069</v>
      </c>
      <c r="BD102" s="160" t="n">
        <v>1351</v>
      </c>
      <c r="BE102" s="160" t="n">
        <f aca="false">BC102-BB102</f>
        <v>19</v>
      </c>
      <c r="BF102" s="162" t="n">
        <f aca="false">AQ102</f>
        <v>8753.26824404762</v>
      </c>
      <c r="BG102" s="162" t="n">
        <f aca="false">BD102/24</f>
        <v>56.2916666666667</v>
      </c>
      <c r="BH102" s="163" t="n">
        <v>1.815</v>
      </c>
      <c r="BI102" s="164" t="n">
        <v>1.815</v>
      </c>
      <c r="BJ102" s="162" t="n">
        <v>28.7</v>
      </c>
      <c r="BK102" s="160" t="n">
        <v>26.99</v>
      </c>
      <c r="BL102" s="160" t="n">
        <v>21.78</v>
      </c>
      <c r="BM102" s="160" t="n">
        <v>27.61</v>
      </c>
      <c r="BN102" s="160" t="n">
        <v>986.63</v>
      </c>
      <c r="BO102" s="160" t="n">
        <v>49.96</v>
      </c>
      <c r="BP102" s="165" t="n">
        <v>0.9376</v>
      </c>
      <c r="BQ102" s="162" t="n">
        <v>96.5</v>
      </c>
      <c r="BR102" s="162" t="n">
        <v>86.6</v>
      </c>
      <c r="BS102" s="160" t="n">
        <v>12094</v>
      </c>
      <c r="BT102" s="160" t="n">
        <v>11791</v>
      </c>
      <c r="BU102" s="135" t="n">
        <f aca="false">BT102-BS102</f>
        <v>-303</v>
      </c>
      <c r="BV102" s="160" t="n">
        <f aca="false">BH102+BI102</f>
        <v>3.63</v>
      </c>
      <c r="BW102" s="162" t="n">
        <v>24</v>
      </c>
      <c r="BX102" s="162" t="n">
        <v>24</v>
      </c>
      <c r="BZ102" s="162" t="n">
        <v>24</v>
      </c>
      <c r="CA102" s="162" t="n">
        <v>9.2</v>
      </c>
      <c r="CC102" s="162" t="n">
        <v>2.1</v>
      </c>
      <c r="CD102" s="162" t="n">
        <v>3.9</v>
      </c>
      <c r="CE102" s="162" t="n">
        <v>1.8</v>
      </c>
      <c r="CF102" s="162" t="n">
        <v>1.6</v>
      </c>
    </row>
    <row r="103" customFormat="false" ht="13.8" hidden="false" customHeight="false" outlineLevel="0" collapsed="false">
      <c r="A103" s="90"/>
      <c r="B103" s="91" t="n">
        <v>43198</v>
      </c>
      <c r="C103" s="140" t="n">
        <v>90.5</v>
      </c>
      <c r="D103" s="166" t="n">
        <v>0.422</v>
      </c>
      <c r="E103" s="140" t="n">
        <v>66.2</v>
      </c>
      <c r="F103" s="143" t="n">
        <v>105</v>
      </c>
      <c r="G103" s="143" t="n">
        <v>76</v>
      </c>
      <c r="H103" s="143" t="n">
        <v>24</v>
      </c>
      <c r="I103" s="143" t="n">
        <v>0</v>
      </c>
      <c r="J103" s="143" t="n">
        <v>24</v>
      </c>
      <c r="K103" s="143" t="n">
        <v>0</v>
      </c>
      <c r="L103" s="143" t="n">
        <v>0</v>
      </c>
      <c r="M103" s="143" t="n">
        <v>0</v>
      </c>
      <c r="N103" s="170" t="n">
        <v>0</v>
      </c>
      <c r="O103" s="170" t="n">
        <v>0</v>
      </c>
      <c r="P103" s="170" t="n">
        <v>0</v>
      </c>
      <c r="Q103" s="143" t="n">
        <v>0</v>
      </c>
      <c r="R103" s="143" t="n">
        <v>3494</v>
      </c>
      <c r="S103" s="143" t="n">
        <v>3118</v>
      </c>
      <c r="T103" s="143" t="n">
        <v>3118</v>
      </c>
      <c r="U103" s="143" t="n">
        <v>3047</v>
      </c>
      <c r="V103" s="143" t="n">
        <v>3143</v>
      </c>
      <c r="W103" s="143" t="n">
        <v>43</v>
      </c>
      <c r="X103" s="143" t="n">
        <v>0</v>
      </c>
      <c r="Y103" s="143" t="n">
        <v>44</v>
      </c>
      <c r="Z103" s="143" t="n">
        <v>0</v>
      </c>
      <c r="AA103" s="143" t="n">
        <v>56</v>
      </c>
      <c r="AB103" s="170" t="n">
        <v>0</v>
      </c>
      <c r="AC103" s="149" t="n">
        <f aca="false">V103-U103+AZ103</f>
        <v>96</v>
      </c>
      <c r="AD103" s="150" t="n">
        <f aca="false">U103-T103</f>
        <v>-71</v>
      </c>
      <c r="AE103" s="143" t="n">
        <v>134</v>
      </c>
      <c r="AF103" s="151" t="n">
        <f aca="false">IF(AE103&gt;0, V103/(AE103*24),"no data")</f>
        <v>0.977300995024876</v>
      </c>
      <c r="AG103" s="152" t="n">
        <f aca="false">IF(R103&gt;0,R103/24,"no data")</f>
        <v>145.583333333333</v>
      </c>
      <c r="AH103" s="151" t="n">
        <f aca="false">IF(U103&gt;0,(U103/R103),"no data")</f>
        <v>0.872066399542072</v>
      </c>
      <c r="AI103" s="153" t="n">
        <f aca="false">IF(U103&gt;0,(1440-((W103*X103)+(Y103*Z103)+(AA103*AB103))/(W103+Y103+AA103))/1440,"no data")</f>
        <v>1</v>
      </c>
      <c r="AJ103" s="154" t="n">
        <f aca="false">IF(U103&gt;0,(1440-((X103*W103+AT103*AU103)+(Z103*Y103+AV103*AW103)+(AA103*AB103+AX103*AY103))/(W103+Y103+AA103))/1440,"no data")</f>
        <v>0.902097902097902</v>
      </c>
      <c r="AK103" s="127" t="n">
        <v>9.52</v>
      </c>
      <c r="AL103" s="133" t="n">
        <v>137.45</v>
      </c>
      <c r="AM103" s="201" t="n">
        <f aca="false">AK103*AL103</f>
        <v>1308.524</v>
      </c>
      <c r="AN103" s="127" t="n">
        <v>24.938</v>
      </c>
      <c r="AO103" s="219" t="n">
        <v>980.7</v>
      </c>
      <c r="AP103" s="155" t="n">
        <f aca="false">AN103*AO103</f>
        <v>24456.6966</v>
      </c>
      <c r="AQ103" s="156" t="n">
        <f aca="false">IF(U103&gt;0,((((AK103*AL103)+(AN103*AO103))/(U103*1000))*1000000),"no data")</f>
        <v>8455.93062028224</v>
      </c>
      <c r="AR103" s="157" t="n">
        <f aca="false">S103/24</f>
        <v>129.916666666667</v>
      </c>
      <c r="AS103" s="36"/>
      <c r="AT103" s="143" t="n">
        <v>0</v>
      </c>
      <c r="AU103" s="143" t="n">
        <v>0</v>
      </c>
      <c r="AV103" s="143" t="n">
        <v>0</v>
      </c>
      <c r="AW103" s="143" t="n">
        <v>0</v>
      </c>
      <c r="AX103" s="159" t="n">
        <v>14</v>
      </c>
      <c r="AY103" s="143" t="n">
        <v>1440</v>
      </c>
      <c r="AZ103" s="143" t="n">
        <v>0</v>
      </c>
      <c r="BB103" s="160" t="n">
        <v>1048</v>
      </c>
      <c r="BC103" s="160" t="n">
        <v>1075</v>
      </c>
      <c r="BD103" s="160" t="n">
        <v>1020</v>
      </c>
      <c r="BE103" s="160" t="n">
        <f aca="false">BC103-BB103</f>
        <v>27</v>
      </c>
      <c r="BF103" s="162" t="n">
        <f aca="false">AQ103</f>
        <v>8455.93062028224</v>
      </c>
      <c r="BG103" s="162" t="n">
        <f aca="false">BD103/24</f>
        <v>42.5</v>
      </c>
      <c r="BH103" s="163" t="n">
        <v>0</v>
      </c>
      <c r="BI103" s="164" t="n">
        <v>0</v>
      </c>
      <c r="BJ103" s="162" t="n">
        <v>28.6</v>
      </c>
      <c r="BK103" s="160" t="n">
        <v>26.9</v>
      </c>
      <c r="BL103" s="160" t="n">
        <v>21.65</v>
      </c>
      <c r="BM103" s="160" t="n">
        <v>27.87</v>
      </c>
      <c r="BN103" s="160" t="n">
        <v>985.04</v>
      </c>
      <c r="BO103" s="160" t="n">
        <v>50.09</v>
      </c>
      <c r="BP103" s="165" t="n">
        <v>0.9369</v>
      </c>
      <c r="BQ103" s="162" t="n">
        <v>96.14</v>
      </c>
      <c r="BR103" s="162" t="n">
        <v>86.55</v>
      </c>
      <c r="BS103" s="160" t="n">
        <v>12050</v>
      </c>
      <c r="BT103" s="160" t="n">
        <v>11715</v>
      </c>
      <c r="BU103" s="135" t="n">
        <f aca="false">BT103-BS103</f>
        <v>-335</v>
      </c>
      <c r="BV103" s="160" t="n">
        <f aca="false">BH103+BI103</f>
        <v>0</v>
      </c>
      <c r="BW103" s="162" t="n">
        <v>0</v>
      </c>
      <c r="BX103" s="162" t="n">
        <v>0</v>
      </c>
      <c r="BZ103" s="162" t="n">
        <v>24</v>
      </c>
      <c r="CA103" s="162" t="n">
        <v>7.57</v>
      </c>
      <c r="CC103" s="162" t="n">
        <v>2.1</v>
      </c>
      <c r="CD103" s="162" t="n">
        <v>3.2</v>
      </c>
      <c r="CE103" s="162" t="n">
        <v>1.7</v>
      </c>
      <c r="CF103" s="162" t="n">
        <v>1.8</v>
      </c>
    </row>
    <row r="104" customFormat="false" ht="13.8" hidden="false" customHeight="false" outlineLevel="0" collapsed="false">
      <c r="A104" s="90" t="s">
        <v>106</v>
      </c>
      <c r="B104" s="91" t="n">
        <v>43199</v>
      </c>
      <c r="C104" s="92" t="n">
        <v>83.26</v>
      </c>
      <c r="D104" s="93" t="n">
        <v>0.5242</v>
      </c>
      <c r="E104" s="92" t="n">
        <v>65.79</v>
      </c>
      <c r="F104" s="95" t="n">
        <v>93</v>
      </c>
      <c r="G104" s="95" t="n">
        <v>73</v>
      </c>
      <c r="H104" s="95" t="n">
        <v>24</v>
      </c>
      <c r="I104" s="95" t="n">
        <v>0</v>
      </c>
      <c r="J104" s="95" t="n">
        <v>24</v>
      </c>
      <c r="K104" s="95" t="n">
        <v>0</v>
      </c>
      <c r="L104" s="95" t="n">
        <v>0</v>
      </c>
      <c r="M104" s="95" t="n">
        <v>0</v>
      </c>
      <c r="N104" s="97" t="n">
        <v>0</v>
      </c>
      <c r="O104" s="97" t="n">
        <v>0</v>
      </c>
      <c r="P104" s="97" t="n">
        <v>13</v>
      </c>
      <c r="Q104" s="95" t="n">
        <v>0</v>
      </c>
      <c r="R104" s="202" t="n">
        <v>3563</v>
      </c>
      <c r="S104" s="112" t="n">
        <v>3306</v>
      </c>
      <c r="T104" s="95" t="n">
        <v>3306</v>
      </c>
      <c r="U104" s="95" t="n">
        <v>3240</v>
      </c>
      <c r="V104" s="95" t="n">
        <v>3341</v>
      </c>
      <c r="W104" s="95" t="n">
        <v>44</v>
      </c>
      <c r="X104" s="95" t="n">
        <v>0</v>
      </c>
      <c r="Y104" s="95" t="n">
        <v>45</v>
      </c>
      <c r="Z104" s="95" t="n">
        <v>0</v>
      </c>
      <c r="AA104" s="95" t="n">
        <v>56</v>
      </c>
      <c r="AB104" s="97" t="n">
        <v>0</v>
      </c>
      <c r="AC104" s="100" t="n">
        <f aca="false">V104-U104+AZ104</f>
        <v>101</v>
      </c>
      <c r="AD104" s="101" t="n">
        <f aca="false">U104-T104</f>
        <v>-66</v>
      </c>
      <c r="AE104" s="95" t="n">
        <v>147</v>
      </c>
      <c r="AF104" s="102" t="n">
        <f aca="false">IF(AE104&gt;0, V104/(AE104*24),"no data")</f>
        <v>0.946995464852608</v>
      </c>
      <c r="AG104" s="103" t="n">
        <f aca="false">IF(R104&gt;0,R104/24,"no data")</f>
        <v>148.458333333333</v>
      </c>
      <c r="AH104" s="102" t="n">
        <f aca="false">IF(U104&gt;0,(U104/R104),"no data")</f>
        <v>0.909346056693797</v>
      </c>
      <c r="AI104" s="104" t="n">
        <f aca="false">IF(U104&gt;0,(1440-((W104*X104)+(Y104*Z104)+(AA104*AB104))/(W104+Y104+AA104))/1440,"no data")</f>
        <v>1</v>
      </c>
      <c r="AJ104" s="105" t="n">
        <f aca="false">IF(U104&gt;0,(1440-((X104*W104+AT104*AU104)+(Z104*Y104+AV104*AW104)+(AA104*AB104+AX104*AY104))/(W104+Y104+AA104))/1440,"no data")</f>
        <v>0.958908045977011</v>
      </c>
      <c r="AK104" s="127" t="n">
        <v>9.515</v>
      </c>
      <c r="AL104" s="133" t="n">
        <v>136.26</v>
      </c>
      <c r="AM104" s="94" t="n">
        <f aca="false">AK104*AL104</f>
        <v>1296.5139</v>
      </c>
      <c r="AN104" s="127" t="n">
        <v>27.284141</v>
      </c>
      <c r="AO104" s="219" t="n">
        <v>979.750837675264</v>
      </c>
      <c r="AP104" s="109" t="n">
        <f aca="false">AN104*AO104</f>
        <v>26731.66</v>
      </c>
      <c r="AQ104" s="130" t="n">
        <f aca="false">IF(U104&gt;0,((((AK104*AL104)+(AN104*AO104))/(U104*1000))*1000000),"no data")</f>
        <v>8650.67095679012</v>
      </c>
      <c r="AR104" s="111" t="n">
        <f aca="false">S104/24</f>
        <v>137.75</v>
      </c>
      <c r="AS104" s="36"/>
      <c r="AT104" s="95" t="n">
        <v>0</v>
      </c>
      <c r="AU104" s="112" t="n">
        <v>0</v>
      </c>
      <c r="AV104" s="112" t="n">
        <v>0</v>
      </c>
      <c r="AW104" s="95" t="n">
        <v>0</v>
      </c>
      <c r="AX104" s="112" t="n">
        <v>13</v>
      </c>
      <c r="AY104" s="95" t="n">
        <v>660</v>
      </c>
      <c r="AZ104" s="95" t="n">
        <v>0</v>
      </c>
      <c r="BB104" s="113" t="n">
        <v>1058</v>
      </c>
      <c r="BC104" s="113" t="n">
        <v>1076</v>
      </c>
      <c r="BD104" s="113" t="n">
        <v>1207</v>
      </c>
      <c r="BE104" s="113" t="n">
        <f aca="false">BC104-BB104</f>
        <v>18</v>
      </c>
      <c r="BF104" s="113" t="n">
        <f aca="false">AQ104</f>
        <v>8650.67095679012</v>
      </c>
      <c r="BG104" s="173" t="n">
        <f aca="false">BD104/24</f>
        <v>50.2916666666667</v>
      </c>
      <c r="BH104" s="174" t="n">
        <v>1.021</v>
      </c>
      <c r="BI104" s="137" t="n">
        <v>1.017</v>
      </c>
      <c r="BJ104" s="114" t="n">
        <v>29</v>
      </c>
      <c r="BK104" s="113" t="n">
        <v>27.2</v>
      </c>
      <c r="BL104" s="113" t="n">
        <v>21.93</v>
      </c>
      <c r="BM104" s="113" t="n">
        <v>27.78</v>
      </c>
      <c r="BN104" s="113" t="n">
        <v>989.7</v>
      </c>
      <c r="BO104" s="113" t="n">
        <v>50.05</v>
      </c>
      <c r="BP104" s="136" t="n">
        <v>0.9371</v>
      </c>
      <c r="BQ104" s="114" t="n">
        <v>96.87</v>
      </c>
      <c r="BR104" s="114" t="n">
        <v>86.66</v>
      </c>
      <c r="BS104" s="113" t="n">
        <v>12084</v>
      </c>
      <c r="BT104" s="113" t="n">
        <v>11783</v>
      </c>
      <c r="BU104" s="135" t="n">
        <f aca="false">BT104-BS104</f>
        <v>-301</v>
      </c>
      <c r="BV104" s="113" t="n">
        <f aca="false">BH104+BI104</f>
        <v>2.038</v>
      </c>
      <c r="BW104" s="114" t="n">
        <v>13</v>
      </c>
      <c r="BX104" s="114" t="n">
        <v>13</v>
      </c>
      <c r="BZ104" s="114" t="n">
        <v>24</v>
      </c>
      <c r="CA104" s="114" t="n">
        <v>7.63</v>
      </c>
      <c r="CC104" s="114" t="n">
        <v>2.2</v>
      </c>
      <c r="CD104" s="114" t="n">
        <v>4.38</v>
      </c>
      <c r="CE104" s="114" t="n">
        <v>1.8</v>
      </c>
      <c r="CF104" s="114" t="n">
        <v>1.73</v>
      </c>
    </row>
    <row r="105" customFormat="false" ht="13.8" hidden="false" customHeight="false" outlineLevel="0" collapsed="false">
      <c r="A105" s="90"/>
      <c r="B105" s="91" t="n">
        <v>43200</v>
      </c>
      <c r="C105" s="92" t="n">
        <v>85.5</v>
      </c>
      <c r="D105" s="93" t="n">
        <v>0.524</v>
      </c>
      <c r="E105" s="92" t="n">
        <v>67.1</v>
      </c>
      <c r="F105" s="95" t="n">
        <v>95</v>
      </c>
      <c r="G105" s="95" t="n">
        <v>74</v>
      </c>
      <c r="H105" s="95" t="n">
        <v>24</v>
      </c>
      <c r="I105" s="95" t="n">
        <v>0</v>
      </c>
      <c r="J105" s="95" t="n">
        <v>24</v>
      </c>
      <c r="K105" s="95" t="n">
        <v>0</v>
      </c>
      <c r="L105" s="97" t="n">
        <v>0</v>
      </c>
      <c r="M105" s="97" t="n">
        <v>0</v>
      </c>
      <c r="N105" s="97" t="n">
        <v>0</v>
      </c>
      <c r="O105" s="97" t="n">
        <v>0</v>
      </c>
      <c r="P105" s="97" t="n">
        <v>24</v>
      </c>
      <c r="Q105" s="95" t="n">
        <v>0</v>
      </c>
      <c r="R105" s="203" t="n">
        <v>3548</v>
      </c>
      <c r="S105" s="112" t="n">
        <v>3495</v>
      </c>
      <c r="T105" s="95" t="n">
        <v>3495</v>
      </c>
      <c r="U105" s="95" t="n">
        <v>3419</v>
      </c>
      <c r="V105" s="95" t="n">
        <v>3529</v>
      </c>
      <c r="W105" s="95" t="n">
        <v>44</v>
      </c>
      <c r="X105" s="95" t="n">
        <v>0</v>
      </c>
      <c r="Y105" s="95" t="n">
        <v>45</v>
      </c>
      <c r="Z105" s="97" t="n">
        <v>0</v>
      </c>
      <c r="AA105" s="97" t="n">
        <v>58</v>
      </c>
      <c r="AB105" s="97" t="n">
        <v>0</v>
      </c>
      <c r="AC105" s="100" t="n">
        <f aca="false">V105-U105+AZ105</f>
        <v>110</v>
      </c>
      <c r="AD105" s="101" t="n">
        <f aca="false">U105-T105</f>
        <v>-76</v>
      </c>
      <c r="AE105" s="95" t="n">
        <v>150</v>
      </c>
      <c r="AF105" s="102" t="n">
        <f aca="false">IF(AE105&gt;0, V105/(AE105*24),"no data")</f>
        <v>0.980277777777778</v>
      </c>
      <c r="AG105" s="103" t="n">
        <f aca="false">IF(R105&gt;0,R105/24,"no data")</f>
        <v>147.833333333333</v>
      </c>
      <c r="AH105" s="102" t="n">
        <f aca="false">IF(U105&gt;0,(U105/R105),"no data")</f>
        <v>0.963641488162345</v>
      </c>
      <c r="AI105" s="104" t="n">
        <f aca="false">IF(U105&gt;0,(1440-((W105*X105)+(Y105*Z105)+(AA105*AB105))/(W105+Y105+AA105))/1440,"no data")</f>
        <v>1</v>
      </c>
      <c r="AJ105" s="105" t="n">
        <f aca="false">IF(U105&gt;0,(1440-((X105*W105+AT105*AU105)+(Z105*Y105+AV105*AW105)+(AA105*AB105+AX105*AY105))/(W105+Y105+AA105))/1440,"no data")</f>
        <v>1</v>
      </c>
      <c r="AK105" s="127" t="n">
        <v>9.5</v>
      </c>
      <c r="AL105" s="133" t="n">
        <v>136.25</v>
      </c>
      <c r="AM105" s="94" t="n">
        <f aca="false">AK105*AL105</f>
        <v>1294.375</v>
      </c>
      <c r="AN105" s="127" t="n">
        <v>29.395949</v>
      </c>
      <c r="AO105" s="219" t="n">
        <v>978.422911265766</v>
      </c>
      <c r="AP105" s="109" t="n">
        <f aca="false">AN105*AO105</f>
        <v>28761.67</v>
      </c>
      <c r="AQ105" s="130" t="n">
        <f aca="false">IF(U105&gt;0,((((AK105*AL105)+(AN105*AO105))/(U105*1000))*1000000),"no data")</f>
        <v>8790.88768645803</v>
      </c>
      <c r="AR105" s="111" t="n">
        <f aca="false">S105/24</f>
        <v>145.625</v>
      </c>
      <c r="AS105" s="36"/>
      <c r="AT105" s="95" t="n">
        <v>0</v>
      </c>
      <c r="AU105" s="112" t="n">
        <v>0</v>
      </c>
      <c r="AV105" s="112" t="n">
        <v>0</v>
      </c>
      <c r="AW105" s="112" t="n">
        <v>0</v>
      </c>
      <c r="AX105" s="112" t="n">
        <v>0</v>
      </c>
      <c r="AY105" s="112" t="n">
        <v>0</v>
      </c>
      <c r="AZ105" s="95" t="n">
        <v>0</v>
      </c>
      <c r="BB105" s="113" t="n">
        <v>1053</v>
      </c>
      <c r="BC105" s="113" t="n">
        <v>1075</v>
      </c>
      <c r="BD105" s="113" t="n">
        <v>1401</v>
      </c>
      <c r="BE105" s="113" t="n">
        <f aca="false">BC105-BB105</f>
        <v>22</v>
      </c>
      <c r="BF105" s="113" t="n">
        <f aca="false">AQ105</f>
        <v>8790.88768645803</v>
      </c>
      <c r="BG105" s="173" t="n">
        <f aca="false">BD105/24</f>
        <v>58.375</v>
      </c>
      <c r="BH105" s="115" t="n">
        <v>2.08</v>
      </c>
      <c r="BI105" s="116" t="n">
        <v>2.08</v>
      </c>
      <c r="BJ105" s="117" t="n">
        <v>28.86</v>
      </c>
      <c r="BK105" s="118" t="n">
        <v>27.04</v>
      </c>
      <c r="BL105" s="118" t="n">
        <v>21.81</v>
      </c>
      <c r="BM105" s="118" t="n">
        <v>27.82</v>
      </c>
      <c r="BN105" s="118" t="n">
        <v>987.1</v>
      </c>
      <c r="BO105" s="117" t="n">
        <v>50.11</v>
      </c>
      <c r="BP105" s="119" t="n">
        <v>0.9371</v>
      </c>
      <c r="BQ105" s="114" t="n">
        <v>96.76</v>
      </c>
      <c r="BR105" s="114" t="n">
        <v>86.64</v>
      </c>
      <c r="BS105" s="113" t="n">
        <v>12070</v>
      </c>
      <c r="BT105" s="113" t="n">
        <v>11737</v>
      </c>
      <c r="BU105" s="135" t="n">
        <f aca="false">BT105-BS105</f>
        <v>-333</v>
      </c>
      <c r="BV105" s="113" t="n">
        <f aca="false">BH105+BI105</f>
        <v>4.16</v>
      </c>
      <c r="BW105" s="114" t="n">
        <v>24</v>
      </c>
      <c r="BX105" s="114" t="n">
        <v>24</v>
      </c>
      <c r="BZ105" s="114" t="n">
        <v>24</v>
      </c>
      <c r="CA105" s="114" t="n">
        <v>8.23</v>
      </c>
      <c r="CC105" s="114" t="n">
        <v>2.1</v>
      </c>
      <c r="CD105" s="114" t="n">
        <v>4</v>
      </c>
      <c r="CE105" s="114" t="n">
        <v>1.8</v>
      </c>
      <c r="CF105" s="114" t="n">
        <v>1.7</v>
      </c>
    </row>
    <row r="106" customFormat="false" ht="13.8" hidden="false" customHeight="false" outlineLevel="0" collapsed="false">
      <c r="A106" s="90"/>
      <c r="B106" s="91" t="n">
        <v>43201</v>
      </c>
      <c r="C106" s="92" t="n">
        <v>82.2</v>
      </c>
      <c r="D106" s="93" t="n">
        <v>0.517</v>
      </c>
      <c r="E106" s="92" t="n">
        <v>64.4</v>
      </c>
      <c r="F106" s="95" t="n">
        <v>92</v>
      </c>
      <c r="G106" s="95" t="n">
        <v>73</v>
      </c>
      <c r="H106" s="95" t="n">
        <v>24</v>
      </c>
      <c r="I106" s="95" t="n">
        <v>0</v>
      </c>
      <c r="J106" s="95" t="n">
        <v>24</v>
      </c>
      <c r="K106" s="95" t="n">
        <v>0</v>
      </c>
      <c r="L106" s="97" t="n">
        <v>0</v>
      </c>
      <c r="M106" s="97" t="n">
        <v>0</v>
      </c>
      <c r="N106" s="97" t="n">
        <v>0</v>
      </c>
      <c r="O106" s="97" t="n">
        <v>0</v>
      </c>
      <c r="P106" s="97" t="n">
        <v>24</v>
      </c>
      <c r="Q106" s="95" t="n">
        <v>0</v>
      </c>
      <c r="R106" s="203" t="n">
        <v>3574</v>
      </c>
      <c r="S106" s="112" t="n">
        <v>3497</v>
      </c>
      <c r="T106" s="112" t="n">
        <v>3497</v>
      </c>
      <c r="U106" s="112" t="n">
        <v>3422</v>
      </c>
      <c r="V106" s="112" t="n">
        <v>3532</v>
      </c>
      <c r="W106" s="95" t="n">
        <v>44</v>
      </c>
      <c r="X106" s="95" t="n">
        <v>0</v>
      </c>
      <c r="Y106" s="95" t="n">
        <v>45</v>
      </c>
      <c r="Z106" s="97" t="n">
        <v>0</v>
      </c>
      <c r="AA106" s="97" t="n">
        <v>58</v>
      </c>
      <c r="AB106" s="97" t="n">
        <v>0</v>
      </c>
      <c r="AC106" s="100" t="n">
        <f aca="false">V106-U106+AZ106</f>
        <v>110</v>
      </c>
      <c r="AD106" s="101" t="n">
        <f aca="false">U106-T106</f>
        <v>-75</v>
      </c>
      <c r="AE106" s="95" t="n">
        <v>150</v>
      </c>
      <c r="AF106" s="102" t="n">
        <f aca="false">IF(AE106&gt;0, V106/(AE106*24),"no data")</f>
        <v>0.981111111111111</v>
      </c>
      <c r="AG106" s="103" t="n">
        <f aca="false">IF(R106&gt;0,R106/24,"no data")</f>
        <v>148.916666666667</v>
      </c>
      <c r="AH106" s="102" t="n">
        <f aca="false">IF(U106&gt;0,(U106/R106),"no data")</f>
        <v>0.95747062115277</v>
      </c>
      <c r="AI106" s="104" t="n">
        <f aca="false">IF(U106&gt;0,(1440-((W106*X106)+(Y106*Z106)+(AA106*AB106))/(W106+Y106+AA106))/1440,"no data")</f>
        <v>1</v>
      </c>
      <c r="AJ106" s="105" t="n">
        <f aca="false">IF(U106&gt;0,(1440-((X106*W106+AT106*AU106)+(Z106*Y106+AV106*AW106)+(AA106*AB106+AX106*AY106))/(W106+Y106+AA106))/1440,"no data")</f>
        <v>1</v>
      </c>
      <c r="AK106" s="127" t="n">
        <v>9.56</v>
      </c>
      <c r="AL106" s="133" t="n">
        <v>138.41</v>
      </c>
      <c r="AM106" s="94" t="n">
        <f aca="false">AK106*AL106</f>
        <v>1323.1996</v>
      </c>
      <c r="AN106" s="127" t="n">
        <v>29.266881</v>
      </c>
      <c r="AO106" s="219" t="n">
        <v>982.581300685919</v>
      </c>
      <c r="AP106" s="109" t="n">
        <f aca="false">AN106*AO106</f>
        <v>28757.09</v>
      </c>
      <c r="AQ106" s="130" t="n">
        <f aca="false">IF(U106&gt;0,((((AK106*AL106)+(AN106*AO106))/(U106*1000))*1000000),"no data")</f>
        <v>8790.26580946815</v>
      </c>
      <c r="AR106" s="111" t="n">
        <f aca="false">IF(S106&gt;0,S106/24, "no data")</f>
        <v>145.708333333333</v>
      </c>
      <c r="AS106" s="36"/>
      <c r="AT106" s="95" t="n">
        <v>0</v>
      </c>
      <c r="AU106" s="112" t="n">
        <v>0</v>
      </c>
      <c r="AV106" s="112" t="n">
        <v>0</v>
      </c>
      <c r="AW106" s="95" t="n">
        <v>0</v>
      </c>
      <c r="AX106" s="112" t="n">
        <v>0</v>
      </c>
      <c r="AY106" s="95" t="n">
        <v>0</v>
      </c>
      <c r="AZ106" s="95" t="n">
        <v>0</v>
      </c>
      <c r="BB106" s="113" t="n">
        <v>1063</v>
      </c>
      <c r="BC106" s="113" t="n">
        <v>1087</v>
      </c>
      <c r="BD106" s="113" t="n">
        <v>1382</v>
      </c>
      <c r="BE106" s="113" t="n">
        <f aca="false">BC106-BB106</f>
        <v>24</v>
      </c>
      <c r="BF106" s="113" t="n">
        <f aca="false">AQ106</f>
        <v>8790.26580946815</v>
      </c>
      <c r="BG106" s="173" t="n">
        <f aca="false">BD106/24</f>
        <v>57.5833333333333</v>
      </c>
      <c r="BH106" s="115" t="n">
        <v>1.949</v>
      </c>
      <c r="BI106" s="116" t="n">
        <v>1.949</v>
      </c>
      <c r="BJ106" s="117" t="n">
        <v>28.83</v>
      </c>
      <c r="BK106" s="118" t="n">
        <v>27.1</v>
      </c>
      <c r="BL106" s="118" t="n">
        <v>21.87</v>
      </c>
      <c r="BM106" s="118" t="n">
        <v>27.83</v>
      </c>
      <c r="BN106" s="176" t="n">
        <v>987</v>
      </c>
      <c r="BO106" s="117" t="n">
        <v>50.12</v>
      </c>
      <c r="BP106" s="119" t="n">
        <v>0.9363</v>
      </c>
      <c r="BQ106" s="114" t="n">
        <v>96.7</v>
      </c>
      <c r="BR106" s="114" t="n">
        <v>86.62</v>
      </c>
      <c r="BS106" s="113" t="n">
        <v>11978</v>
      </c>
      <c r="BT106" s="113" t="n">
        <v>11664</v>
      </c>
      <c r="BU106" s="135" t="n">
        <f aca="false">BT106-BS106</f>
        <v>-314</v>
      </c>
      <c r="BV106" s="113" t="n">
        <f aca="false">BH106+BI106</f>
        <v>3.898</v>
      </c>
      <c r="BW106" s="114" t="n">
        <v>24</v>
      </c>
      <c r="BX106" s="114" t="n">
        <v>24</v>
      </c>
      <c r="BZ106" s="114" t="n">
        <v>24</v>
      </c>
      <c r="CA106" s="114" t="n">
        <v>8.03</v>
      </c>
      <c r="CC106" s="114" t="n">
        <v>2.1</v>
      </c>
      <c r="CD106" s="114" t="n">
        <v>4</v>
      </c>
      <c r="CE106" s="114" t="n">
        <v>1.8</v>
      </c>
      <c r="CF106" s="114" t="n">
        <v>1.7</v>
      </c>
    </row>
    <row r="107" customFormat="false" ht="13.8" hidden="false" customHeight="false" outlineLevel="0" collapsed="false">
      <c r="A107" s="90"/>
      <c r="B107" s="91" t="n">
        <v>43202</v>
      </c>
      <c r="C107" s="92" t="n">
        <v>82.7</v>
      </c>
      <c r="D107" s="93" t="n">
        <v>0.487</v>
      </c>
      <c r="E107" s="94" t="n">
        <v>63.5</v>
      </c>
      <c r="F107" s="95" t="n">
        <v>95</v>
      </c>
      <c r="G107" s="95" t="n">
        <v>70</v>
      </c>
      <c r="H107" s="95" t="n">
        <v>24</v>
      </c>
      <c r="I107" s="95" t="n">
        <v>0</v>
      </c>
      <c r="J107" s="95" t="n">
        <v>24</v>
      </c>
      <c r="K107" s="95" t="n">
        <v>0</v>
      </c>
      <c r="L107" s="97" t="n">
        <v>0</v>
      </c>
      <c r="M107" s="97" t="n">
        <v>0</v>
      </c>
      <c r="N107" s="97" t="n">
        <v>0</v>
      </c>
      <c r="O107" s="97" t="n">
        <v>0</v>
      </c>
      <c r="P107" s="97" t="n">
        <v>24</v>
      </c>
      <c r="Q107" s="95" t="n">
        <v>0</v>
      </c>
      <c r="R107" s="203" t="n">
        <v>3566</v>
      </c>
      <c r="S107" s="112" t="n">
        <v>3510</v>
      </c>
      <c r="T107" s="95" t="n">
        <v>3510</v>
      </c>
      <c r="U107" s="95" t="n">
        <v>3437</v>
      </c>
      <c r="V107" s="95" t="n">
        <v>3546</v>
      </c>
      <c r="W107" s="95" t="n">
        <v>44</v>
      </c>
      <c r="X107" s="95" t="n">
        <v>0</v>
      </c>
      <c r="Y107" s="95" t="n">
        <v>45</v>
      </c>
      <c r="Z107" s="97" t="n">
        <v>0</v>
      </c>
      <c r="AA107" s="97" t="n">
        <v>58</v>
      </c>
      <c r="AB107" s="97" t="n">
        <v>0</v>
      </c>
      <c r="AC107" s="100" t="n">
        <f aca="false">V107-U107+AZ107</f>
        <v>109</v>
      </c>
      <c r="AD107" s="101" t="n">
        <f aca="false">U107-T107</f>
        <v>-73</v>
      </c>
      <c r="AE107" s="95" t="n">
        <v>150</v>
      </c>
      <c r="AF107" s="102" t="n">
        <f aca="false">IF(AE107&gt;0, V107/(AE107*24),"no data")</f>
        <v>0.985</v>
      </c>
      <c r="AG107" s="103" t="n">
        <f aca="false">IF(R107&gt;0,R107/24,"no data")</f>
        <v>148.583333333333</v>
      </c>
      <c r="AH107" s="102" t="n">
        <f aca="false">IF(U107&gt;0,(U107/R107),"no data")</f>
        <v>0.963825014021312</v>
      </c>
      <c r="AI107" s="104" t="n">
        <f aca="false">IF(U107&gt;0,(1440-((W107*X107)+(Y107*Z107)+(AA107*AB107))/(W107+Y107+AA107))/1440,"no data")</f>
        <v>1</v>
      </c>
      <c r="AJ107" s="105" t="n">
        <f aca="false">IF(U107&gt;0,(1440-((X107*W107+AT107*AU107)+(Z107*Y107+AV107*AW107)+(AA107*AB107+AX107*AY107))/(W107+Y107+AA107))/1440,"no data")</f>
        <v>1</v>
      </c>
      <c r="AK107" s="127" t="n">
        <v>9.54</v>
      </c>
      <c r="AL107" s="133" t="n">
        <v>137.04</v>
      </c>
      <c r="AM107" s="94" t="n">
        <f aca="false">AK107*AL107</f>
        <v>1307.3616</v>
      </c>
      <c r="AN107" s="127" t="n">
        <v>29.52465</v>
      </c>
      <c r="AO107" s="219" t="n">
        <v>977.66611966611</v>
      </c>
      <c r="AP107" s="109" t="n">
        <f aca="false">AN107*AO107</f>
        <v>28865.25</v>
      </c>
      <c r="AQ107" s="130" t="n">
        <f aca="false">IF(U107&gt;0,((((AK107*AL107)+(AN107*AO107))/(U107*1000))*1000000),"no data")</f>
        <v>8778.76392202502</v>
      </c>
      <c r="AR107" s="111" t="n">
        <f aca="false">IF(S107&gt;0,S107/24, "no data")</f>
        <v>146.25</v>
      </c>
      <c r="AS107" s="36"/>
      <c r="AT107" s="95" t="n">
        <v>0</v>
      </c>
      <c r="AU107" s="112" t="n">
        <v>0</v>
      </c>
      <c r="AV107" s="112" t="n">
        <v>0</v>
      </c>
      <c r="AW107" s="95" t="n">
        <v>0</v>
      </c>
      <c r="AX107" s="112" t="n">
        <v>0</v>
      </c>
      <c r="AY107" s="95" t="n">
        <v>0</v>
      </c>
      <c r="AZ107" s="95" t="n">
        <v>0</v>
      </c>
      <c r="BB107" s="113" t="n">
        <v>1067</v>
      </c>
      <c r="BC107" s="113" t="n">
        <v>1087</v>
      </c>
      <c r="BD107" s="113" t="n">
        <v>1392</v>
      </c>
      <c r="BE107" s="113" t="n">
        <f aca="false">BC107-BB107</f>
        <v>20</v>
      </c>
      <c r="BF107" s="113" t="n">
        <f aca="false">AQ107</f>
        <v>8778.76392202502</v>
      </c>
      <c r="BG107" s="173" t="n">
        <f aca="false">BD107/24</f>
        <v>58</v>
      </c>
      <c r="BH107" s="115" t="n">
        <v>1.958</v>
      </c>
      <c r="BI107" s="116" t="n">
        <v>1.962</v>
      </c>
      <c r="BJ107" s="117" t="n">
        <v>28.8</v>
      </c>
      <c r="BK107" s="118" t="n">
        <v>27.37</v>
      </c>
      <c r="BL107" s="118" t="n">
        <v>22.03</v>
      </c>
      <c r="BM107" s="118" t="n">
        <v>27.64</v>
      </c>
      <c r="BN107" s="118" t="n">
        <v>989</v>
      </c>
      <c r="BO107" s="117" t="n">
        <v>50.12</v>
      </c>
      <c r="BP107" s="119" t="n">
        <v>0.9372</v>
      </c>
      <c r="BQ107" s="114" t="n">
        <v>96.45</v>
      </c>
      <c r="BR107" s="114" t="n">
        <v>86.33</v>
      </c>
      <c r="BS107" s="113" t="n">
        <v>12039</v>
      </c>
      <c r="BT107" s="113" t="n">
        <v>11692</v>
      </c>
      <c r="BU107" s="135" t="n">
        <f aca="false">BT107-BS107</f>
        <v>-347</v>
      </c>
      <c r="BV107" s="113" t="n">
        <f aca="false">BH107+BI107</f>
        <v>3.92</v>
      </c>
      <c r="BW107" s="114" t="n">
        <v>24</v>
      </c>
      <c r="BX107" s="114" t="n">
        <v>24</v>
      </c>
      <c r="BZ107" s="114" t="n">
        <v>24</v>
      </c>
      <c r="CA107" s="114" t="n">
        <v>7</v>
      </c>
      <c r="CC107" s="114" t="n">
        <v>2.1</v>
      </c>
      <c r="CD107" s="114" t="n">
        <v>4</v>
      </c>
      <c r="CE107" s="114" t="n">
        <v>1.8</v>
      </c>
      <c r="CF107" s="114" t="n">
        <v>1.6</v>
      </c>
    </row>
    <row r="108" customFormat="false" ht="13.8" hidden="false" customHeight="false" outlineLevel="0" collapsed="false">
      <c r="A108" s="90"/>
      <c r="B108" s="91" t="n">
        <v>43203</v>
      </c>
      <c r="C108" s="92" t="n">
        <v>85</v>
      </c>
      <c r="D108" s="93" t="n">
        <v>0.362</v>
      </c>
      <c r="E108" s="94" t="n">
        <v>60</v>
      </c>
      <c r="F108" s="96" t="n">
        <v>98</v>
      </c>
      <c r="G108" s="96" t="n">
        <v>70</v>
      </c>
      <c r="H108" s="96" t="n">
        <v>24</v>
      </c>
      <c r="I108" s="96" t="n">
        <v>0</v>
      </c>
      <c r="J108" s="96" t="n">
        <v>24</v>
      </c>
      <c r="K108" s="96" t="n">
        <v>0</v>
      </c>
      <c r="L108" s="96" t="n">
        <v>0</v>
      </c>
      <c r="M108" s="96" t="n">
        <v>0</v>
      </c>
      <c r="N108" s="96" t="n">
        <v>0</v>
      </c>
      <c r="O108" s="96" t="n">
        <v>0</v>
      </c>
      <c r="P108" s="96" t="n">
        <v>24</v>
      </c>
      <c r="Q108" s="95" t="n">
        <v>0</v>
      </c>
      <c r="R108" s="203" t="n">
        <v>3545</v>
      </c>
      <c r="S108" s="112" t="n">
        <v>3530</v>
      </c>
      <c r="T108" s="96" t="n">
        <v>3530</v>
      </c>
      <c r="U108" s="96" t="n">
        <v>3456</v>
      </c>
      <c r="V108" s="96" t="n">
        <v>3569</v>
      </c>
      <c r="W108" s="96" t="n">
        <v>45</v>
      </c>
      <c r="X108" s="96" t="n">
        <v>0</v>
      </c>
      <c r="Y108" s="96" t="n">
        <v>45</v>
      </c>
      <c r="Z108" s="96" t="n">
        <v>0</v>
      </c>
      <c r="AA108" s="96" t="n">
        <v>58</v>
      </c>
      <c r="AB108" s="96" t="n">
        <v>0</v>
      </c>
      <c r="AC108" s="100" t="n">
        <f aca="false">V108-U108+AZ108</f>
        <v>113</v>
      </c>
      <c r="AD108" s="101" t="n">
        <f aca="false">U108-T108</f>
        <v>-74</v>
      </c>
      <c r="AE108" s="96" t="n">
        <v>153</v>
      </c>
      <c r="AF108" s="102" t="n">
        <f aca="false">IF(AE108&gt;0, V108/(AE108*24),"no data")</f>
        <v>0.971949891067538</v>
      </c>
      <c r="AG108" s="103" t="n">
        <f aca="false">IF(R108&gt;0,R108/24,"no data")</f>
        <v>147.708333333333</v>
      </c>
      <c r="AH108" s="102" t="n">
        <f aca="false">IF(U108&gt;0,(U108/R108),"no data")</f>
        <v>0.974894217207334</v>
      </c>
      <c r="AI108" s="104" t="n">
        <f aca="false">IF(U108&gt;0,(1440-((W108*X108)+(Y108*Z108)+(AA108*AB108))/(W108+Y108+AA108))/1440,"no data")</f>
        <v>1</v>
      </c>
      <c r="AJ108" s="105" t="n">
        <f aca="false">IF(U108&gt;0,(1440-((X108*W108+AT108*AU108)+(Z108*Y108+AV108*AW108)+(AA108*AB108+AX108*AY108))/(W108+Y108+AA108))/1440,"no data")</f>
        <v>1</v>
      </c>
      <c r="AK108" s="127" t="n">
        <v>9.515</v>
      </c>
      <c r="AL108" s="133" t="n">
        <v>135.52</v>
      </c>
      <c r="AM108" s="94" t="n">
        <f aca="false">AK108*AL108</f>
        <v>1289.4728</v>
      </c>
      <c r="AN108" s="127" t="n">
        <v>29.502551</v>
      </c>
      <c r="AO108" s="219" t="n">
        <v>979.182817106222</v>
      </c>
      <c r="AP108" s="109" t="n">
        <f aca="false">AN108*AO108</f>
        <v>28888.391</v>
      </c>
      <c r="AQ108" s="130" t="n">
        <f aca="false">IF(U108&gt;0,((((AK108*AL108)+(AN108*AO108))/(U108*1000))*1000000),"no data")</f>
        <v>8732.02077546296</v>
      </c>
      <c r="AR108" s="111" t="n">
        <f aca="false">IF(S108&gt;0,S108/24, "no data")</f>
        <v>147.083333333333</v>
      </c>
      <c r="AS108" s="36"/>
      <c r="AT108" s="96" t="n">
        <v>0</v>
      </c>
      <c r="AU108" s="112" t="n">
        <v>0</v>
      </c>
      <c r="AV108" s="112" t="n">
        <v>0</v>
      </c>
      <c r="AW108" s="95" t="n">
        <v>0</v>
      </c>
      <c r="AX108" s="96" t="n">
        <v>0</v>
      </c>
      <c r="AY108" s="96" t="n">
        <v>0</v>
      </c>
      <c r="AZ108" s="96" t="n">
        <v>0</v>
      </c>
      <c r="BB108" s="113" t="n">
        <v>1080</v>
      </c>
      <c r="BC108" s="113" t="n">
        <v>1101</v>
      </c>
      <c r="BD108" s="113" t="n">
        <v>1388</v>
      </c>
      <c r="BE108" s="113" t="n">
        <f aca="false">BC108-BB108</f>
        <v>21</v>
      </c>
      <c r="BF108" s="113" t="n">
        <f aca="false">AQ108</f>
        <v>8732.02077546296</v>
      </c>
      <c r="BG108" s="173" t="n">
        <f aca="false">BD108/24</f>
        <v>57.8333333333333</v>
      </c>
      <c r="BH108" s="179" t="n">
        <v>1.876</v>
      </c>
      <c r="BI108" s="179" t="n">
        <v>1.876</v>
      </c>
      <c r="BJ108" s="180" t="n">
        <v>28.74</v>
      </c>
      <c r="BK108" s="180" t="n">
        <v>27.47</v>
      </c>
      <c r="BL108" s="180" t="n">
        <v>22.08</v>
      </c>
      <c r="BM108" s="180" t="n">
        <v>27.61</v>
      </c>
      <c r="BN108" s="181" t="n">
        <v>989.04</v>
      </c>
      <c r="BO108" s="181" t="n">
        <v>50.13</v>
      </c>
      <c r="BP108" s="182" t="n">
        <v>0.9377</v>
      </c>
      <c r="BQ108" s="114" t="n">
        <v>95.88</v>
      </c>
      <c r="BR108" s="114" t="n">
        <v>86.05</v>
      </c>
      <c r="BS108" s="134" t="n">
        <v>11959</v>
      </c>
      <c r="BT108" s="134" t="n">
        <v>11598</v>
      </c>
      <c r="BU108" s="135" t="n">
        <f aca="false">BT108-BS108</f>
        <v>-361</v>
      </c>
      <c r="BV108" s="113" t="n">
        <f aca="false">BH108+BI108</f>
        <v>3.752</v>
      </c>
      <c r="BW108" s="181" t="n">
        <v>24</v>
      </c>
      <c r="BX108" s="181" t="n">
        <v>24</v>
      </c>
      <c r="BZ108" s="181" t="n">
        <v>24</v>
      </c>
      <c r="CA108" s="181" t="n">
        <v>7.6</v>
      </c>
      <c r="CC108" s="181" t="n">
        <v>2.1</v>
      </c>
      <c r="CD108" s="181" t="n">
        <v>4</v>
      </c>
      <c r="CE108" s="181" t="n">
        <v>1.8</v>
      </c>
      <c r="CF108" s="181" t="n">
        <v>1.5</v>
      </c>
    </row>
    <row r="109" customFormat="false" ht="13.8" hidden="false" customHeight="false" outlineLevel="0" collapsed="false">
      <c r="A109" s="90"/>
      <c r="B109" s="91" t="n">
        <v>43204</v>
      </c>
      <c r="C109" s="92" t="n">
        <v>88</v>
      </c>
      <c r="D109" s="93" t="n">
        <v>0.39</v>
      </c>
      <c r="E109" s="94" t="n">
        <v>63</v>
      </c>
      <c r="F109" s="183" t="n">
        <v>100</v>
      </c>
      <c r="G109" s="183" t="n">
        <v>74</v>
      </c>
      <c r="H109" s="95" t="n">
        <v>24</v>
      </c>
      <c r="I109" s="95" t="n">
        <v>0</v>
      </c>
      <c r="J109" s="95" t="n">
        <v>24</v>
      </c>
      <c r="K109" s="95" t="n">
        <v>0</v>
      </c>
      <c r="L109" s="97" t="n">
        <v>0</v>
      </c>
      <c r="M109" s="97" t="n">
        <v>0</v>
      </c>
      <c r="N109" s="97" t="n">
        <v>0</v>
      </c>
      <c r="O109" s="97" t="n">
        <v>0</v>
      </c>
      <c r="P109" s="97" t="n">
        <v>24</v>
      </c>
      <c r="Q109" s="112" t="n">
        <v>0</v>
      </c>
      <c r="R109" s="203" t="n">
        <v>3521</v>
      </c>
      <c r="S109" s="112" t="n">
        <v>3497</v>
      </c>
      <c r="T109" s="183" t="n">
        <v>3497</v>
      </c>
      <c r="U109" s="183" t="n">
        <v>3419</v>
      </c>
      <c r="V109" s="95" t="n">
        <v>3528</v>
      </c>
      <c r="W109" s="95" t="n">
        <v>44</v>
      </c>
      <c r="X109" s="95" t="n">
        <v>0</v>
      </c>
      <c r="Y109" s="95" t="n">
        <v>45</v>
      </c>
      <c r="Z109" s="97" t="n">
        <v>0</v>
      </c>
      <c r="AA109" s="97" t="n">
        <v>57</v>
      </c>
      <c r="AB109" s="97" t="n">
        <v>0</v>
      </c>
      <c r="AC109" s="100" t="n">
        <f aca="false">V109-U109+AZ109</f>
        <v>109</v>
      </c>
      <c r="AD109" s="101" t="n">
        <f aca="false">U109-T109</f>
        <v>-78</v>
      </c>
      <c r="AE109" s="96" t="n">
        <v>150</v>
      </c>
      <c r="AF109" s="102" t="n">
        <f aca="false">IF(AE109&gt;0, V109/(AE109*24),"no data")</f>
        <v>0.98</v>
      </c>
      <c r="AG109" s="103" t="n">
        <f aca="false">IF(R109&gt;0,R109/24,"no data")</f>
        <v>146.708333333333</v>
      </c>
      <c r="AH109" s="102" t="n">
        <f aca="false">IF(U109&gt;0,(U109/R109),"no data")</f>
        <v>0.971030957114456</v>
      </c>
      <c r="AI109" s="104" t="n">
        <f aca="false">IF(U109&gt;0,(1440-((W109*X109)+(Y109*Z109)+(AA109*AB109))/(W109+Y109+AA109))/1440,"no data")</f>
        <v>1</v>
      </c>
      <c r="AJ109" s="105" t="n">
        <f aca="false">IF(U109&gt;0,(1440-((X109*W109+AT109*AU109)+(Z109*Y109+AV109*AW109)+(AA109*AB109+AX109*AY109))/(W109+Y109+AA109))/1440,"no data")</f>
        <v>1</v>
      </c>
      <c r="AK109" s="127" t="n">
        <v>9.535</v>
      </c>
      <c r="AL109" s="133" t="n">
        <v>136.81</v>
      </c>
      <c r="AM109" s="94" t="n">
        <f aca="false">AK109*AL109</f>
        <v>1304.48335</v>
      </c>
      <c r="AN109" s="127" t="n">
        <v>29.42558</v>
      </c>
      <c r="AO109" s="219" t="n">
        <v>974.758356504783</v>
      </c>
      <c r="AP109" s="109" t="n">
        <f aca="false">AN109*AO109</f>
        <v>28682.83</v>
      </c>
      <c r="AQ109" s="130" t="n">
        <f aca="false">IF(U109&gt;0,((((AK109*AL109)+(AN109*AO109))/(U109*1000))*1000000),"no data")</f>
        <v>8770.784834747</v>
      </c>
      <c r="AR109" s="111" t="n">
        <f aca="false">IF(S109&gt;0,S109/24, "no data")</f>
        <v>145.708333333333</v>
      </c>
      <c r="AS109" s="36"/>
      <c r="AT109" s="95" t="n">
        <v>0</v>
      </c>
      <c r="AU109" s="112" t="n">
        <v>0</v>
      </c>
      <c r="AV109" s="112" t="n">
        <v>0</v>
      </c>
      <c r="AW109" s="95" t="n">
        <v>0</v>
      </c>
      <c r="AX109" s="112" t="n">
        <v>0</v>
      </c>
      <c r="AY109" s="95" t="n">
        <v>0</v>
      </c>
      <c r="AZ109" s="95" t="n">
        <v>0</v>
      </c>
      <c r="BB109" s="113" t="n">
        <v>1063</v>
      </c>
      <c r="BC109" s="113" t="n">
        <v>1083</v>
      </c>
      <c r="BD109" s="113" t="n">
        <v>1382</v>
      </c>
      <c r="BE109" s="113" t="n">
        <f aca="false">BC109-BB109</f>
        <v>20</v>
      </c>
      <c r="BF109" s="113" t="n">
        <f aca="false">AQ109</f>
        <v>8770.784834747</v>
      </c>
      <c r="BG109" s="173" t="n">
        <f aca="false">BD109/24</f>
        <v>57.5833333333333</v>
      </c>
      <c r="BH109" s="115" t="n">
        <v>1.92</v>
      </c>
      <c r="BI109" s="116" t="n">
        <v>1.92</v>
      </c>
      <c r="BJ109" s="117" t="n">
        <v>28.68</v>
      </c>
      <c r="BK109" s="118" t="n">
        <v>27.37</v>
      </c>
      <c r="BL109" s="118" t="n">
        <v>21.98</v>
      </c>
      <c r="BM109" s="118" t="n">
        <v>27.44</v>
      </c>
      <c r="BN109" s="118" t="n">
        <v>987.9</v>
      </c>
      <c r="BO109" s="117" t="n">
        <v>50.05</v>
      </c>
      <c r="BP109" s="119" t="n">
        <v>0.9378</v>
      </c>
      <c r="BQ109" s="114" t="n">
        <v>96.12</v>
      </c>
      <c r="BR109" s="114" t="n">
        <v>86.23</v>
      </c>
      <c r="BS109" s="134" t="n">
        <v>12102</v>
      </c>
      <c r="BT109" s="134" t="n">
        <v>11726</v>
      </c>
      <c r="BU109" s="135" t="n">
        <f aca="false">BT109-BS109</f>
        <v>-376</v>
      </c>
      <c r="BV109" s="113" t="n">
        <f aca="false">BH109+BI109</f>
        <v>3.84</v>
      </c>
      <c r="BW109" s="114" t="n">
        <v>24</v>
      </c>
      <c r="BX109" s="114" t="n">
        <v>24</v>
      </c>
      <c r="BZ109" s="114" t="n">
        <v>24</v>
      </c>
      <c r="CA109" s="114" t="n">
        <v>6.8</v>
      </c>
      <c r="CC109" s="114" t="n">
        <v>2.1</v>
      </c>
      <c r="CD109" s="114" t="n">
        <v>4.2</v>
      </c>
      <c r="CE109" s="114" t="n">
        <v>1.5</v>
      </c>
      <c r="CF109" s="114" t="n">
        <v>1.8</v>
      </c>
    </row>
    <row r="110" customFormat="false" ht="13.8" hidden="false" customHeight="false" outlineLevel="0" collapsed="false">
      <c r="A110" s="90"/>
      <c r="B110" s="91" t="n">
        <v>43205</v>
      </c>
      <c r="C110" s="92" t="n">
        <v>88.2</v>
      </c>
      <c r="D110" s="93" t="n">
        <v>0.395</v>
      </c>
      <c r="E110" s="94" t="n">
        <v>64.1</v>
      </c>
      <c r="F110" s="96" t="n">
        <v>102</v>
      </c>
      <c r="G110" s="96" t="n">
        <v>75</v>
      </c>
      <c r="H110" s="95" t="n">
        <v>24</v>
      </c>
      <c r="I110" s="95" t="n">
        <v>0</v>
      </c>
      <c r="J110" s="95" t="n">
        <v>24</v>
      </c>
      <c r="K110" s="95" t="n">
        <v>0</v>
      </c>
      <c r="L110" s="97" t="n">
        <v>0</v>
      </c>
      <c r="M110" s="97" t="n">
        <v>0</v>
      </c>
      <c r="N110" s="97" t="n">
        <v>0</v>
      </c>
      <c r="O110" s="97" t="n">
        <v>0</v>
      </c>
      <c r="P110" s="97" t="n">
        <v>0</v>
      </c>
      <c r="Q110" s="112" t="n">
        <v>0</v>
      </c>
      <c r="R110" s="202" t="n">
        <v>3515</v>
      </c>
      <c r="S110" s="112" t="n">
        <v>3131</v>
      </c>
      <c r="T110" s="96" t="n">
        <v>3131</v>
      </c>
      <c r="U110" s="96" t="n">
        <v>3064</v>
      </c>
      <c r="V110" s="95" t="n">
        <v>3160</v>
      </c>
      <c r="W110" s="95" t="n">
        <v>44</v>
      </c>
      <c r="X110" s="95" t="n">
        <v>0</v>
      </c>
      <c r="Y110" s="95" t="n">
        <v>45</v>
      </c>
      <c r="Z110" s="97" t="n">
        <v>0</v>
      </c>
      <c r="AA110" s="97" t="n">
        <v>57</v>
      </c>
      <c r="AB110" s="97" t="n">
        <v>0</v>
      </c>
      <c r="AC110" s="100" t="n">
        <f aca="false">V110-U110+AZ110</f>
        <v>96</v>
      </c>
      <c r="AD110" s="101" t="n">
        <f aca="false">U110-T110</f>
        <v>-67</v>
      </c>
      <c r="AE110" s="96" t="n">
        <v>135</v>
      </c>
      <c r="AF110" s="102" t="n">
        <f aca="false">IF(AE110&gt;0, V110/(AE110*24),"no data")</f>
        <v>0.975308641975309</v>
      </c>
      <c r="AG110" s="103" t="n">
        <f aca="false">IF(R110&gt;0,R110/24,"no data")</f>
        <v>146.458333333333</v>
      </c>
      <c r="AH110" s="102" t="n">
        <f aca="false">IF(U110&gt;0,(U110/R110),"no data")</f>
        <v>0.871692745376956</v>
      </c>
      <c r="AI110" s="104" t="n">
        <f aca="false">IF(U110&gt;0,(1440-((W110*X110)+(Y110*Z110)+(AA110*AB110))/(W110+Y110+AA110))/1440,"no data")</f>
        <v>1</v>
      </c>
      <c r="AJ110" s="105" t="n">
        <f aca="false">IF(U110&gt;0,(1440-((X110*W110+AT110*AU110)+(Z110*Y110+AV110*AW110)+(AA110*AB110+AX110*AY110))/(W110+Y110+AA110))/1440,"no data")</f>
        <v>0.904109589041096</v>
      </c>
      <c r="AK110" s="127" t="n">
        <v>9.525</v>
      </c>
      <c r="AL110" s="133" t="n">
        <v>136.1</v>
      </c>
      <c r="AM110" s="94" t="n">
        <f aca="false">AK110*AL110</f>
        <v>1296.3525</v>
      </c>
      <c r="AN110" s="127" t="n">
        <v>25.41584</v>
      </c>
      <c r="AO110" s="219" t="n">
        <v>972.360504315419</v>
      </c>
      <c r="AP110" s="109" t="n">
        <f aca="false">AN110*AO110</f>
        <v>24713.359</v>
      </c>
      <c r="AQ110" s="130" t="n">
        <f aca="false">IF(U110&gt;0,((((AK110*AL110)+(AN110*AO110))/(U110*1000))*1000000),"no data")</f>
        <v>8488.80923629243</v>
      </c>
      <c r="AR110" s="111" t="n">
        <f aca="false">IF(S110&gt;0,S110/24, "no data")</f>
        <v>130.458333333333</v>
      </c>
      <c r="AS110" s="36"/>
      <c r="AT110" s="95" t="n">
        <v>0</v>
      </c>
      <c r="AU110" s="112" t="n">
        <v>0</v>
      </c>
      <c r="AV110" s="112" t="n">
        <v>0</v>
      </c>
      <c r="AW110" s="95" t="n">
        <v>0</v>
      </c>
      <c r="AX110" s="112" t="n">
        <v>14</v>
      </c>
      <c r="AY110" s="95" t="n">
        <v>1440</v>
      </c>
      <c r="AZ110" s="95" t="n">
        <v>0</v>
      </c>
      <c r="BB110" s="113" t="n">
        <v>1059</v>
      </c>
      <c r="BC110" s="113" t="n">
        <v>1076</v>
      </c>
      <c r="BD110" s="113" t="n">
        <v>1025</v>
      </c>
      <c r="BE110" s="113" t="n">
        <f aca="false">BC110-BB110</f>
        <v>17</v>
      </c>
      <c r="BF110" s="113" t="n">
        <f aca="false">AQ110</f>
        <v>8488.80923629243</v>
      </c>
      <c r="BG110" s="173" t="n">
        <f aca="false">BD110/24</f>
        <v>42.7083333333333</v>
      </c>
      <c r="BH110" s="115" t="n">
        <v>0</v>
      </c>
      <c r="BI110" s="116" t="n">
        <v>0</v>
      </c>
      <c r="BJ110" s="117" t="n">
        <v>28.6</v>
      </c>
      <c r="BK110" s="118" t="n">
        <v>27.31</v>
      </c>
      <c r="BL110" s="118" t="n">
        <v>21.92</v>
      </c>
      <c r="BM110" s="118" t="n">
        <v>27.2</v>
      </c>
      <c r="BN110" s="118" t="n">
        <v>985.9</v>
      </c>
      <c r="BO110" s="117" t="n">
        <v>50.03</v>
      </c>
      <c r="BP110" s="119" t="n">
        <v>0.9376</v>
      </c>
      <c r="BQ110" s="114" t="n">
        <v>96.1</v>
      </c>
      <c r="BR110" s="114" t="n">
        <v>86.31</v>
      </c>
      <c r="BS110" s="134" t="n">
        <v>12084</v>
      </c>
      <c r="BT110" s="134" t="n">
        <v>11756</v>
      </c>
      <c r="BU110" s="135" t="n">
        <f aca="false">BT110-BS110</f>
        <v>-328</v>
      </c>
      <c r="BV110" s="113" t="n">
        <f aca="false">BH110+BI110</f>
        <v>0</v>
      </c>
      <c r="BW110" s="114" t="n">
        <v>0</v>
      </c>
      <c r="BX110" s="114" t="n">
        <v>0</v>
      </c>
      <c r="BZ110" s="114" t="n">
        <v>24</v>
      </c>
      <c r="CA110" s="114" t="n">
        <v>7.87</v>
      </c>
      <c r="CC110" s="114" t="n">
        <v>2.1</v>
      </c>
      <c r="CD110" s="114" t="n">
        <v>4</v>
      </c>
      <c r="CE110" s="114" t="n">
        <v>1.8</v>
      </c>
      <c r="CF110" s="114" t="n">
        <v>1.7</v>
      </c>
    </row>
    <row r="111" customFormat="false" ht="13.8" hidden="false" customHeight="false" outlineLevel="0" collapsed="false">
      <c r="A111" s="90" t="s">
        <v>107</v>
      </c>
      <c r="B111" s="91" t="n">
        <v>43206</v>
      </c>
      <c r="C111" s="140" t="n">
        <v>80.9</v>
      </c>
      <c r="D111" s="166" t="n">
        <v>0.572</v>
      </c>
      <c r="E111" s="142" t="n">
        <v>66</v>
      </c>
      <c r="F111" s="144" t="n">
        <v>92</v>
      </c>
      <c r="G111" s="144" t="n">
        <v>69</v>
      </c>
      <c r="H111" s="144" t="n">
        <v>24</v>
      </c>
      <c r="I111" s="144" t="n">
        <v>0</v>
      </c>
      <c r="J111" s="144" t="n">
        <v>24</v>
      </c>
      <c r="K111" s="144" t="n">
        <v>0</v>
      </c>
      <c r="L111" s="185" t="n">
        <v>0</v>
      </c>
      <c r="M111" s="185" t="n">
        <v>0</v>
      </c>
      <c r="N111" s="185" t="n">
        <v>0</v>
      </c>
      <c r="O111" s="185" t="n">
        <v>0</v>
      </c>
      <c r="P111" s="185" t="n">
        <v>13</v>
      </c>
      <c r="Q111" s="159" t="n">
        <v>0</v>
      </c>
      <c r="R111" s="204" t="n">
        <v>3588</v>
      </c>
      <c r="S111" s="143" t="n">
        <v>3334</v>
      </c>
      <c r="T111" s="144" t="n">
        <v>3334</v>
      </c>
      <c r="U111" s="144" t="n">
        <v>3262</v>
      </c>
      <c r="V111" s="144" t="n">
        <v>3367</v>
      </c>
      <c r="W111" s="144" t="n">
        <v>44</v>
      </c>
      <c r="X111" s="144" t="n">
        <v>0</v>
      </c>
      <c r="Y111" s="144" t="n">
        <v>45</v>
      </c>
      <c r="Z111" s="185" t="n">
        <v>0</v>
      </c>
      <c r="AA111" s="185" t="n">
        <v>57</v>
      </c>
      <c r="AB111" s="185" t="n">
        <v>0</v>
      </c>
      <c r="AC111" s="149" t="n">
        <f aca="false">V111-U111+AZ111</f>
        <v>105</v>
      </c>
      <c r="AD111" s="150" t="n">
        <f aca="false">U111-T111</f>
        <v>-72</v>
      </c>
      <c r="AE111" s="144" t="n">
        <v>151</v>
      </c>
      <c r="AF111" s="151" t="n">
        <f aca="false">IF(AE111&gt;0, V111/(AE111*24),"no data")</f>
        <v>0.929083885209713</v>
      </c>
      <c r="AG111" s="152" t="n">
        <f aca="false">IF(R111&gt;0,R111/24,"no data")</f>
        <v>149.5</v>
      </c>
      <c r="AH111" s="151" t="n">
        <f aca="false">IF(U111&gt;0,(U111/R111),"no data")</f>
        <v>0.909141583054626</v>
      </c>
      <c r="AI111" s="153" t="n">
        <f aca="false">IF(U111&gt;0,(1440-((W111*X111)+(Y111*Z111)+(AA111*AB111))/(W111+Y111+AA111))/1440,"no data")</f>
        <v>1</v>
      </c>
      <c r="AJ111" s="154" t="n">
        <f aca="false">IF(U111&gt;0,(1440-((X111*W111+AT111*AU111)+(Z111*Y111+AV111*AW111)+(AA111*AB111+AX111*AY111))/(W111+Y111+AA111))/1440,"no data")</f>
        <v>0.956050228310502</v>
      </c>
      <c r="AK111" s="127" t="n">
        <v>9.52</v>
      </c>
      <c r="AL111" s="133" t="n">
        <v>135.75</v>
      </c>
      <c r="AM111" s="201" t="n">
        <f aca="false">AK111*AL111</f>
        <v>1292.34</v>
      </c>
      <c r="AN111" s="127" t="n">
        <v>27.631</v>
      </c>
      <c r="AO111" s="199" t="n">
        <v>977.23</v>
      </c>
      <c r="AP111" s="155" t="n">
        <f aca="false">AN111*AO111</f>
        <v>27001.84213</v>
      </c>
      <c r="AQ111" s="156" t="n">
        <f aca="false">IF(U111&gt;0,((((AK111*AL111)+(AN111*AO111))/(U111*1000))*1000000),"no data")</f>
        <v>8673.87557633354</v>
      </c>
      <c r="AR111" s="157" t="n">
        <f aca="false">IF(S111&gt;0,S111/24, "no data")</f>
        <v>138.916666666667</v>
      </c>
      <c r="AS111" s="36"/>
      <c r="AT111" s="143" t="n">
        <v>0</v>
      </c>
      <c r="AU111" s="159" t="n">
        <v>0</v>
      </c>
      <c r="AV111" s="159" t="n">
        <v>0</v>
      </c>
      <c r="AW111" s="143" t="n">
        <v>0</v>
      </c>
      <c r="AX111" s="159" t="n">
        <v>14</v>
      </c>
      <c r="AY111" s="143" t="n">
        <v>660</v>
      </c>
      <c r="AZ111" s="143" t="n">
        <v>0</v>
      </c>
      <c r="BB111" s="160" t="n">
        <v>1058</v>
      </c>
      <c r="BC111" s="160" t="n">
        <v>1079</v>
      </c>
      <c r="BD111" s="160" t="n">
        <v>1230</v>
      </c>
      <c r="BE111" s="160" t="n">
        <f aca="false">BC111-BB111</f>
        <v>21</v>
      </c>
      <c r="BF111" s="160" t="n">
        <f aca="false">AQ111</f>
        <v>8673.87557633354</v>
      </c>
      <c r="BG111" s="162" t="n">
        <f aca="false">BD111/24</f>
        <v>51.25</v>
      </c>
      <c r="BH111" s="187" t="n">
        <v>1.187</v>
      </c>
      <c r="BI111" s="188" t="n">
        <v>1.162</v>
      </c>
      <c r="BJ111" s="189" t="n">
        <v>28.8</v>
      </c>
      <c r="BK111" s="190" t="n">
        <v>27.29</v>
      </c>
      <c r="BL111" s="190" t="n">
        <v>21.91</v>
      </c>
      <c r="BM111" s="190" t="n">
        <v>27.55</v>
      </c>
      <c r="BN111" s="190" t="n">
        <v>988.3</v>
      </c>
      <c r="BO111" s="190" t="n">
        <v>50.07</v>
      </c>
      <c r="BP111" s="191" t="n">
        <v>0.9373</v>
      </c>
      <c r="BQ111" s="190" t="n">
        <v>96.84</v>
      </c>
      <c r="BR111" s="190" t="n">
        <v>86.49</v>
      </c>
      <c r="BS111" s="190" t="n">
        <v>12123</v>
      </c>
      <c r="BT111" s="190" t="n">
        <v>11752</v>
      </c>
      <c r="BU111" s="135" t="n">
        <f aca="false">BT111-BS111</f>
        <v>-371</v>
      </c>
      <c r="BV111" s="160" t="n">
        <f aca="false">BH111+BI111</f>
        <v>2.349</v>
      </c>
      <c r="BW111" s="162" t="n">
        <v>13</v>
      </c>
      <c r="BX111" s="162" t="n">
        <v>13</v>
      </c>
      <c r="BZ111" s="162" t="n">
        <v>24</v>
      </c>
      <c r="CA111" s="162" t="n">
        <v>7.1</v>
      </c>
      <c r="CC111" s="162" t="n">
        <v>2.1</v>
      </c>
      <c r="CD111" s="162" t="n">
        <v>4</v>
      </c>
      <c r="CE111" s="162" t="n">
        <v>1.8</v>
      </c>
      <c r="CF111" s="162" t="n">
        <v>1.4</v>
      </c>
    </row>
    <row r="112" customFormat="false" ht="13.8" hidden="false" customHeight="false" outlineLevel="0" collapsed="false">
      <c r="A112" s="90"/>
      <c r="B112" s="91" t="n">
        <v>43207</v>
      </c>
      <c r="C112" s="140" t="n">
        <v>79.5</v>
      </c>
      <c r="D112" s="166" t="n">
        <v>0.542</v>
      </c>
      <c r="E112" s="142" t="n">
        <v>64</v>
      </c>
      <c r="F112" s="144" t="n">
        <v>90</v>
      </c>
      <c r="G112" s="144" t="n">
        <v>68</v>
      </c>
      <c r="H112" s="144" t="n">
        <v>24</v>
      </c>
      <c r="I112" s="144" t="n">
        <v>0</v>
      </c>
      <c r="J112" s="144" t="n">
        <v>24</v>
      </c>
      <c r="K112" s="144" t="n">
        <v>0</v>
      </c>
      <c r="L112" s="185" t="n">
        <v>0</v>
      </c>
      <c r="M112" s="185" t="n">
        <v>0</v>
      </c>
      <c r="N112" s="185" t="n">
        <v>0</v>
      </c>
      <c r="O112" s="185" t="n">
        <v>0</v>
      </c>
      <c r="P112" s="185" t="n">
        <v>24</v>
      </c>
      <c r="Q112" s="159" t="n">
        <v>0</v>
      </c>
      <c r="R112" s="204" t="n">
        <v>3602</v>
      </c>
      <c r="S112" s="143" t="n">
        <v>3523</v>
      </c>
      <c r="T112" s="144" t="n">
        <v>3523</v>
      </c>
      <c r="U112" s="144" t="n">
        <v>3444</v>
      </c>
      <c r="V112" s="144" t="n">
        <v>3553</v>
      </c>
      <c r="W112" s="144" t="n">
        <v>45</v>
      </c>
      <c r="X112" s="144" t="n">
        <v>0</v>
      </c>
      <c r="Y112" s="144" t="n">
        <v>45</v>
      </c>
      <c r="Z112" s="185" t="n">
        <v>0</v>
      </c>
      <c r="AA112" s="185" t="n">
        <v>58</v>
      </c>
      <c r="AB112" s="185" t="n">
        <v>0</v>
      </c>
      <c r="AC112" s="149" t="n">
        <f aca="false">V112-U112+AZ112</f>
        <v>109</v>
      </c>
      <c r="AD112" s="150" t="n">
        <f aca="false">U112-T112</f>
        <v>-79</v>
      </c>
      <c r="AE112" s="144" t="n">
        <v>151</v>
      </c>
      <c r="AF112" s="151" t="n">
        <f aca="false">IF(AE112&gt;0, V112/(AE112*24),"no data")</f>
        <v>0.980408388520971</v>
      </c>
      <c r="AG112" s="152" t="n">
        <f aca="false">IF(R112&gt;0,R112/24,"no data")</f>
        <v>150.083333333333</v>
      </c>
      <c r="AH112" s="151" t="n">
        <f aca="false">IF(U112&gt;0,(U112/R112),"no data")</f>
        <v>0.956135480288729</v>
      </c>
      <c r="AI112" s="153" t="n">
        <f aca="false">IF(U112&gt;0,(1440-((W112*X112)+(Y112*Z112)+(AA112*AB112))/(W112+Y112+AA112))/1440,"no data")</f>
        <v>1</v>
      </c>
      <c r="AJ112" s="154" t="n">
        <f aca="false">IF(U112&gt;0,(1440-((X112*W112+AT112*AU112)+(Z112*Y112+AV112*AW112)+(AA112*AB112+AX112*AY112))/(W112+Y112+AA112))/1440,"no data")</f>
        <v>1</v>
      </c>
      <c r="AK112" s="127" t="n">
        <v>9.505</v>
      </c>
      <c r="AL112" s="133" t="n">
        <v>135.14</v>
      </c>
      <c r="AM112" s="201" t="n">
        <f aca="false">AK112*AL112</f>
        <v>1284.5057</v>
      </c>
      <c r="AN112" s="127" t="n">
        <v>29.66</v>
      </c>
      <c r="AO112" s="199" t="n">
        <v>976.09</v>
      </c>
      <c r="AP112" s="155" t="n">
        <f aca="false">AN112*AO112</f>
        <v>28950.8294</v>
      </c>
      <c r="AQ112" s="156" t="n">
        <f aca="false">IF(U112&gt;0,((((AK112*AL112)+(AN112*AO112))/(U112*1000))*1000000),"no data")</f>
        <v>8779.13330429733</v>
      </c>
      <c r="AR112" s="157" t="n">
        <f aca="false">IF(S112&gt;0,(S112/24), "no data")</f>
        <v>146.791666666667</v>
      </c>
      <c r="AS112" s="36"/>
      <c r="AT112" s="143" t="n">
        <v>0</v>
      </c>
      <c r="AU112" s="159" t="n">
        <v>0</v>
      </c>
      <c r="AV112" s="143" t="n">
        <v>0</v>
      </c>
      <c r="AW112" s="143" t="n">
        <v>0</v>
      </c>
      <c r="AX112" s="159" t="n">
        <v>0</v>
      </c>
      <c r="AY112" s="143" t="n">
        <v>0</v>
      </c>
      <c r="AZ112" s="143" t="n">
        <v>0</v>
      </c>
      <c r="BB112" s="160" t="n">
        <v>1069</v>
      </c>
      <c r="BC112" s="160" t="n">
        <v>1087</v>
      </c>
      <c r="BD112" s="160" t="n">
        <v>1397</v>
      </c>
      <c r="BE112" s="160" t="n">
        <f aca="false">BC112-BB112</f>
        <v>18</v>
      </c>
      <c r="BF112" s="160" t="n">
        <f aca="false">AQ112</f>
        <v>8779.13330429733</v>
      </c>
      <c r="BG112" s="162" t="n">
        <f aca="false">BD112/24</f>
        <v>58.2083333333333</v>
      </c>
      <c r="BH112" s="187" t="n">
        <v>1.989</v>
      </c>
      <c r="BI112" s="188" t="n">
        <v>1.989</v>
      </c>
      <c r="BJ112" s="189" t="n">
        <v>28.8</v>
      </c>
      <c r="BK112" s="190" t="n">
        <v>22.22</v>
      </c>
      <c r="BL112" s="190" t="n">
        <v>27.45</v>
      </c>
      <c r="BM112" s="190" t="n">
        <v>26.5</v>
      </c>
      <c r="BN112" s="192" t="n">
        <v>989.9</v>
      </c>
      <c r="BO112" s="190" t="n">
        <v>50.08</v>
      </c>
      <c r="BP112" s="191" t="n">
        <v>0.9373</v>
      </c>
      <c r="BQ112" s="190" t="n">
        <v>96.75</v>
      </c>
      <c r="BR112" s="190" t="n">
        <v>86.37</v>
      </c>
      <c r="BS112" s="190" t="n">
        <v>12076</v>
      </c>
      <c r="BT112" s="190" t="n">
        <v>11702</v>
      </c>
      <c r="BU112" s="135" t="n">
        <f aca="false">BT112-BS112</f>
        <v>-374</v>
      </c>
      <c r="BV112" s="160" t="n">
        <f aca="false">BH112+BI112</f>
        <v>3.978</v>
      </c>
      <c r="BW112" s="162" t="n">
        <v>24</v>
      </c>
      <c r="BX112" s="162" t="n">
        <v>24</v>
      </c>
      <c r="BZ112" s="162" t="n">
        <v>24</v>
      </c>
      <c r="CA112" s="162" t="n">
        <v>10.5</v>
      </c>
      <c r="CC112" s="162" t="n">
        <v>2.2</v>
      </c>
      <c r="CD112" s="162" t="n">
        <v>4.2</v>
      </c>
      <c r="CE112" s="162" t="n">
        <v>1.8</v>
      </c>
      <c r="CF112" s="162" t="n">
        <v>1.5</v>
      </c>
    </row>
    <row r="113" customFormat="false" ht="13.8" hidden="false" customHeight="false" outlineLevel="0" collapsed="false">
      <c r="A113" s="90"/>
      <c r="B113" s="91" t="n">
        <v>43208</v>
      </c>
      <c r="C113" s="140" t="n">
        <v>84.1</v>
      </c>
      <c r="D113" s="166" t="n">
        <v>0.528</v>
      </c>
      <c r="E113" s="142" t="n">
        <v>66.4</v>
      </c>
      <c r="F113" s="144" t="n">
        <v>96</v>
      </c>
      <c r="G113" s="144" t="n">
        <v>70</v>
      </c>
      <c r="H113" s="144" t="n">
        <v>24</v>
      </c>
      <c r="I113" s="144" t="n">
        <v>0</v>
      </c>
      <c r="J113" s="144" t="n">
        <v>24</v>
      </c>
      <c r="K113" s="144" t="n">
        <v>0</v>
      </c>
      <c r="L113" s="185" t="n">
        <v>0</v>
      </c>
      <c r="M113" s="185" t="n">
        <v>0</v>
      </c>
      <c r="N113" s="185" t="n">
        <v>0</v>
      </c>
      <c r="O113" s="185" t="n">
        <v>0</v>
      </c>
      <c r="P113" s="185" t="n">
        <v>24</v>
      </c>
      <c r="Q113" s="159" t="n">
        <v>0</v>
      </c>
      <c r="R113" s="204" t="n">
        <v>3555</v>
      </c>
      <c r="S113" s="143" t="n">
        <v>3489</v>
      </c>
      <c r="T113" s="144" t="n">
        <v>3489</v>
      </c>
      <c r="U113" s="144" t="n">
        <v>3410</v>
      </c>
      <c r="V113" s="144" t="n">
        <v>3520</v>
      </c>
      <c r="W113" s="144" t="n">
        <v>44</v>
      </c>
      <c r="X113" s="144" t="n">
        <v>0</v>
      </c>
      <c r="Y113" s="144" t="n">
        <v>45</v>
      </c>
      <c r="Z113" s="206" t="n">
        <v>0</v>
      </c>
      <c r="AA113" s="185" t="n">
        <v>58</v>
      </c>
      <c r="AB113" s="185" t="n">
        <v>0</v>
      </c>
      <c r="AC113" s="149" t="n">
        <f aca="false">V113-U113+AZ113</f>
        <v>110</v>
      </c>
      <c r="AD113" s="150" t="n">
        <f aca="false">U113-T113</f>
        <v>-79</v>
      </c>
      <c r="AE113" s="144" t="n">
        <v>149</v>
      </c>
      <c r="AF113" s="151" t="n">
        <f aca="false">IF(AE113&gt;0, V113/(AE113*24),"no data")</f>
        <v>0.984340044742729</v>
      </c>
      <c r="AG113" s="152" t="n">
        <f aca="false">IF(R113&gt;0,R113/24,"no data")</f>
        <v>148.125</v>
      </c>
      <c r="AH113" s="151" t="n">
        <f aca="false">IF(U113&gt;0,(U113/R113),"no data")</f>
        <v>0.959212376933896</v>
      </c>
      <c r="AI113" s="153" t="n">
        <f aca="false">IF(U113&gt;0,(1440-((W113*X113)+(Y113*Z113)+(AA113*AB113))/(W113+Y113+AA113))/1440,"no data")</f>
        <v>1</v>
      </c>
      <c r="AJ113" s="154" t="n">
        <f aca="false">IF(U113&gt;0,(1440-((X113*W113+AT113*AU113)+(Z113*Y113+AV113*AW113)+(AA113*AB113+AX113*AY113))/(W113+Y113+AA113))/1440,"no data")</f>
        <v>1</v>
      </c>
      <c r="AK113" s="127" t="n">
        <v>9.48</v>
      </c>
      <c r="AL113" s="133" t="n">
        <v>134.83</v>
      </c>
      <c r="AM113" s="201" t="n">
        <f aca="false">AK113*AL113</f>
        <v>1278.1884</v>
      </c>
      <c r="AN113" s="127" t="n">
        <v>29.413</v>
      </c>
      <c r="AO113" s="199" t="n">
        <v>976</v>
      </c>
      <c r="AP113" s="155" t="n">
        <f aca="false">AN113*AO113</f>
        <v>28707.088</v>
      </c>
      <c r="AQ113" s="156" t="n">
        <f aca="false">IF(U113&gt;0,((((AK113*AL113)+(AN113*AO113))/(U113*1000))*1000000),"no data")</f>
        <v>8793.33618768328</v>
      </c>
      <c r="AR113" s="157" t="n">
        <f aca="false">IF(S113&gt;0,S113/24, "no data")</f>
        <v>145.375</v>
      </c>
      <c r="AS113" s="36"/>
      <c r="AT113" s="143" t="n">
        <v>0</v>
      </c>
      <c r="AU113" s="159" t="n">
        <v>0</v>
      </c>
      <c r="AV113" s="159" t="n">
        <v>0</v>
      </c>
      <c r="AW113" s="143" t="n">
        <v>0</v>
      </c>
      <c r="AX113" s="159" t="n">
        <v>0</v>
      </c>
      <c r="AY113" s="143" t="n">
        <v>0</v>
      </c>
      <c r="AZ113" s="143" t="n">
        <v>0</v>
      </c>
      <c r="BB113" s="160" t="n">
        <v>1055</v>
      </c>
      <c r="BC113" s="160" t="n">
        <v>1075</v>
      </c>
      <c r="BD113" s="160" t="n">
        <v>1390</v>
      </c>
      <c r="BE113" s="160" t="n">
        <f aca="false">BC113-BB113</f>
        <v>20</v>
      </c>
      <c r="BF113" s="160" t="n">
        <f aca="false">AQ113</f>
        <v>8793.33618768328</v>
      </c>
      <c r="BG113" s="162" t="n">
        <f aca="false">BD113/24</f>
        <v>57.9166666666667</v>
      </c>
      <c r="BH113" s="187" t="n">
        <v>2.021</v>
      </c>
      <c r="BI113" s="187" t="n">
        <v>2.021</v>
      </c>
      <c r="BJ113" s="189" t="n">
        <v>28.8</v>
      </c>
      <c r="BK113" s="190" t="n">
        <v>27.25</v>
      </c>
      <c r="BL113" s="190" t="n">
        <v>21.88</v>
      </c>
      <c r="BM113" s="190" t="n">
        <v>27.42</v>
      </c>
      <c r="BN113" s="192" t="n">
        <v>989.8</v>
      </c>
      <c r="BO113" s="189" t="n">
        <v>50.04</v>
      </c>
      <c r="BP113" s="191" t="n">
        <v>0.9376</v>
      </c>
      <c r="BQ113" s="190" t="n">
        <v>96.76</v>
      </c>
      <c r="BR113" s="190" t="n">
        <v>86.46</v>
      </c>
      <c r="BS113" s="190" t="n">
        <v>12132</v>
      </c>
      <c r="BT113" s="190" t="n">
        <v>11759</v>
      </c>
      <c r="BU113" s="135" t="n">
        <f aca="false">BT113-BS113</f>
        <v>-373</v>
      </c>
      <c r="BV113" s="160" t="n">
        <f aca="false">BH113+BI113</f>
        <v>4.042</v>
      </c>
      <c r="BW113" s="162" t="n">
        <v>24</v>
      </c>
      <c r="BX113" s="162" t="n">
        <v>24</v>
      </c>
      <c r="BZ113" s="162" t="n">
        <v>24</v>
      </c>
      <c r="CA113" s="162" t="n">
        <v>5.68</v>
      </c>
      <c r="CC113" s="162" t="n">
        <v>2.1</v>
      </c>
      <c r="CD113" s="162" t="n">
        <v>4</v>
      </c>
      <c r="CE113" s="162" t="n">
        <v>1.7</v>
      </c>
      <c r="CF113" s="162" t="n">
        <v>1.6</v>
      </c>
    </row>
    <row r="114" customFormat="false" ht="13.8" hidden="false" customHeight="false" outlineLevel="0" collapsed="false">
      <c r="A114" s="90"/>
      <c r="B114" s="91" t="n">
        <v>43209</v>
      </c>
      <c r="C114" s="140" t="n">
        <v>85.4</v>
      </c>
      <c r="D114" s="166" t="n">
        <v>0.406</v>
      </c>
      <c r="E114" s="142" t="n">
        <v>62.7</v>
      </c>
      <c r="F114" s="144" t="n">
        <v>96</v>
      </c>
      <c r="G114" s="144" t="n">
        <v>75</v>
      </c>
      <c r="H114" s="144" t="n">
        <v>24</v>
      </c>
      <c r="I114" s="144" t="n">
        <v>0</v>
      </c>
      <c r="J114" s="144" t="n">
        <v>24</v>
      </c>
      <c r="K114" s="144" t="n">
        <v>0</v>
      </c>
      <c r="L114" s="185" t="n">
        <v>0</v>
      </c>
      <c r="M114" s="185" t="n">
        <v>0</v>
      </c>
      <c r="N114" s="185" t="n">
        <v>0</v>
      </c>
      <c r="O114" s="185" t="n">
        <v>0</v>
      </c>
      <c r="P114" s="185" t="n">
        <v>24</v>
      </c>
      <c r="Q114" s="159" t="n">
        <v>0</v>
      </c>
      <c r="R114" s="207" t="n">
        <v>3543</v>
      </c>
      <c r="S114" s="143" t="n">
        <v>3489</v>
      </c>
      <c r="T114" s="144" t="n">
        <v>3489</v>
      </c>
      <c r="U114" s="144" t="n">
        <v>3424</v>
      </c>
      <c r="V114" s="144" t="n">
        <v>3533</v>
      </c>
      <c r="W114" s="144" t="n">
        <v>44</v>
      </c>
      <c r="X114" s="144" t="n">
        <v>0</v>
      </c>
      <c r="Y114" s="144" t="n">
        <v>45</v>
      </c>
      <c r="Z114" s="185" t="n">
        <v>0</v>
      </c>
      <c r="AA114" s="185" t="n">
        <v>58</v>
      </c>
      <c r="AB114" s="185" t="n">
        <v>0</v>
      </c>
      <c r="AC114" s="149" t="n">
        <f aca="false">V114-U114+AZ114</f>
        <v>109</v>
      </c>
      <c r="AD114" s="150" t="n">
        <f aca="false">U114-T114</f>
        <v>-65</v>
      </c>
      <c r="AE114" s="144" t="n">
        <v>149</v>
      </c>
      <c r="AF114" s="151" t="n">
        <f aca="false">IF(AE114&gt;0, V114/(AE114*24),"no data")</f>
        <v>0.987975391498881</v>
      </c>
      <c r="AG114" s="152" t="n">
        <f aca="false">IF(R114&gt;0,R114/24,"no data")</f>
        <v>147.625</v>
      </c>
      <c r="AH114" s="151" t="n">
        <f aca="false">IF(U114&gt;0,(U114/R114),"no data")</f>
        <v>0.966412644651425</v>
      </c>
      <c r="AI114" s="153" t="n">
        <f aca="false">IF(U114&gt;0,(1440-((W114*X114)+(Y114*Z114)+(AA114*AB114))/(W114+Y114+AA114))/1440,"no data")</f>
        <v>1</v>
      </c>
      <c r="AJ114" s="154" t="n">
        <f aca="false">IF(U114&gt;0,(1440-((X114*W114+AT114*AU114)+(Z114*Y114+AV114*AW114)+(AA114*AB114+AX114*AY114))/(W114+Y114+AA114))/1440,"no data")</f>
        <v>1</v>
      </c>
      <c r="AK114" s="127" t="n">
        <v>9.485</v>
      </c>
      <c r="AL114" s="133" t="n">
        <v>135.83</v>
      </c>
      <c r="AM114" s="201" t="n">
        <f aca="false">AK114*AL114</f>
        <v>1288.34755</v>
      </c>
      <c r="AN114" s="127" t="n">
        <v>29.375</v>
      </c>
      <c r="AO114" s="199" t="n">
        <v>977.46</v>
      </c>
      <c r="AP114" s="155" t="n">
        <f aca="false">AN114*AO114</f>
        <v>28712.8875</v>
      </c>
      <c r="AQ114" s="156" t="n">
        <f aca="false">IF(U114&gt;0,((((AK114*AL114)+(AN114*AO114))/(U114*1000))*1000000),"no data")</f>
        <v>8762.04294684579</v>
      </c>
      <c r="AR114" s="157" t="n">
        <f aca="false">IF(S114&gt;0,S114/24, "no data")</f>
        <v>145.375</v>
      </c>
      <c r="AS114" s="36"/>
      <c r="AT114" s="143" t="n">
        <v>0</v>
      </c>
      <c r="AU114" s="159" t="n">
        <v>0</v>
      </c>
      <c r="AV114" s="159" t="n">
        <v>0</v>
      </c>
      <c r="AW114" s="143" t="n">
        <v>0</v>
      </c>
      <c r="AX114" s="159" t="n">
        <v>0</v>
      </c>
      <c r="AY114" s="143" t="n">
        <v>0</v>
      </c>
      <c r="AZ114" s="143" t="n">
        <v>0</v>
      </c>
      <c r="BB114" s="160" t="n">
        <v>1063</v>
      </c>
      <c r="BC114" s="160" t="n">
        <v>1080</v>
      </c>
      <c r="BD114" s="160" t="n">
        <v>1390</v>
      </c>
      <c r="BE114" s="160" t="n">
        <f aca="false">BC114-BB114</f>
        <v>17</v>
      </c>
      <c r="BF114" s="160" t="n">
        <f aca="false">AQ114</f>
        <v>8762.04294684579</v>
      </c>
      <c r="BG114" s="162" t="n">
        <f aca="false">BD114/24</f>
        <v>57.9166666666667</v>
      </c>
      <c r="BH114" s="187" t="n">
        <v>1.973</v>
      </c>
      <c r="BI114" s="188" t="n">
        <v>1.973</v>
      </c>
      <c r="BJ114" s="208" t="n">
        <v>28.8</v>
      </c>
      <c r="BK114" s="189" t="n">
        <v>27.29</v>
      </c>
      <c r="BL114" s="190" t="n">
        <v>21.97</v>
      </c>
      <c r="BM114" s="192" t="n">
        <v>27.04</v>
      </c>
      <c r="BN114" s="190" t="n">
        <v>986.25</v>
      </c>
      <c r="BO114" s="190" t="n">
        <v>50.02</v>
      </c>
      <c r="BP114" s="191" t="n">
        <v>0.9375</v>
      </c>
      <c r="BQ114" s="190" t="n">
        <v>96.26</v>
      </c>
      <c r="BR114" s="189" t="n">
        <v>86.22</v>
      </c>
      <c r="BS114" s="190" t="n">
        <v>12052</v>
      </c>
      <c r="BT114" s="160" t="n">
        <v>12058</v>
      </c>
      <c r="BU114" s="135" t="n">
        <f aca="false">BT114-BS114</f>
        <v>6</v>
      </c>
      <c r="BV114" s="160" t="n">
        <f aca="false">BH114+BI114</f>
        <v>3.946</v>
      </c>
      <c r="BW114" s="162" t="n">
        <v>24</v>
      </c>
      <c r="BX114" s="162" t="n">
        <v>24</v>
      </c>
      <c r="BZ114" s="162" t="n">
        <v>24</v>
      </c>
      <c r="CA114" s="162" t="n">
        <v>9.75</v>
      </c>
      <c r="CC114" s="162" t="n">
        <v>2.1</v>
      </c>
      <c r="CD114" s="162" t="n">
        <v>4</v>
      </c>
      <c r="CE114" s="162" t="n">
        <v>1.8</v>
      </c>
      <c r="CF114" s="162" t="n">
        <v>1.7</v>
      </c>
    </row>
    <row r="115" customFormat="false" ht="13.8" hidden="false" customHeight="false" outlineLevel="0" collapsed="false">
      <c r="A115" s="90"/>
      <c r="B115" s="91" t="n">
        <v>43210</v>
      </c>
      <c r="C115" s="140" t="n">
        <v>75.1</v>
      </c>
      <c r="D115" s="166" t="n">
        <v>0.573</v>
      </c>
      <c r="E115" s="142" t="n">
        <v>60.1</v>
      </c>
      <c r="F115" s="144" t="n">
        <v>87</v>
      </c>
      <c r="G115" s="144" t="n">
        <v>64</v>
      </c>
      <c r="H115" s="144" t="n">
        <v>24</v>
      </c>
      <c r="I115" s="144" t="n">
        <v>0</v>
      </c>
      <c r="J115" s="144" t="n">
        <v>24</v>
      </c>
      <c r="K115" s="144" t="n">
        <v>0</v>
      </c>
      <c r="L115" s="170" t="n">
        <v>0</v>
      </c>
      <c r="M115" s="170" t="n">
        <v>0</v>
      </c>
      <c r="N115" s="170" t="n">
        <v>0</v>
      </c>
      <c r="O115" s="170" t="n">
        <v>0</v>
      </c>
      <c r="P115" s="170" t="n">
        <v>22</v>
      </c>
      <c r="Q115" s="159" t="n">
        <v>21</v>
      </c>
      <c r="R115" s="204" t="n">
        <v>3646</v>
      </c>
      <c r="S115" s="159" t="n">
        <v>3539</v>
      </c>
      <c r="T115" s="144" t="n">
        <v>3525</v>
      </c>
      <c r="U115" s="144" t="n">
        <v>3463</v>
      </c>
      <c r="V115" s="144" t="n">
        <v>3569</v>
      </c>
      <c r="W115" s="144" t="n">
        <v>45</v>
      </c>
      <c r="X115" s="144" t="n">
        <v>0</v>
      </c>
      <c r="Y115" s="144" t="n">
        <v>46</v>
      </c>
      <c r="Z115" s="170" t="n">
        <v>0</v>
      </c>
      <c r="AA115" s="170" t="n">
        <v>58</v>
      </c>
      <c r="AB115" s="170" t="n">
        <v>0</v>
      </c>
      <c r="AC115" s="149" t="n">
        <f aca="false">V115-U115+AZ115</f>
        <v>106</v>
      </c>
      <c r="AD115" s="150" t="n">
        <f aca="false">U115-T115</f>
        <v>-62</v>
      </c>
      <c r="AE115" s="144" t="n">
        <v>152</v>
      </c>
      <c r="AF115" s="151" t="n">
        <f aca="false">IF(AE115&gt;0, V115/(AE115*24),"no data")</f>
        <v>0.978344298245614</v>
      </c>
      <c r="AG115" s="152" t="n">
        <f aca="false">IF(R115&gt;0,R115/24,"no data")</f>
        <v>151.916666666667</v>
      </c>
      <c r="AH115" s="151" t="n">
        <f aca="false">IF(U115&gt;0,(U115/R115),"no data")</f>
        <v>0.949808008776742</v>
      </c>
      <c r="AI115" s="153" t="n">
        <f aca="false">IF(U115&gt;0,(1440-((W115*X115)+(Y115*Z115)+(AA115*AB115))/(W115+Y115+AA115))/1440,"no data")</f>
        <v>1</v>
      </c>
      <c r="AJ115" s="154" t="n">
        <f aca="false">IF(U115&gt;0,(1440-((X115*W115+AT115*AU115)+(Z115*Y115+AV115*AW115)+(AA115*AB115+AX115*AY115))/(W115+Y115+AA115))/1440,"no data")</f>
        <v>0.993540268456376</v>
      </c>
      <c r="AK115" s="127" t="n">
        <v>9.49</v>
      </c>
      <c r="AL115" s="133" t="n">
        <v>136.83</v>
      </c>
      <c r="AM115" s="142" t="n">
        <f aca="false">AK115*AL115</f>
        <v>1298.5167</v>
      </c>
      <c r="AN115" s="127" t="n">
        <v>29.45</v>
      </c>
      <c r="AO115" s="205" t="n">
        <v>979.79</v>
      </c>
      <c r="AP115" s="155" t="n">
        <f aca="false">AN115*AO115</f>
        <v>28854.8155</v>
      </c>
      <c r="AQ115" s="156" t="n">
        <f aca="false">IF(U115&gt;0,((((AK115*AL115)+(AN115*AO115))/(U115*1000))*1000000),"no data")</f>
        <v>8707.28622581577</v>
      </c>
      <c r="AR115" s="157" t="n">
        <f aca="false">IF(S115&gt;0,S115/24, "no data")</f>
        <v>147.458333333333</v>
      </c>
      <c r="AS115" s="36"/>
      <c r="AT115" s="143" t="n">
        <v>0</v>
      </c>
      <c r="AU115" s="159" t="n">
        <v>0</v>
      </c>
      <c r="AV115" s="159" t="n">
        <v>0</v>
      </c>
      <c r="AW115" s="143" t="n">
        <v>0</v>
      </c>
      <c r="AX115" s="159" t="n">
        <v>14</v>
      </c>
      <c r="AY115" s="143" t="n">
        <v>99</v>
      </c>
      <c r="AZ115" s="143" t="n">
        <v>0</v>
      </c>
      <c r="BB115" s="160" t="n">
        <v>1084</v>
      </c>
      <c r="BC115" s="160" t="n">
        <v>1105</v>
      </c>
      <c r="BD115" s="160" t="n">
        <v>1380</v>
      </c>
      <c r="BE115" s="160" t="n">
        <f aca="false">BC115-BB115</f>
        <v>21</v>
      </c>
      <c r="BF115" s="160" t="n">
        <f aca="false">AQ115</f>
        <v>8707.28622581577</v>
      </c>
      <c r="BG115" s="162" t="n">
        <f aca="false">BD115/24</f>
        <v>57.5</v>
      </c>
      <c r="BH115" s="187" t="n">
        <v>1.859</v>
      </c>
      <c r="BI115" s="188" t="n">
        <v>1.855</v>
      </c>
      <c r="BJ115" s="189" t="n">
        <v>28.8</v>
      </c>
      <c r="BK115" s="190" t="n">
        <v>27.57</v>
      </c>
      <c r="BL115" s="190" t="n">
        <v>22.27</v>
      </c>
      <c r="BM115" s="190" t="n">
        <v>27.51</v>
      </c>
      <c r="BN115" s="190" t="n">
        <v>984.38</v>
      </c>
      <c r="BO115" s="189" t="n">
        <v>50.08</v>
      </c>
      <c r="BP115" s="191" t="n">
        <v>0.9367</v>
      </c>
      <c r="BQ115" s="190" t="n">
        <v>96.46</v>
      </c>
      <c r="BR115" s="189" t="n">
        <v>86.1</v>
      </c>
      <c r="BS115" s="190" t="n">
        <v>11954</v>
      </c>
      <c r="BT115" s="160" t="n">
        <v>11592</v>
      </c>
      <c r="BU115" s="135" t="n">
        <f aca="false">BT115-BS115</f>
        <v>-362</v>
      </c>
      <c r="BV115" s="160" t="n">
        <f aca="false">BH115+BI115</f>
        <v>3.714</v>
      </c>
      <c r="BW115" s="162" t="n">
        <v>24</v>
      </c>
      <c r="BX115" s="162" t="n">
        <v>24</v>
      </c>
      <c r="BZ115" s="162" t="n">
        <v>24</v>
      </c>
      <c r="CA115" s="162" t="n">
        <v>5.62</v>
      </c>
      <c r="CC115" s="162" t="n">
        <v>2.1</v>
      </c>
      <c r="CD115" s="162" t="n">
        <v>4.2</v>
      </c>
      <c r="CE115" s="162" t="n">
        <v>1.8</v>
      </c>
      <c r="CF115" s="162" t="n">
        <v>1.7</v>
      </c>
    </row>
    <row r="116" customFormat="false" ht="13.8" hidden="false" customHeight="false" outlineLevel="0" collapsed="false">
      <c r="A116" s="90"/>
      <c r="B116" s="91" t="n">
        <v>43211</v>
      </c>
      <c r="C116" s="140" t="n">
        <v>74.9</v>
      </c>
      <c r="D116" s="166" t="n">
        <v>0.5269</v>
      </c>
      <c r="E116" s="142" t="n">
        <v>59.36</v>
      </c>
      <c r="F116" s="143" t="n">
        <v>87</v>
      </c>
      <c r="G116" s="143" t="n">
        <v>62</v>
      </c>
      <c r="H116" s="144" t="n">
        <v>24</v>
      </c>
      <c r="I116" s="144" t="n">
        <v>0</v>
      </c>
      <c r="J116" s="144" t="n">
        <v>24</v>
      </c>
      <c r="K116" s="144" t="n">
        <v>0</v>
      </c>
      <c r="L116" s="170" t="n">
        <v>0</v>
      </c>
      <c r="M116" s="170" t="n">
        <v>0</v>
      </c>
      <c r="N116" s="170" t="n">
        <v>0</v>
      </c>
      <c r="O116" s="170" t="n">
        <v>0</v>
      </c>
      <c r="P116" s="170" t="n">
        <v>24</v>
      </c>
      <c r="Q116" s="159" t="n">
        <v>0</v>
      </c>
      <c r="R116" s="207" t="n">
        <v>3634</v>
      </c>
      <c r="S116" s="159" t="n">
        <v>3551</v>
      </c>
      <c r="T116" s="143" t="n">
        <v>3551</v>
      </c>
      <c r="U116" s="143" t="n">
        <v>3473</v>
      </c>
      <c r="V116" s="144" t="n">
        <v>3581</v>
      </c>
      <c r="W116" s="144" t="n">
        <v>45</v>
      </c>
      <c r="X116" s="144" t="n">
        <v>0</v>
      </c>
      <c r="Y116" s="144" t="n">
        <v>46</v>
      </c>
      <c r="Z116" s="170" t="n">
        <v>0</v>
      </c>
      <c r="AA116" s="170" t="n">
        <v>58</v>
      </c>
      <c r="AB116" s="170" t="n">
        <v>0</v>
      </c>
      <c r="AC116" s="149" t="n">
        <f aca="false">V116-U116+AZ116</f>
        <v>108</v>
      </c>
      <c r="AD116" s="150" t="n">
        <f aca="false">U116-T116</f>
        <v>-78</v>
      </c>
      <c r="AE116" s="144" t="n">
        <v>152</v>
      </c>
      <c r="AF116" s="151" t="n">
        <f aca="false">IF(AE116&gt;0, V116/(AE116*24),"no data")</f>
        <v>0.981633771929825</v>
      </c>
      <c r="AG116" s="152" t="n">
        <f aca="false">IF(R116&gt;0,R116/24,"no data")</f>
        <v>151.416666666667</v>
      </c>
      <c r="AH116" s="151" t="n">
        <f aca="false">IF(U116&gt;0,(U116/R116),"no data")</f>
        <v>0.955696202531646</v>
      </c>
      <c r="AI116" s="153" t="n">
        <f aca="false">IF(U116&gt;0,(1440-((W116*X116)+(Y116*Z116)+(AA116*AB116))/(W116+Y116+AA116))/1440,"no data")</f>
        <v>1</v>
      </c>
      <c r="AJ116" s="154" t="n">
        <f aca="false">IF(U116&gt;0,(1440-((X116*W116+AT116*AU116)+(Z116*Y116+AV116*AW116)+(AA116*AB116+AX116*AY116))/(W116+Y116+AA116))/1440,"no data")</f>
        <v>1</v>
      </c>
      <c r="AK116" s="127" t="n">
        <v>9.44</v>
      </c>
      <c r="AL116" s="133" t="n">
        <v>134.23</v>
      </c>
      <c r="AM116" s="142" t="n">
        <f aca="false">AK116*AL116</f>
        <v>1267.1312</v>
      </c>
      <c r="AN116" s="127" t="n">
        <v>29.574</v>
      </c>
      <c r="AO116" s="205" t="n">
        <v>977.58</v>
      </c>
      <c r="AP116" s="155" t="n">
        <f aca="false">AN116*AO116</f>
        <v>28910.95092</v>
      </c>
      <c r="AQ116" s="156" t="n">
        <f aca="false">IF(U116&gt;0,((((AK116*AL116)+(AN116*AO116))/(U116*1000))*1000000),"no data")</f>
        <v>8689.34123812266</v>
      </c>
      <c r="AR116" s="157" t="n">
        <f aca="false">IF(S116&gt;0,S116/24, "no data")</f>
        <v>147.958333333333</v>
      </c>
      <c r="AS116" s="36"/>
      <c r="AT116" s="143" t="n">
        <v>0</v>
      </c>
      <c r="AU116" s="159" t="n">
        <v>0</v>
      </c>
      <c r="AV116" s="143" t="n">
        <v>0</v>
      </c>
      <c r="AW116" s="143" t="n">
        <v>0</v>
      </c>
      <c r="AX116" s="159" t="n">
        <v>0</v>
      </c>
      <c r="AY116" s="143" t="n">
        <v>0</v>
      </c>
      <c r="AZ116" s="143" t="n">
        <v>0</v>
      </c>
      <c r="BB116" s="160" t="n">
        <v>1089</v>
      </c>
      <c r="BC116" s="160" t="n">
        <v>1111</v>
      </c>
      <c r="BD116" s="160" t="n">
        <v>1381</v>
      </c>
      <c r="BE116" s="160" t="n">
        <f aca="false">BC116-BB116</f>
        <v>22</v>
      </c>
      <c r="BF116" s="160" t="n">
        <f aca="false">AQ116</f>
        <v>8689.34123812266</v>
      </c>
      <c r="BG116" s="162" t="n">
        <f aca="false">BD116/24</f>
        <v>57.5416666666667</v>
      </c>
      <c r="BH116" s="187" t="n">
        <v>1.813</v>
      </c>
      <c r="BI116" s="188" t="n">
        <v>1.813</v>
      </c>
      <c r="BJ116" s="189" t="n">
        <v>28.83</v>
      </c>
      <c r="BK116" s="190" t="n">
        <v>27.76</v>
      </c>
      <c r="BL116" s="190" t="n">
        <v>22.41</v>
      </c>
      <c r="BM116" s="190" t="n">
        <v>27.39</v>
      </c>
      <c r="BN116" s="190" t="n">
        <v>991</v>
      </c>
      <c r="BO116" s="190" t="n">
        <v>50.08</v>
      </c>
      <c r="BP116" s="191" t="n">
        <v>0.9378</v>
      </c>
      <c r="BQ116" s="190" t="n">
        <v>96.31</v>
      </c>
      <c r="BR116" s="189" t="n">
        <v>86.18</v>
      </c>
      <c r="BS116" s="160" t="n">
        <v>11978</v>
      </c>
      <c r="BT116" s="160" t="n">
        <v>11588</v>
      </c>
      <c r="BU116" s="135" t="n">
        <f aca="false">BT116-BS116</f>
        <v>-390</v>
      </c>
      <c r="BV116" s="160" t="n">
        <f aca="false">BH116+BI116</f>
        <v>3.626</v>
      </c>
      <c r="BW116" s="162" t="n">
        <v>24</v>
      </c>
      <c r="BX116" s="162" t="n">
        <v>24</v>
      </c>
      <c r="BZ116" s="162" t="n">
        <v>24</v>
      </c>
      <c r="CA116" s="162" t="n">
        <v>8</v>
      </c>
      <c r="CC116" s="162" t="n">
        <v>2.1</v>
      </c>
      <c r="CD116" s="162" t="n">
        <v>4</v>
      </c>
      <c r="CE116" s="162" t="n">
        <v>1.8</v>
      </c>
      <c r="CF116" s="162" t="n">
        <v>1.7</v>
      </c>
    </row>
    <row r="117" customFormat="false" ht="13.8" hidden="false" customHeight="false" outlineLevel="0" collapsed="false">
      <c r="A117" s="90"/>
      <c r="B117" s="91" t="n">
        <v>43212</v>
      </c>
      <c r="C117" s="140" t="n">
        <v>82.9</v>
      </c>
      <c r="D117" s="166" t="n">
        <v>0.379</v>
      </c>
      <c r="E117" s="142" t="n">
        <v>59.6</v>
      </c>
      <c r="F117" s="143" t="n">
        <v>96</v>
      </c>
      <c r="G117" s="143" t="n">
        <v>69</v>
      </c>
      <c r="H117" s="144" t="n">
        <v>24</v>
      </c>
      <c r="I117" s="144" t="n">
        <v>0</v>
      </c>
      <c r="J117" s="144" t="n">
        <v>24</v>
      </c>
      <c r="K117" s="144" t="n">
        <v>0</v>
      </c>
      <c r="L117" s="170" t="n">
        <v>0</v>
      </c>
      <c r="M117" s="170" t="n">
        <v>0</v>
      </c>
      <c r="N117" s="170" t="n">
        <v>0</v>
      </c>
      <c r="O117" s="170" t="n">
        <v>0</v>
      </c>
      <c r="P117" s="170" t="n">
        <v>0</v>
      </c>
      <c r="Q117" s="159" t="n">
        <v>0</v>
      </c>
      <c r="R117" s="204" t="n">
        <v>3563</v>
      </c>
      <c r="S117" s="159" t="n">
        <v>3215</v>
      </c>
      <c r="T117" s="159" t="n">
        <v>3215</v>
      </c>
      <c r="U117" s="159" t="n">
        <v>3139</v>
      </c>
      <c r="V117" s="209" t="n">
        <v>3232</v>
      </c>
      <c r="W117" s="144" t="n">
        <v>45</v>
      </c>
      <c r="X117" s="144" t="n">
        <v>0</v>
      </c>
      <c r="Y117" s="144" t="n">
        <v>46</v>
      </c>
      <c r="Z117" s="170" t="n">
        <v>0</v>
      </c>
      <c r="AA117" s="170" t="n">
        <v>58</v>
      </c>
      <c r="AB117" s="170" t="n">
        <v>0</v>
      </c>
      <c r="AC117" s="149" t="n">
        <f aca="false">V117-U117+AZ117</f>
        <v>93</v>
      </c>
      <c r="AD117" s="150" t="n">
        <f aca="false">U117-T117</f>
        <v>-76</v>
      </c>
      <c r="AE117" s="143" t="n">
        <v>137</v>
      </c>
      <c r="AF117" s="151" t="n">
        <f aca="false">IF(AE117&gt;0, V117/(AE117*24),"no data")</f>
        <v>0.982968369829684</v>
      </c>
      <c r="AG117" s="152" t="n">
        <f aca="false">IF(R117&gt;0,R117/24,"no data")</f>
        <v>148.458333333333</v>
      </c>
      <c r="AH117" s="151" t="n">
        <f aca="false">IF(U117&gt;0,(U117/R117),"no data")</f>
        <v>0.88099915801291</v>
      </c>
      <c r="AI117" s="153" t="n">
        <f aca="false">IF(U117&gt;0,(1440-((W117*X117)+(Y117*Z117)+(AA117*AB117))/(W117+Y117+AA117))/1440,"no data")</f>
        <v>1</v>
      </c>
      <c r="AJ117" s="154" t="n">
        <f aca="false">IF(U117&gt;0,(1440-((X117*W117+AT117*AU117)+(Z117*Y117+AV117*AW117)+(AA117*AB117+AX117*AY117))/(W117+Y117+AA117))/1440,"no data")</f>
        <v>0.906040268456376</v>
      </c>
      <c r="AK117" s="127" t="n">
        <v>9.5</v>
      </c>
      <c r="AL117" s="133" t="n">
        <v>137.16</v>
      </c>
      <c r="AM117" s="142" t="n">
        <f aca="false">AK117*AL117</f>
        <v>1303.02</v>
      </c>
      <c r="AN117" s="127" t="n">
        <v>25.698</v>
      </c>
      <c r="AO117" s="205" t="n">
        <v>979.37</v>
      </c>
      <c r="AP117" s="155" t="n">
        <f aca="false">AN117*AO117</f>
        <v>25167.85026</v>
      </c>
      <c r="AQ117" s="156" t="n">
        <f aca="false">IF(U117&gt;0,((((AK117*AL117)+(AN117*AO117))/(U117*1000))*1000000),"no data")</f>
        <v>8432.89909525327</v>
      </c>
      <c r="AR117" s="157" t="n">
        <f aca="false">IF(S117&gt;0,S117/24, "no data")</f>
        <v>133.958333333333</v>
      </c>
      <c r="AS117" s="36"/>
      <c r="AT117" s="143" t="n">
        <v>0</v>
      </c>
      <c r="AU117" s="159" t="n">
        <v>0</v>
      </c>
      <c r="AV117" s="159" t="n">
        <v>0</v>
      </c>
      <c r="AW117" s="143" t="n">
        <v>0</v>
      </c>
      <c r="AX117" s="159" t="n">
        <v>14</v>
      </c>
      <c r="AY117" s="143" t="n">
        <v>1440</v>
      </c>
      <c r="AZ117" s="143" t="n">
        <v>0</v>
      </c>
      <c r="BB117" s="160" t="n">
        <v>1081</v>
      </c>
      <c r="BC117" s="160" t="n">
        <v>1107</v>
      </c>
      <c r="BD117" s="160" t="n">
        <v>1044</v>
      </c>
      <c r="BE117" s="160" t="n">
        <f aca="false">BC117-BB117</f>
        <v>26</v>
      </c>
      <c r="BF117" s="160" t="n">
        <f aca="false">AQ117</f>
        <v>8432.89909525327</v>
      </c>
      <c r="BG117" s="162" t="n">
        <f aca="false">BD117/24</f>
        <v>43.5</v>
      </c>
      <c r="BH117" s="187" t="n">
        <v>0</v>
      </c>
      <c r="BI117" s="188" t="n">
        <v>0</v>
      </c>
      <c r="BJ117" s="189" t="n">
        <v>28.8</v>
      </c>
      <c r="BK117" s="190" t="n">
        <v>27.52</v>
      </c>
      <c r="BL117" s="190" t="n">
        <v>22.31</v>
      </c>
      <c r="BM117" s="190" t="n">
        <v>27.31</v>
      </c>
      <c r="BN117" s="160" t="n">
        <v>991.67</v>
      </c>
      <c r="BO117" s="190" t="n">
        <v>50.06</v>
      </c>
      <c r="BP117" s="191" t="n">
        <v>0.9372</v>
      </c>
      <c r="BQ117" s="190" t="n">
        <v>96.03</v>
      </c>
      <c r="BR117" s="189" t="n">
        <v>86.07</v>
      </c>
      <c r="BS117" s="160" t="n">
        <v>11956</v>
      </c>
      <c r="BT117" s="160" t="n">
        <v>11590</v>
      </c>
      <c r="BU117" s="135" t="n">
        <f aca="false">BT117-BS117</f>
        <v>-366</v>
      </c>
      <c r="BV117" s="160" t="n">
        <f aca="false">BH117+BI117</f>
        <v>0</v>
      </c>
      <c r="BW117" s="162" t="n">
        <v>0</v>
      </c>
      <c r="BX117" s="162" t="n">
        <v>0</v>
      </c>
      <c r="BZ117" s="162" t="n">
        <v>24</v>
      </c>
      <c r="CA117" s="162" t="n">
        <v>7.3</v>
      </c>
      <c r="CC117" s="162" t="n">
        <v>2.1</v>
      </c>
      <c r="CD117" s="162" t="n">
        <v>4</v>
      </c>
      <c r="CE117" s="162" t="n">
        <v>1.8</v>
      </c>
      <c r="CF117" s="162" t="n">
        <v>1.65</v>
      </c>
    </row>
    <row r="118" customFormat="false" ht="13.8" hidden="false" customHeight="false" outlineLevel="0" collapsed="false">
      <c r="A118" s="90" t="s">
        <v>108</v>
      </c>
      <c r="B118" s="91" t="n">
        <v>43213</v>
      </c>
      <c r="C118" s="92" t="n">
        <v>86.8</v>
      </c>
      <c r="D118" s="93" t="n">
        <v>0.362</v>
      </c>
      <c r="E118" s="94" t="n">
        <v>60.4</v>
      </c>
      <c r="F118" s="95" t="n">
        <v>101</v>
      </c>
      <c r="G118" s="95" t="n">
        <v>72</v>
      </c>
      <c r="H118" s="96" t="n">
        <v>24</v>
      </c>
      <c r="I118" s="96" t="n">
        <v>0</v>
      </c>
      <c r="J118" s="96" t="n">
        <v>24</v>
      </c>
      <c r="K118" s="96" t="n">
        <v>0</v>
      </c>
      <c r="L118" s="97" t="n">
        <v>0</v>
      </c>
      <c r="M118" s="97" t="n">
        <v>0</v>
      </c>
      <c r="N118" s="97" t="n">
        <v>0</v>
      </c>
      <c r="O118" s="97" t="n">
        <v>0</v>
      </c>
      <c r="P118" s="97" t="n">
        <v>13</v>
      </c>
      <c r="Q118" s="112" t="n">
        <v>0</v>
      </c>
      <c r="R118" s="203" t="n">
        <v>3525</v>
      </c>
      <c r="S118" s="112" t="n">
        <v>3340</v>
      </c>
      <c r="T118" s="112" t="n">
        <v>3340</v>
      </c>
      <c r="U118" s="112" t="n">
        <v>3268</v>
      </c>
      <c r="V118" s="216" t="n">
        <v>3370</v>
      </c>
      <c r="W118" s="96" t="n">
        <v>45</v>
      </c>
      <c r="X118" s="96" t="n">
        <v>0</v>
      </c>
      <c r="Y118" s="96" t="n">
        <v>46</v>
      </c>
      <c r="Z118" s="221" t="n">
        <v>0</v>
      </c>
      <c r="AA118" s="221" t="n">
        <v>58</v>
      </c>
      <c r="AB118" s="97" t="n">
        <v>0</v>
      </c>
      <c r="AC118" s="100" t="n">
        <f aca="false">V118-U118+AZ118</f>
        <v>102</v>
      </c>
      <c r="AD118" s="101" t="n">
        <f aca="false">U118-T118</f>
        <v>-72</v>
      </c>
      <c r="AE118" s="95" t="n">
        <v>150</v>
      </c>
      <c r="AF118" s="102" t="n">
        <f aca="false">IF(AE118&gt;0, V118/(AE118*24),"no data")</f>
        <v>0.936111111111111</v>
      </c>
      <c r="AG118" s="103" t="n">
        <f aca="false">IF(R118&gt;0,R118/24,"no data")</f>
        <v>146.875</v>
      </c>
      <c r="AH118" s="102" t="n">
        <f aca="false">IF(U118&gt;0,(U118/R118),"no data")</f>
        <v>0.92709219858156</v>
      </c>
      <c r="AI118" s="104" t="n">
        <f aca="false">IF(U118&gt;0,(1440-((W118*X118)+(Y118*Z118)+(AA118*AB118))/(W118+Y118+AA118))/1440,"no data")</f>
        <v>1</v>
      </c>
      <c r="AJ118" s="105" t="n">
        <f aca="false">IF(U118&gt;0,(1440-((X118*W118+AT118*AU118)+(Z118*Y118+AV118*AW118)+(AA118*AB118+AX118*AY118))/(W118+Y118+AA118))/1440,"no data")</f>
        <v>0.956935123042506</v>
      </c>
      <c r="AK118" s="127" t="n">
        <v>9.51</v>
      </c>
      <c r="AL118" s="133" t="n">
        <v>137.64</v>
      </c>
      <c r="AM118" s="94" t="n">
        <f aca="false">AK118*AL118</f>
        <v>1308.9564</v>
      </c>
      <c r="AN118" s="127" t="n">
        <v>27.133</v>
      </c>
      <c r="AO118" s="205" t="n">
        <v>984.64</v>
      </c>
      <c r="AP118" s="109" t="n">
        <f aca="false">AN118*AO118</f>
        <v>26716.23712</v>
      </c>
      <c r="AQ118" s="130" t="n">
        <f aca="false">IF(U118&gt;0,((((AK118*AL118)+(AN118*AO118))/(U118*1000))*1000000),"no data")</f>
        <v>8575.6406119951</v>
      </c>
      <c r="AR118" s="111" t="n">
        <f aca="false">IF(S118&gt;0,S118/24, "no data")</f>
        <v>139.166666666667</v>
      </c>
      <c r="AS118" s="222"/>
      <c r="AT118" s="95" t="n">
        <v>0</v>
      </c>
      <c r="AU118" s="112" t="n">
        <v>0</v>
      </c>
      <c r="AV118" s="112" t="n">
        <v>0</v>
      </c>
      <c r="AW118" s="95" t="n">
        <v>0</v>
      </c>
      <c r="AX118" s="112" t="n">
        <v>14</v>
      </c>
      <c r="AY118" s="95" t="n">
        <v>660</v>
      </c>
      <c r="AZ118" s="95" t="n">
        <v>0</v>
      </c>
      <c r="BA118" s="223"/>
      <c r="BB118" s="113" t="n">
        <v>1072</v>
      </c>
      <c r="BC118" s="113" t="n">
        <v>1099</v>
      </c>
      <c r="BD118" s="113" t="n">
        <v>1199</v>
      </c>
      <c r="BE118" s="113" t="n">
        <f aca="false">BC118-BB118</f>
        <v>27</v>
      </c>
      <c r="BF118" s="113" t="n">
        <f aca="false">AQ118</f>
        <v>8575.6406119951</v>
      </c>
      <c r="BG118" s="173" t="n">
        <f aca="false">BD118/24</f>
        <v>49.9583333333333</v>
      </c>
      <c r="BH118" s="115" t="n">
        <v>0.886</v>
      </c>
      <c r="BI118" s="116" t="n">
        <v>0.886</v>
      </c>
      <c r="BJ118" s="117" t="n">
        <v>27.71</v>
      </c>
      <c r="BK118" s="118" t="n">
        <v>27.14</v>
      </c>
      <c r="BL118" s="118" t="n">
        <v>21.97</v>
      </c>
      <c r="BM118" s="118" t="n">
        <v>27.42</v>
      </c>
      <c r="BN118" s="113" t="n">
        <v>988.63</v>
      </c>
      <c r="BO118" s="118" t="n">
        <v>50.08</v>
      </c>
      <c r="BP118" s="119" t="n">
        <v>0.937</v>
      </c>
      <c r="BQ118" s="118" t="n">
        <v>95.36</v>
      </c>
      <c r="BR118" s="117" t="n">
        <v>86.07</v>
      </c>
      <c r="BS118" s="113" t="n">
        <v>11909</v>
      </c>
      <c r="BT118" s="113" t="n">
        <v>11545</v>
      </c>
      <c r="BU118" s="224" t="n">
        <f aca="false">BT118-BS118</f>
        <v>-364</v>
      </c>
      <c r="BV118" s="113" t="n">
        <f aca="false">BH118+BI118</f>
        <v>1.772</v>
      </c>
      <c r="BW118" s="114" t="n">
        <v>13</v>
      </c>
      <c r="BX118" s="114" t="n">
        <v>13</v>
      </c>
      <c r="BZ118" s="114" t="n">
        <v>24</v>
      </c>
      <c r="CA118" s="114" t="n">
        <v>6.9</v>
      </c>
      <c r="CC118" s="114" t="n">
        <v>2.1</v>
      </c>
      <c r="CD118" s="114" t="n">
        <v>4</v>
      </c>
      <c r="CE118" s="114" t="n">
        <v>1.8</v>
      </c>
      <c r="CF118" s="114" t="n">
        <v>1.65</v>
      </c>
    </row>
    <row r="119" customFormat="false" ht="13.8" hidden="false" customHeight="false" outlineLevel="0" collapsed="false">
      <c r="A119" s="90"/>
      <c r="B119" s="91" t="n">
        <v>43214</v>
      </c>
      <c r="C119" s="92" t="n">
        <v>90.1</v>
      </c>
      <c r="D119" s="93" t="n">
        <v>0.306</v>
      </c>
      <c r="E119" s="94" t="n">
        <v>61</v>
      </c>
      <c r="F119" s="95" t="n">
        <v>106</v>
      </c>
      <c r="G119" s="95" t="n">
        <v>73</v>
      </c>
      <c r="H119" s="96" t="n">
        <v>21</v>
      </c>
      <c r="I119" s="96" t="n">
        <v>54</v>
      </c>
      <c r="J119" s="96" t="n">
        <v>22</v>
      </c>
      <c r="K119" s="96" t="n">
        <v>8</v>
      </c>
      <c r="L119" s="97" t="n">
        <v>0</v>
      </c>
      <c r="M119" s="97" t="n">
        <v>0</v>
      </c>
      <c r="N119" s="97" t="n">
        <v>0</v>
      </c>
      <c r="O119" s="97" t="n">
        <v>0</v>
      </c>
      <c r="P119" s="97" t="n">
        <v>21</v>
      </c>
      <c r="Q119" s="112" t="n">
        <v>14</v>
      </c>
      <c r="R119" s="203" t="n">
        <v>3492</v>
      </c>
      <c r="S119" s="112" t="n">
        <v>3485</v>
      </c>
      <c r="T119" s="112" t="n">
        <v>3485</v>
      </c>
      <c r="U119" s="112" t="n">
        <v>3139</v>
      </c>
      <c r="V119" s="216" t="n">
        <v>3240</v>
      </c>
      <c r="W119" s="96" t="n">
        <v>44</v>
      </c>
      <c r="X119" s="96" t="n">
        <v>105</v>
      </c>
      <c r="Y119" s="96" t="n">
        <v>45</v>
      </c>
      <c r="Z119" s="221" t="n">
        <v>79</v>
      </c>
      <c r="AA119" s="221" t="n">
        <v>58</v>
      </c>
      <c r="AB119" s="97" t="n">
        <v>128</v>
      </c>
      <c r="AC119" s="100" t="n">
        <f aca="false">V119-U119+AZ119</f>
        <v>102</v>
      </c>
      <c r="AD119" s="101" t="n">
        <f aca="false">U119-T119</f>
        <v>-346</v>
      </c>
      <c r="AE119" s="95" t="n">
        <v>152</v>
      </c>
      <c r="AF119" s="102" t="n">
        <f aca="false">IF(AE119&gt;0, V119/(AE119*24),"no data")</f>
        <v>0.888157894736842</v>
      </c>
      <c r="AG119" s="103" t="n">
        <f aca="false">IF(R119&gt;0,R119/24,"no data")</f>
        <v>145.5</v>
      </c>
      <c r="AH119" s="102" t="n">
        <f aca="false">IF(U119&gt;0,(U119/R119),"no data")</f>
        <v>0.898911798396335</v>
      </c>
      <c r="AI119" s="104" t="n">
        <f aca="false">IF(U119&gt;0,(1440-((W119*X119)+(Y119*Z119)+(AA119*AB119))/(W119+Y119+AA119))/1440,"no data")</f>
        <v>0.92630857898715</v>
      </c>
      <c r="AJ119" s="105" t="n">
        <f aca="false">IF(U119&gt;0,(1440-((X119*W119+AT119*AU119)+(Z119*Y119+AV119*AW119)+(AA119*AB119+AX119*AY119))/(W119+Y119+AA119))/1440,"no data")</f>
        <v>0.918060279667423</v>
      </c>
      <c r="AK119" s="127" t="n">
        <v>8.761</v>
      </c>
      <c r="AL119" s="133" t="n">
        <v>136.99</v>
      </c>
      <c r="AM119" s="94" t="n">
        <f aca="false">AK119*AL119</f>
        <v>1200.16939</v>
      </c>
      <c r="AN119" s="127" t="n">
        <v>26.8653</v>
      </c>
      <c r="AO119" s="205" t="n">
        <v>985.4</v>
      </c>
      <c r="AP119" s="109" t="n">
        <f aca="false">AN119*AO119</f>
        <v>26473.06662</v>
      </c>
      <c r="AQ119" s="130" t="n">
        <f aca="false">IF(U119&gt;0,((((AK119*AL119)+(AN119*AO119))/(U119*1000))*1000000),"no data")</f>
        <v>8815.94011150048</v>
      </c>
      <c r="AR119" s="111" t="n">
        <f aca="false">IF(S119&gt;0,S119/24, "no data")</f>
        <v>145.208333333333</v>
      </c>
      <c r="AS119" s="222"/>
      <c r="AT119" s="95" t="n">
        <v>20</v>
      </c>
      <c r="AU119" s="112" t="n">
        <v>21</v>
      </c>
      <c r="AV119" s="112" t="n">
        <v>16</v>
      </c>
      <c r="AW119" s="95" t="n">
        <v>33</v>
      </c>
      <c r="AX119" s="112" t="n">
        <v>21</v>
      </c>
      <c r="AY119" s="95" t="n">
        <v>38</v>
      </c>
      <c r="AZ119" s="95" t="n">
        <v>1</v>
      </c>
      <c r="BA119" s="223"/>
      <c r="BB119" s="113" t="n">
        <v>973</v>
      </c>
      <c r="BC119" s="113" t="n">
        <v>1023</v>
      </c>
      <c r="BD119" s="113" t="n">
        <v>1244</v>
      </c>
      <c r="BE119" s="113" t="n">
        <f aca="false">BC119-BB119</f>
        <v>50</v>
      </c>
      <c r="BF119" s="113" t="n">
        <f aca="false">AQ119</f>
        <v>8815.94011150048</v>
      </c>
      <c r="BG119" s="173" t="n">
        <f aca="false">BD119/24</f>
        <v>51.8333333333333</v>
      </c>
      <c r="BH119" s="115" t="n">
        <v>1.636</v>
      </c>
      <c r="BI119" s="116" t="n">
        <v>1.636</v>
      </c>
      <c r="BJ119" s="117" t="n">
        <v>26.9</v>
      </c>
      <c r="BK119" s="118" t="n">
        <v>24.84</v>
      </c>
      <c r="BL119" s="118" t="n">
        <v>20.55</v>
      </c>
      <c r="BM119" s="118" t="n">
        <v>26.72</v>
      </c>
      <c r="BN119" s="113" t="n">
        <v>985.8</v>
      </c>
      <c r="BO119" s="118" t="n">
        <v>50.05</v>
      </c>
      <c r="BP119" s="119" t="n">
        <v>0.9376</v>
      </c>
      <c r="BQ119" s="118" t="n">
        <v>94.86</v>
      </c>
      <c r="BR119" s="117" t="n">
        <v>85.99</v>
      </c>
      <c r="BS119" s="113" t="n">
        <v>11902</v>
      </c>
      <c r="BT119" s="113" t="n">
        <v>11531</v>
      </c>
      <c r="BU119" s="224" t="n">
        <f aca="false">BT119-BS119</f>
        <v>-371</v>
      </c>
      <c r="BV119" s="113" t="n">
        <f aca="false">BH119+BI119</f>
        <v>3.272</v>
      </c>
      <c r="BW119" s="114" t="n">
        <v>21.58</v>
      </c>
      <c r="BX119" s="114" t="n">
        <v>21.43</v>
      </c>
      <c r="BZ119" s="114" t="n">
        <v>20.92</v>
      </c>
      <c r="CA119" s="114" t="n">
        <v>5.55</v>
      </c>
      <c r="CC119" s="114" t="n">
        <v>2.2</v>
      </c>
      <c r="CD119" s="114" t="n">
        <v>3.8</v>
      </c>
      <c r="CE119" s="114" t="n">
        <v>1.8</v>
      </c>
      <c r="CF119" s="114" t="n">
        <v>1.6</v>
      </c>
    </row>
    <row r="120" customFormat="false" ht="13.8" hidden="false" customHeight="false" outlineLevel="0" collapsed="false">
      <c r="A120" s="90"/>
      <c r="B120" s="91" t="n">
        <v>43215</v>
      </c>
      <c r="C120" s="92" t="n">
        <v>90</v>
      </c>
      <c r="D120" s="93" t="n">
        <v>0.33</v>
      </c>
      <c r="E120" s="94" t="n">
        <v>63</v>
      </c>
      <c r="F120" s="95" t="n">
        <v>104</v>
      </c>
      <c r="G120" s="95" t="n">
        <v>78</v>
      </c>
      <c r="H120" s="96" t="n">
        <v>24</v>
      </c>
      <c r="I120" s="96" t="n">
        <v>0</v>
      </c>
      <c r="J120" s="96" t="n">
        <v>24</v>
      </c>
      <c r="K120" s="96" t="n">
        <v>0</v>
      </c>
      <c r="L120" s="97" t="n">
        <v>0</v>
      </c>
      <c r="M120" s="97" t="n">
        <v>0</v>
      </c>
      <c r="N120" s="97" t="n">
        <v>0</v>
      </c>
      <c r="O120" s="97" t="n">
        <v>0</v>
      </c>
      <c r="P120" s="97" t="n">
        <v>24</v>
      </c>
      <c r="Q120" s="112" t="n">
        <v>0</v>
      </c>
      <c r="R120" s="203" t="n">
        <v>3492</v>
      </c>
      <c r="S120" s="112" t="n">
        <v>3484</v>
      </c>
      <c r="T120" s="112" t="n">
        <v>3484</v>
      </c>
      <c r="U120" s="112" t="n">
        <v>3420</v>
      </c>
      <c r="V120" s="216" t="n">
        <v>3533</v>
      </c>
      <c r="W120" s="96" t="n">
        <v>44</v>
      </c>
      <c r="X120" s="96" t="n">
        <v>0</v>
      </c>
      <c r="Y120" s="96" t="n">
        <v>45</v>
      </c>
      <c r="Z120" s="221" t="n">
        <v>0</v>
      </c>
      <c r="AA120" s="221" t="n">
        <v>59</v>
      </c>
      <c r="AB120" s="97" t="n">
        <v>0</v>
      </c>
      <c r="AC120" s="100" t="n">
        <f aca="false">V120-U120+AZ120</f>
        <v>113</v>
      </c>
      <c r="AD120" s="101" t="n">
        <f aca="false">U120-T120</f>
        <v>-64</v>
      </c>
      <c r="AE120" s="95" t="n">
        <v>151</v>
      </c>
      <c r="AF120" s="102" t="n">
        <f aca="false">IF(AE120&gt;0, V120/(AE120*24),"no data")</f>
        <v>0.974889624724062</v>
      </c>
      <c r="AG120" s="103" t="n">
        <f aca="false">IF(R120&gt;0,R120/24,"no data")</f>
        <v>145.5</v>
      </c>
      <c r="AH120" s="102" t="n">
        <f aca="false">IF(U120&gt;0,(U120/R120),"no data")</f>
        <v>0.979381443298969</v>
      </c>
      <c r="AI120" s="104" t="n">
        <f aca="false">IF(U120&gt;0,(1440-((W120*X120)+(Y120*Z120)+(AA120*AB120))/(W120+Y120+AA120))/1440,"no data")</f>
        <v>1</v>
      </c>
      <c r="AJ120" s="105" t="n">
        <f aca="false">IF(U120&gt;0,(1440-((X120*W120+AT120*AU120)+(Z120*Y120+AV120*AW120)+(AA120*AB120+AX120*AY120))/(W120+Y120+AA120))/1440,"no data")</f>
        <v>1</v>
      </c>
      <c r="AK120" s="127" t="n">
        <v>9.525</v>
      </c>
      <c r="AL120" s="133" t="n">
        <v>136.87</v>
      </c>
      <c r="AM120" s="94" t="n">
        <f aca="false">AK120*AL120</f>
        <v>1303.68675</v>
      </c>
      <c r="AN120" s="127" t="n">
        <v>29.36313</v>
      </c>
      <c r="AO120" s="205" t="n">
        <v>984.853125164801</v>
      </c>
      <c r="AP120" s="109" t="n">
        <f aca="false">AN120*AO120</f>
        <v>28918.3703451203</v>
      </c>
      <c r="AQ120" s="130" t="n">
        <f aca="false">IF(U120&gt;0,((((AK120*AL120)+(AN120*AO120))/(U120*1000))*1000000),"no data")</f>
        <v>8836.85879974279</v>
      </c>
      <c r="AR120" s="111" t="n">
        <f aca="false">IF(S120&gt;0,S120/24, "no data")</f>
        <v>145.166666666667</v>
      </c>
      <c r="AS120" s="222"/>
      <c r="AT120" s="95" t="n">
        <v>0</v>
      </c>
      <c r="AU120" s="112" t="n">
        <v>0</v>
      </c>
      <c r="AV120" s="112" t="n">
        <v>0</v>
      </c>
      <c r="AW120" s="95" t="n">
        <v>0</v>
      </c>
      <c r="AX120" s="112" t="n">
        <v>0</v>
      </c>
      <c r="AY120" s="95" t="n">
        <v>0</v>
      </c>
      <c r="AZ120" s="95" t="n">
        <v>0</v>
      </c>
      <c r="BA120" s="223"/>
      <c r="BB120" s="113" t="n">
        <v>1049</v>
      </c>
      <c r="BC120" s="113" t="n">
        <v>1074</v>
      </c>
      <c r="BD120" s="113" t="n">
        <v>1410</v>
      </c>
      <c r="BE120" s="113" t="n">
        <f aca="false">BC120-BB120</f>
        <v>25</v>
      </c>
      <c r="BF120" s="113" t="n">
        <f aca="false">AQ120</f>
        <v>8836.85879974279</v>
      </c>
      <c r="BG120" s="173" t="n">
        <f aca="false">BD120/24</f>
        <v>58.75</v>
      </c>
      <c r="BH120" s="115" t="n">
        <v>2.076</v>
      </c>
      <c r="BI120" s="116" t="n">
        <v>2.076</v>
      </c>
      <c r="BJ120" s="117" t="n">
        <v>27</v>
      </c>
      <c r="BK120" s="118" t="n">
        <v>26.72</v>
      </c>
      <c r="BL120" s="118" t="n">
        <v>21.61</v>
      </c>
      <c r="BM120" s="118" t="n">
        <v>27.2</v>
      </c>
      <c r="BN120" s="113" t="n">
        <v>984.3</v>
      </c>
      <c r="BO120" s="118" t="n">
        <v>50.07</v>
      </c>
      <c r="BP120" s="119" t="n">
        <v>0.9376</v>
      </c>
      <c r="BQ120" s="118" t="n">
        <v>95.19</v>
      </c>
      <c r="BR120" s="117" t="n">
        <v>86.06</v>
      </c>
      <c r="BS120" s="113" t="n">
        <v>11969</v>
      </c>
      <c r="BT120" s="113" t="n">
        <v>11638</v>
      </c>
      <c r="BU120" s="224" t="n">
        <f aca="false">BT120-BS120</f>
        <v>-331</v>
      </c>
      <c r="BV120" s="113" t="n">
        <f aca="false">BH120+BI120</f>
        <v>4.152</v>
      </c>
      <c r="BW120" s="114" t="n">
        <v>24</v>
      </c>
      <c r="BX120" s="114" t="n">
        <v>24</v>
      </c>
      <c r="BZ120" s="114" t="n">
        <v>24</v>
      </c>
      <c r="CA120" s="114" t="n">
        <v>7.6</v>
      </c>
      <c r="CC120" s="114" t="n">
        <v>2.2</v>
      </c>
      <c r="CD120" s="114" t="n">
        <v>4.1</v>
      </c>
      <c r="CE120" s="114" t="n">
        <v>1.8</v>
      </c>
      <c r="CF120" s="114" t="n">
        <v>1.7</v>
      </c>
    </row>
    <row r="121" customFormat="false" ht="13.8" hidden="false" customHeight="false" outlineLevel="0" collapsed="false">
      <c r="A121" s="90"/>
      <c r="B121" s="91" t="n">
        <v>43216</v>
      </c>
      <c r="C121" s="92" t="n">
        <v>94</v>
      </c>
      <c r="D121" s="93" t="n">
        <v>0.33</v>
      </c>
      <c r="E121" s="94" t="n">
        <v>65</v>
      </c>
      <c r="F121" s="95" t="n">
        <v>107</v>
      </c>
      <c r="G121" s="95" t="n">
        <v>79</v>
      </c>
      <c r="H121" s="96" t="n">
        <v>24</v>
      </c>
      <c r="I121" s="96" t="n">
        <v>0</v>
      </c>
      <c r="J121" s="96" t="n">
        <v>24</v>
      </c>
      <c r="K121" s="96" t="n">
        <v>0</v>
      </c>
      <c r="L121" s="97" t="n">
        <v>0</v>
      </c>
      <c r="M121" s="97" t="n">
        <v>0</v>
      </c>
      <c r="N121" s="97" t="n">
        <v>0</v>
      </c>
      <c r="O121" s="97" t="n">
        <v>0</v>
      </c>
      <c r="P121" s="97" t="n">
        <v>24</v>
      </c>
      <c r="Q121" s="112" t="n">
        <v>0</v>
      </c>
      <c r="R121" s="203" t="n">
        <v>3454</v>
      </c>
      <c r="S121" s="112" t="n">
        <v>3455</v>
      </c>
      <c r="T121" s="112" t="n">
        <v>3455</v>
      </c>
      <c r="U121" s="112" t="n">
        <v>3385</v>
      </c>
      <c r="V121" s="216" t="n">
        <v>3498</v>
      </c>
      <c r="W121" s="96" t="n">
        <v>43</v>
      </c>
      <c r="X121" s="96" t="n">
        <v>0</v>
      </c>
      <c r="Y121" s="96" t="n">
        <v>44</v>
      </c>
      <c r="Z121" s="221" t="n">
        <v>0</v>
      </c>
      <c r="AA121" s="221" t="n">
        <v>58</v>
      </c>
      <c r="AB121" s="97" t="n">
        <v>0</v>
      </c>
      <c r="AC121" s="100" t="n">
        <f aca="false">V121-U121+AZ121</f>
        <v>113</v>
      </c>
      <c r="AD121" s="101" t="n">
        <f aca="false">U121-T121</f>
        <v>-70</v>
      </c>
      <c r="AE121" s="95" t="n">
        <v>149</v>
      </c>
      <c r="AF121" s="102" t="n">
        <f aca="false">IF(AE121&gt;0, V121/(AE121*24),"no data")</f>
        <v>0.978187919463087</v>
      </c>
      <c r="AG121" s="103" t="n">
        <f aca="false">IF(R121&gt;0,R121/24,"no data")</f>
        <v>143.916666666667</v>
      </c>
      <c r="AH121" s="102" t="n">
        <f aca="false">IF(U121&gt;0,(U121/R121),"no data")</f>
        <v>0.980023161551824</v>
      </c>
      <c r="AI121" s="104" t="n">
        <f aca="false">IF(U121&gt;0,(1440-((W121*X121)+(Y121*Z121)+(AA121*AB121))/(W121+Y121+AA121))/1440,"no data")</f>
        <v>1</v>
      </c>
      <c r="AJ121" s="105" t="n">
        <f aca="false">IF(U121&gt;0,(1440-((X121*W121+AT121*AU121)+(Z121*Y121+AV121*AW121)+(AA121*AB121+AX121*AY121))/(W121+Y121+AA121))/1440,"no data")</f>
        <v>1</v>
      </c>
      <c r="AK121" s="127" t="n">
        <v>9.49</v>
      </c>
      <c r="AL121" s="133" t="n">
        <v>137.84</v>
      </c>
      <c r="AM121" s="94" t="n">
        <f aca="false">AK121*AL121</f>
        <v>1308.1016</v>
      </c>
      <c r="AN121" s="127" t="n">
        <v>29.12045</v>
      </c>
      <c r="AO121" s="205" t="n">
        <v>979.928538192232</v>
      </c>
      <c r="AP121" s="109" t="n">
        <f aca="false">AN121*AO121</f>
        <v>28535.96</v>
      </c>
      <c r="AQ121" s="130" t="n">
        <f aca="false">IF(U121&gt;0,((((AK121*AL121)+(AN121*AO121))/(U121*1000))*1000000),"no data")</f>
        <v>8816.56177252585</v>
      </c>
      <c r="AR121" s="111" t="n">
        <f aca="false">IF(S121&gt;0,S121/24, "no data")</f>
        <v>143.958333333333</v>
      </c>
      <c r="AS121" s="222"/>
      <c r="AT121" s="95" t="n">
        <v>0</v>
      </c>
      <c r="AU121" s="112" t="n">
        <v>0</v>
      </c>
      <c r="AV121" s="112" t="n">
        <v>0</v>
      </c>
      <c r="AW121" s="95" t="n">
        <v>0</v>
      </c>
      <c r="AX121" s="112" t="n">
        <v>0</v>
      </c>
      <c r="AY121" s="95" t="n">
        <v>0</v>
      </c>
      <c r="AZ121" s="95" t="n">
        <v>0</v>
      </c>
      <c r="BA121" s="223"/>
      <c r="BB121" s="113" t="n">
        <v>1038</v>
      </c>
      <c r="BC121" s="113" t="n">
        <v>1064</v>
      </c>
      <c r="BD121" s="113" t="n">
        <v>1396</v>
      </c>
      <c r="BE121" s="113" t="n">
        <f aca="false">BC121-BB121</f>
        <v>26</v>
      </c>
      <c r="BF121" s="113" t="n">
        <f aca="false">AQ121</f>
        <v>8816.56177252585</v>
      </c>
      <c r="BG121" s="173" t="n">
        <f aca="false">BD121/24</f>
        <v>58.1666666666667</v>
      </c>
      <c r="BH121" s="115" t="n">
        <v>2.076</v>
      </c>
      <c r="BI121" s="116" t="n">
        <v>2.076</v>
      </c>
      <c r="BJ121" s="117" t="n">
        <v>27</v>
      </c>
      <c r="BK121" s="118" t="n">
        <v>26.61</v>
      </c>
      <c r="BL121" s="118" t="n">
        <v>21.57</v>
      </c>
      <c r="BM121" s="118" t="n">
        <v>27.26</v>
      </c>
      <c r="BN121" s="113" t="n">
        <v>987</v>
      </c>
      <c r="BO121" s="118" t="n">
        <v>50.06</v>
      </c>
      <c r="BP121" s="119" t="n">
        <v>0.9375</v>
      </c>
      <c r="BQ121" s="118" t="n">
        <v>95.09</v>
      </c>
      <c r="BR121" s="117" t="n">
        <v>86.1</v>
      </c>
      <c r="BS121" s="113" t="n">
        <v>12041</v>
      </c>
      <c r="BT121" s="113" t="n">
        <v>11738</v>
      </c>
      <c r="BU121" s="224" t="n">
        <f aca="false">BT121-BS121</f>
        <v>-303</v>
      </c>
      <c r="BV121" s="113" t="n">
        <f aca="false">BH121+BI121</f>
        <v>4.152</v>
      </c>
      <c r="BW121" s="114" t="n">
        <v>24</v>
      </c>
      <c r="BX121" s="114" t="n">
        <v>24</v>
      </c>
      <c r="BZ121" s="114" t="n">
        <v>24</v>
      </c>
      <c r="CA121" s="114" t="n">
        <v>6.7</v>
      </c>
      <c r="CC121" s="114" t="n">
        <v>2.1</v>
      </c>
      <c r="CD121" s="114" t="n">
        <v>3.8</v>
      </c>
      <c r="CE121" s="114" t="n">
        <v>1.8</v>
      </c>
      <c r="CF121" s="114" t="n">
        <v>1.9</v>
      </c>
    </row>
    <row r="122" customFormat="false" ht="13.8" hidden="false" customHeight="false" outlineLevel="0" collapsed="false">
      <c r="A122" s="90"/>
      <c r="B122" s="91" t="n">
        <v>43217</v>
      </c>
      <c r="C122" s="92" t="n">
        <v>95</v>
      </c>
      <c r="D122" s="93" t="n">
        <v>0.32</v>
      </c>
      <c r="E122" s="94" t="n">
        <v>64</v>
      </c>
      <c r="F122" s="95" t="n">
        <v>107</v>
      </c>
      <c r="G122" s="95" t="n">
        <v>79</v>
      </c>
      <c r="H122" s="96" t="n">
        <v>24</v>
      </c>
      <c r="I122" s="96" t="n">
        <v>0</v>
      </c>
      <c r="J122" s="96" t="n">
        <v>24</v>
      </c>
      <c r="K122" s="96" t="n">
        <v>0</v>
      </c>
      <c r="L122" s="97" t="n">
        <v>0</v>
      </c>
      <c r="M122" s="97" t="n">
        <v>0</v>
      </c>
      <c r="N122" s="97" t="n">
        <v>0</v>
      </c>
      <c r="O122" s="97" t="n">
        <v>0</v>
      </c>
      <c r="P122" s="97" t="n">
        <v>24</v>
      </c>
      <c r="Q122" s="92" t="n">
        <v>0</v>
      </c>
      <c r="R122" s="203" t="n">
        <v>3449</v>
      </c>
      <c r="S122" s="112" t="n">
        <v>3427</v>
      </c>
      <c r="T122" s="112" t="n">
        <v>3427</v>
      </c>
      <c r="U122" s="112" t="n">
        <v>3375</v>
      </c>
      <c r="V122" s="216" t="n">
        <v>3483</v>
      </c>
      <c r="W122" s="96" t="n">
        <v>43</v>
      </c>
      <c r="X122" s="96" t="n">
        <v>0</v>
      </c>
      <c r="Y122" s="96" t="n">
        <v>44</v>
      </c>
      <c r="Z122" s="221" t="n">
        <v>0</v>
      </c>
      <c r="AA122" s="221" t="n">
        <v>58</v>
      </c>
      <c r="AB122" s="97" t="n">
        <v>0</v>
      </c>
      <c r="AC122" s="100" t="n">
        <f aca="false">V122-U122+AZ122</f>
        <v>108</v>
      </c>
      <c r="AD122" s="101" t="n">
        <f aca="false">U122-T122</f>
        <v>-52</v>
      </c>
      <c r="AE122" s="95" t="n">
        <v>148</v>
      </c>
      <c r="AF122" s="102" t="n">
        <f aca="false">IF(AE122&gt;0, V122/(AE122*24),"no data")</f>
        <v>0.980574324324324</v>
      </c>
      <c r="AG122" s="103" t="n">
        <f aca="false">IF(R122&gt;0,R122/24,"no data")</f>
        <v>143.708333333333</v>
      </c>
      <c r="AH122" s="102" t="n">
        <f aca="false">IF(U122&gt;0,(U122/R122),"no data")</f>
        <v>0.978544505653813</v>
      </c>
      <c r="AI122" s="104" t="n">
        <f aca="false">IF(U122&gt;0,(1440-((W122*X122)+(Y122*Z122)+(AA122*AB122))/(W122+Y122+AA122))/1440,"no data")</f>
        <v>1</v>
      </c>
      <c r="AJ122" s="105" t="n">
        <f aca="false">IF(U122&gt;0,(1440-((X122*W122+AT122*AU122)+(Z122*Y122+AV122*AW122)+(AA122*AB122+AX122*AY122))/(W122+Y122+AA122))/1440,"no data")</f>
        <v>1</v>
      </c>
      <c r="AK122" s="127" t="n">
        <v>9.5</v>
      </c>
      <c r="AL122" s="133" t="n">
        <v>136.72</v>
      </c>
      <c r="AM122" s="94" t="n">
        <f aca="false">AK122*AL122</f>
        <v>1298.84</v>
      </c>
      <c r="AN122" s="127" t="n">
        <v>29.16274</v>
      </c>
      <c r="AO122" s="205" t="n">
        <v>979.03124920299</v>
      </c>
      <c r="AP122" s="109" t="n">
        <f aca="false">AN122*AO122</f>
        <v>28551.233772382</v>
      </c>
      <c r="AQ122" s="130" t="n">
        <f aca="false">IF(U122&gt;0,((((AK122*AL122)+(AN122*AO122))/(U122*1000))*1000000),"no data")</f>
        <v>8844.466302928</v>
      </c>
      <c r="AR122" s="111" t="n">
        <f aca="false">IF(S122&gt;0,S122/24, "no data")</f>
        <v>142.791666666667</v>
      </c>
      <c r="AS122" s="222"/>
      <c r="AT122" s="95" t="n">
        <v>0</v>
      </c>
      <c r="AU122" s="112" t="n">
        <v>0</v>
      </c>
      <c r="AV122" s="112" t="n">
        <v>0</v>
      </c>
      <c r="AW122" s="95" t="n">
        <v>0</v>
      </c>
      <c r="AX122" s="112" t="n">
        <v>0</v>
      </c>
      <c r="AY122" s="95" t="n">
        <v>0</v>
      </c>
      <c r="AZ122" s="95" t="n">
        <v>0</v>
      </c>
      <c r="BA122" s="223"/>
      <c r="BB122" s="113" t="n">
        <v>1039</v>
      </c>
      <c r="BC122" s="113" t="n">
        <v>1062</v>
      </c>
      <c r="BD122" s="113" t="n">
        <v>1382</v>
      </c>
      <c r="BE122" s="113" t="n">
        <f aca="false">BC122-BB122</f>
        <v>23</v>
      </c>
      <c r="BF122" s="113" t="n">
        <f aca="false">AQ122</f>
        <v>8844.466302928</v>
      </c>
      <c r="BG122" s="173" t="n">
        <f aca="false">BD122/24</f>
        <v>57.5833333333333</v>
      </c>
      <c r="BH122" s="115" t="n">
        <v>2.034</v>
      </c>
      <c r="BI122" s="116" t="n">
        <v>2.034</v>
      </c>
      <c r="BJ122" s="117" t="n">
        <v>27</v>
      </c>
      <c r="BK122" s="118" t="n">
        <v>26.79</v>
      </c>
      <c r="BL122" s="118" t="n">
        <v>21.73</v>
      </c>
      <c r="BM122" s="118" t="n">
        <v>26.83</v>
      </c>
      <c r="BN122" s="113" t="n">
        <v>988</v>
      </c>
      <c r="BO122" s="118" t="n">
        <v>50.01</v>
      </c>
      <c r="BP122" s="119" t="n">
        <v>0.9376</v>
      </c>
      <c r="BQ122" s="118" t="n">
        <v>94.92</v>
      </c>
      <c r="BR122" s="117" t="n">
        <v>86.17</v>
      </c>
      <c r="BS122" s="113" t="n">
        <v>12108</v>
      </c>
      <c r="BT122" s="113" t="n">
        <v>11803</v>
      </c>
      <c r="BU122" s="224" t="n">
        <f aca="false">BT122-BS122</f>
        <v>-305</v>
      </c>
      <c r="BV122" s="113" t="n">
        <f aca="false">BH122+BI122</f>
        <v>4.068</v>
      </c>
      <c r="BW122" s="114" t="n">
        <v>24</v>
      </c>
      <c r="BX122" s="114" t="n">
        <v>24</v>
      </c>
      <c r="BZ122" s="114" t="n">
        <v>24</v>
      </c>
      <c r="CA122" s="114" t="n">
        <v>7.23</v>
      </c>
      <c r="CC122" s="114" t="n">
        <v>2.1</v>
      </c>
      <c r="CD122" s="114" t="n">
        <v>3.7</v>
      </c>
      <c r="CE122" s="114" t="n">
        <v>1.9</v>
      </c>
      <c r="CF122" s="114" t="n">
        <v>1.9</v>
      </c>
    </row>
    <row r="123" customFormat="false" ht="13.8" hidden="false" customHeight="false" outlineLevel="0" collapsed="false">
      <c r="A123" s="90"/>
      <c r="B123" s="91" t="n">
        <v>43218</v>
      </c>
      <c r="C123" s="92" t="n">
        <v>94</v>
      </c>
      <c r="D123" s="93" t="n">
        <v>0.35</v>
      </c>
      <c r="E123" s="94" t="n">
        <v>66</v>
      </c>
      <c r="F123" s="95" t="n">
        <v>108</v>
      </c>
      <c r="G123" s="95" t="n">
        <v>82</v>
      </c>
      <c r="H123" s="96" t="n">
        <v>24</v>
      </c>
      <c r="I123" s="96" t="n">
        <v>0</v>
      </c>
      <c r="J123" s="96" t="n">
        <v>24</v>
      </c>
      <c r="K123" s="96" t="n">
        <v>0</v>
      </c>
      <c r="L123" s="97" t="n">
        <v>0</v>
      </c>
      <c r="M123" s="97" t="n">
        <v>0</v>
      </c>
      <c r="N123" s="97" t="n">
        <v>0</v>
      </c>
      <c r="O123" s="97" t="n">
        <v>0</v>
      </c>
      <c r="P123" s="97" t="n">
        <v>24</v>
      </c>
      <c r="Q123" s="92" t="n">
        <v>0</v>
      </c>
      <c r="R123" s="203" t="n">
        <v>3454</v>
      </c>
      <c r="S123" s="112" t="n">
        <v>3411</v>
      </c>
      <c r="T123" s="112" t="n">
        <v>3411</v>
      </c>
      <c r="U123" s="112" t="n">
        <v>3348</v>
      </c>
      <c r="V123" s="216" t="n">
        <v>3457</v>
      </c>
      <c r="W123" s="96" t="n">
        <v>43</v>
      </c>
      <c r="X123" s="96" t="n">
        <v>0</v>
      </c>
      <c r="Y123" s="96" t="n">
        <v>44</v>
      </c>
      <c r="Z123" s="221" t="n">
        <v>0</v>
      </c>
      <c r="AA123" s="221" t="n">
        <v>57</v>
      </c>
      <c r="AB123" s="97" t="n">
        <v>0</v>
      </c>
      <c r="AC123" s="100" t="n">
        <f aca="false">V123-U123+AZ123</f>
        <v>109</v>
      </c>
      <c r="AD123" s="101" t="n">
        <f aca="false">U123-T123</f>
        <v>-63</v>
      </c>
      <c r="AE123" s="95" t="n">
        <v>147</v>
      </c>
      <c r="AF123" s="102" t="n">
        <f aca="false">IF(AE123&gt;0, V123/(AE123*24),"no data")</f>
        <v>0.979875283446712</v>
      </c>
      <c r="AG123" s="103" t="n">
        <f aca="false">IF(R123&gt;0,R123/24,"no data")</f>
        <v>143.916666666667</v>
      </c>
      <c r="AH123" s="102" t="n">
        <f aca="false">IF(U123&gt;0,(U123/R123),"no data")</f>
        <v>0.969310943833237</v>
      </c>
      <c r="AI123" s="104" t="n">
        <f aca="false">IF(U123&gt;0,(1440-((W123*X123)+(Y123*Z123)+(AA123*AB123))/(W123+Y123+AA123))/1440,"no data")</f>
        <v>1</v>
      </c>
      <c r="AJ123" s="105" t="n">
        <f aca="false">IF(U123&gt;0,(1440-((X123*W123+AT123*AU123)+(Z123*Y123+AV123*AW123)+(AA123*AB123+AX123*AY123))/(W123+Y123+AA123))/1440,"no data")</f>
        <v>1</v>
      </c>
      <c r="AK123" s="127" t="n">
        <v>9.488</v>
      </c>
      <c r="AL123" s="133" t="n">
        <v>136.85</v>
      </c>
      <c r="AM123" s="94" t="n">
        <f aca="false">AK123*AL123</f>
        <v>1298.4328</v>
      </c>
      <c r="AN123" s="127" t="n">
        <v>28.99848</v>
      </c>
      <c r="AO123" s="205" t="n">
        <v>975.520096225733</v>
      </c>
      <c r="AP123" s="109" t="n">
        <f aca="false">AN123*AO123</f>
        <v>28288.6</v>
      </c>
      <c r="AQ123" s="130" t="n">
        <f aca="false">IF(U123&gt;0,((((AK123*AL123)+(AN123*AO123))/(U123*1000))*1000000),"no data")</f>
        <v>8837.22604540024</v>
      </c>
      <c r="AR123" s="111" t="n">
        <f aca="false">IF(S123&gt;0,S123/24, "no data")</f>
        <v>142.125</v>
      </c>
      <c r="AS123" s="222"/>
      <c r="AT123" s="95" t="n">
        <v>0</v>
      </c>
      <c r="AU123" s="112" t="n">
        <v>0</v>
      </c>
      <c r="AV123" s="112" t="n">
        <v>0</v>
      </c>
      <c r="AW123" s="95" t="n">
        <v>0</v>
      </c>
      <c r="AX123" s="112" t="n">
        <v>0</v>
      </c>
      <c r="AY123" s="95" t="n">
        <v>0</v>
      </c>
      <c r="AZ123" s="95" t="n">
        <v>0</v>
      </c>
      <c r="BA123" s="223"/>
      <c r="BB123" s="113" t="n">
        <v>1032</v>
      </c>
      <c r="BC123" s="113" t="n">
        <v>1055</v>
      </c>
      <c r="BD123" s="113" t="n">
        <v>1370</v>
      </c>
      <c r="BE123" s="113" t="n">
        <f aca="false">BC123-BB123</f>
        <v>23</v>
      </c>
      <c r="BF123" s="113" t="n">
        <f aca="false">AQ123</f>
        <v>8837.22604540024</v>
      </c>
      <c r="BG123" s="173" t="n">
        <f aca="false">BD123/24</f>
        <v>57.0833333333333</v>
      </c>
      <c r="BH123" s="115" t="n">
        <v>2.002</v>
      </c>
      <c r="BI123" s="116" t="n">
        <v>2.002</v>
      </c>
      <c r="BJ123" s="117" t="n">
        <v>27</v>
      </c>
      <c r="BK123" s="118" t="n">
        <v>26.72</v>
      </c>
      <c r="BL123" s="118" t="n">
        <v>21.61</v>
      </c>
      <c r="BM123" s="118" t="n">
        <v>27.22</v>
      </c>
      <c r="BN123" s="113" t="n">
        <v>989</v>
      </c>
      <c r="BO123" s="118" t="n">
        <v>49.98</v>
      </c>
      <c r="BP123" s="119" t="n">
        <v>0.9374</v>
      </c>
      <c r="BQ123" s="118" t="n">
        <v>95.27</v>
      </c>
      <c r="BR123" s="117" t="n">
        <v>86.35</v>
      </c>
      <c r="BS123" s="113" t="n">
        <v>12166</v>
      </c>
      <c r="BT123" s="113" t="n">
        <v>11861</v>
      </c>
      <c r="BU123" s="224" t="n">
        <f aca="false">BT123-BS123</f>
        <v>-305</v>
      </c>
      <c r="BV123" s="113" t="n">
        <f aca="false">BH123+BI123</f>
        <v>4.004</v>
      </c>
      <c r="BW123" s="114" t="n">
        <v>24</v>
      </c>
      <c r="BX123" s="114" t="n">
        <v>24</v>
      </c>
      <c r="BZ123" s="114" t="n">
        <v>24</v>
      </c>
      <c r="CA123" s="114" t="n">
        <v>6.7</v>
      </c>
      <c r="CC123" s="114" t="n">
        <v>2</v>
      </c>
      <c r="CD123" s="114" t="n">
        <v>3.5</v>
      </c>
      <c r="CE123" s="114" t="n">
        <v>1.8</v>
      </c>
      <c r="CF123" s="114" t="n">
        <v>1.7</v>
      </c>
    </row>
    <row r="124" customFormat="false" ht="13.8" hidden="false" customHeight="false" outlineLevel="0" collapsed="false">
      <c r="A124" s="90"/>
      <c r="B124" s="91" t="n">
        <v>43219</v>
      </c>
      <c r="C124" s="92" t="n">
        <v>95</v>
      </c>
      <c r="D124" s="93" t="n">
        <v>0.4</v>
      </c>
      <c r="E124" s="94" t="n">
        <v>69</v>
      </c>
      <c r="F124" s="95" t="n">
        <v>108</v>
      </c>
      <c r="G124" s="95" t="n">
        <v>81</v>
      </c>
      <c r="H124" s="96" t="n">
        <v>24</v>
      </c>
      <c r="I124" s="96" t="n">
        <v>0</v>
      </c>
      <c r="J124" s="96" t="n">
        <v>24</v>
      </c>
      <c r="K124" s="96" t="n">
        <v>0</v>
      </c>
      <c r="L124" s="97" t="n">
        <v>0</v>
      </c>
      <c r="M124" s="97" t="n">
        <v>0</v>
      </c>
      <c r="N124" s="97" t="n">
        <v>0</v>
      </c>
      <c r="O124" s="97" t="n">
        <v>0</v>
      </c>
      <c r="P124" s="97" t="n">
        <v>0</v>
      </c>
      <c r="Q124" s="92" t="n">
        <v>0</v>
      </c>
      <c r="R124" s="203" t="n">
        <v>3446</v>
      </c>
      <c r="S124" s="112" t="n">
        <v>3046</v>
      </c>
      <c r="T124" s="112" t="n">
        <v>3046</v>
      </c>
      <c r="U124" s="112" t="n">
        <v>2980</v>
      </c>
      <c r="V124" s="216" t="n">
        <v>3074</v>
      </c>
      <c r="W124" s="96" t="n">
        <v>43</v>
      </c>
      <c r="X124" s="96" t="n">
        <v>0</v>
      </c>
      <c r="Y124" s="96" t="n">
        <v>44</v>
      </c>
      <c r="Z124" s="221" t="n">
        <v>0</v>
      </c>
      <c r="AA124" s="221" t="n">
        <v>57</v>
      </c>
      <c r="AB124" s="97" t="n">
        <v>0</v>
      </c>
      <c r="AC124" s="100" t="n">
        <f aca="false">V124-U124+AZ124</f>
        <v>94</v>
      </c>
      <c r="AD124" s="101" t="n">
        <f aca="false">U124-T124</f>
        <v>-66</v>
      </c>
      <c r="AE124" s="95" t="n">
        <v>132</v>
      </c>
      <c r="AF124" s="102" t="n">
        <f aca="false">IF(AE124&gt;0, V124/(AE124*24),"no data")</f>
        <v>0.970328282828283</v>
      </c>
      <c r="AG124" s="103" t="n">
        <f aca="false">IF(R124&gt;0,R124/24,"no data")</f>
        <v>143.583333333333</v>
      </c>
      <c r="AH124" s="102" t="n">
        <f aca="false">IF(U124&gt;0,(U124/R124),"no data")</f>
        <v>0.864770748694138</v>
      </c>
      <c r="AI124" s="104" t="n">
        <f aca="false">IF(U124&gt;0,(1440-((W124*X124)+(Y124*Z124)+(AA124*AB124))/(W124+Y124+AA124))/1440,"no data")</f>
        <v>1</v>
      </c>
      <c r="AJ124" s="105" t="n">
        <f aca="false">IF(U124&gt;0,(1440-((X124*W124+AT124*AU124)+(Z124*Y124+AV124*AW124)+(AA124*AB124+AX124*AY124))/(W124+Y124+AA124))/1440,"no data")</f>
        <v>0.895833333333333</v>
      </c>
      <c r="AK124" s="127" t="n">
        <v>9.503</v>
      </c>
      <c r="AL124" s="133" t="n">
        <v>139.33</v>
      </c>
      <c r="AM124" s="94" t="n">
        <f aca="false">AK124*AL124</f>
        <v>1324.05299</v>
      </c>
      <c r="AN124" s="127" t="n">
        <v>24.87278</v>
      </c>
      <c r="AO124" s="205" t="n">
        <v>974.791720105272</v>
      </c>
      <c r="AP124" s="109" t="n">
        <f aca="false">AN124*AO124</f>
        <v>24245.78</v>
      </c>
      <c r="AQ124" s="130" t="n">
        <f aca="false">IF(U124&gt;0,((((AK124*AL124)+(AN124*AO124))/(U124*1000))*1000000),"no data")</f>
        <v>8580.48086912752</v>
      </c>
      <c r="AR124" s="111" t="n">
        <f aca="false">IF(S124&gt;0,S124/24, "no data")</f>
        <v>126.916666666667</v>
      </c>
      <c r="AS124" s="222"/>
      <c r="AT124" s="95" t="n">
        <v>0</v>
      </c>
      <c r="AU124" s="112" t="n">
        <v>0</v>
      </c>
      <c r="AV124" s="112" t="n">
        <v>0</v>
      </c>
      <c r="AW124" s="95" t="n">
        <v>0</v>
      </c>
      <c r="AX124" s="112" t="n">
        <v>15</v>
      </c>
      <c r="AY124" s="95" t="n">
        <v>1440</v>
      </c>
      <c r="AZ124" s="95" t="n">
        <v>0</v>
      </c>
      <c r="BA124" s="223"/>
      <c r="BB124" s="113" t="n">
        <v>1024</v>
      </c>
      <c r="BC124" s="113" t="n">
        <v>1045</v>
      </c>
      <c r="BD124" s="113" t="n">
        <v>1005</v>
      </c>
      <c r="BE124" s="113" t="n">
        <f aca="false">BC124-BB124</f>
        <v>21</v>
      </c>
      <c r="BF124" s="113" t="n">
        <f aca="false">AQ124</f>
        <v>8580.48086912752</v>
      </c>
      <c r="BG124" s="173" t="n">
        <f aca="false">BD124/24</f>
        <v>41.875</v>
      </c>
      <c r="BH124" s="115" t="n">
        <v>0</v>
      </c>
      <c r="BI124" s="116" t="n">
        <v>0</v>
      </c>
      <c r="BJ124" s="117" t="n">
        <v>27</v>
      </c>
      <c r="BK124" s="118" t="n">
        <v>26.56</v>
      </c>
      <c r="BL124" s="118" t="n">
        <v>21.44</v>
      </c>
      <c r="BM124" s="118" t="n">
        <v>27.15</v>
      </c>
      <c r="BN124" s="113" t="n">
        <v>987</v>
      </c>
      <c r="BO124" s="118" t="n">
        <v>50.09</v>
      </c>
      <c r="BP124" s="119" t="n">
        <v>0.9374</v>
      </c>
      <c r="BQ124" s="118" t="n">
        <v>95.61</v>
      </c>
      <c r="BR124" s="117" t="n">
        <v>86.68</v>
      </c>
      <c r="BS124" s="113" t="n">
        <v>12182</v>
      </c>
      <c r="BT124" s="113" t="n">
        <v>11878</v>
      </c>
      <c r="BU124" s="224" t="n">
        <f aca="false">BT124-BS124</f>
        <v>-304</v>
      </c>
      <c r="BV124" s="113" t="n">
        <f aca="false">BH124+BI124</f>
        <v>0</v>
      </c>
      <c r="BW124" s="114" t="n">
        <v>0</v>
      </c>
      <c r="BX124" s="114" t="n">
        <v>0</v>
      </c>
      <c r="BZ124" s="114" t="n">
        <v>24</v>
      </c>
      <c r="CA124" s="114" t="n">
        <v>7</v>
      </c>
      <c r="CC124" s="114" t="n">
        <v>2.1</v>
      </c>
      <c r="CD124" s="114" t="n">
        <v>3.9</v>
      </c>
      <c r="CE124" s="114" t="n">
        <v>1.8</v>
      </c>
      <c r="CF124" s="114" t="n">
        <v>1.4</v>
      </c>
    </row>
    <row r="125" customFormat="false" ht="15" hidden="false" customHeight="true" outlineLevel="0" collapsed="false">
      <c r="A125" s="90" t="s">
        <v>109</v>
      </c>
      <c r="B125" s="91" t="n">
        <v>43220</v>
      </c>
      <c r="C125" s="123" t="n">
        <v>96.1</v>
      </c>
      <c r="D125" s="93" t="n">
        <v>0.38</v>
      </c>
      <c r="E125" s="124" t="n">
        <v>68.9</v>
      </c>
      <c r="F125" s="123" t="n">
        <v>109</v>
      </c>
      <c r="G125" s="123" t="n">
        <v>82</v>
      </c>
      <c r="H125" s="123" t="n">
        <v>24</v>
      </c>
      <c r="I125" s="123" t="n">
        <v>0</v>
      </c>
      <c r="J125" s="123" t="n">
        <v>24</v>
      </c>
      <c r="K125" s="123" t="n">
        <v>0</v>
      </c>
      <c r="L125" s="123" t="n">
        <v>0</v>
      </c>
      <c r="M125" s="123" t="n">
        <v>0</v>
      </c>
      <c r="N125" s="123" t="n">
        <v>0</v>
      </c>
      <c r="O125" s="123" t="n">
        <v>0</v>
      </c>
      <c r="P125" s="123" t="n">
        <v>11</v>
      </c>
      <c r="Q125" s="123" t="n">
        <v>0</v>
      </c>
      <c r="R125" s="131" t="n">
        <v>3432</v>
      </c>
      <c r="S125" s="131" t="n">
        <v>3199</v>
      </c>
      <c r="T125" s="131" t="n">
        <v>3199</v>
      </c>
      <c r="U125" s="131" t="n">
        <v>3130</v>
      </c>
      <c r="V125" s="131" t="n">
        <v>3233</v>
      </c>
      <c r="W125" s="123" t="n">
        <v>42</v>
      </c>
      <c r="X125" s="123" t="n">
        <v>0</v>
      </c>
      <c r="Y125" s="96" t="n">
        <v>43</v>
      </c>
      <c r="Z125" s="96" t="n">
        <v>0</v>
      </c>
      <c r="AA125" s="96" t="n">
        <v>57</v>
      </c>
      <c r="AB125" s="95" t="n">
        <v>0</v>
      </c>
      <c r="AC125" s="100" t="n">
        <f aca="false">V125-U125+AZ125</f>
        <v>103</v>
      </c>
      <c r="AD125" s="101" t="n">
        <f aca="false">U125-T125</f>
        <v>-69</v>
      </c>
      <c r="AE125" s="95" t="n">
        <v>145</v>
      </c>
      <c r="AF125" s="102" t="n">
        <f aca="false">IF(AE125&gt;0, V125/(AE125*24),"no data")</f>
        <v>0.929022988505747</v>
      </c>
      <c r="AG125" s="103" t="n">
        <f aca="false">IF(R125&gt;0,R125/24,"no data")</f>
        <v>143</v>
      </c>
      <c r="AH125" s="102" t="n">
        <f aca="false">IF(U125&gt;0,(U125/R125),"no data")</f>
        <v>0.912004662004662</v>
      </c>
      <c r="AI125" s="104" t="n">
        <f aca="false">IF(U125&gt;0,(1440-((W125*X125)+(Y125*Z125)+(AA125*AB125))/(W125+Y125+AA125))/1440,"no data")</f>
        <v>1</v>
      </c>
      <c r="AJ125" s="105" t="n">
        <f aca="false">IF(U125&gt;0,(1440-((X125*W125+AT125*AU125)+(Z125*Y125+AV125*AW125)+(AA125*AB125+AX125*AY125))/(W125+Y125+AA125))/1440,"no data")</f>
        <v>0.942781690140845</v>
      </c>
      <c r="AK125" s="210" t="n">
        <v>9.58</v>
      </c>
      <c r="AL125" s="211" t="n">
        <v>140.94</v>
      </c>
      <c r="AM125" s="94" t="n">
        <f aca="false">AK125*AL125</f>
        <v>1350.2052</v>
      </c>
      <c r="AN125" s="210" t="n">
        <v>26.68</v>
      </c>
      <c r="AO125" s="225" t="n">
        <v>960.92</v>
      </c>
      <c r="AP125" s="109" t="n">
        <f aca="false">AN125*AO125</f>
        <v>25637.3456</v>
      </c>
      <c r="AQ125" s="213" t="n">
        <f aca="false">IF(U125&gt;0,((((AK125*AL125)+(AN125*AO125))/(U125*1000))*1000000),"no data")</f>
        <v>8622.2207028754</v>
      </c>
      <c r="AR125" s="111" t="n">
        <f aca="false">S125/24</f>
        <v>133.291666666667</v>
      </c>
      <c r="AS125" s="36"/>
      <c r="AT125" s="95" t="n">
        <v>0</v>
      </c>
      <c r="AU125" s="112" t="n">
        <v>0</v>
      </c>
      <c r="AV125" s="112" t="n">
        <v>0</v>
      </c>
      <c r="AW125" s="95" t="n">
        <v>0</v>
      </c>
      <c r="AX125" s="112" t="n">
        <v>15</v>
      </c>
      <c r="AY125" s="95" t="n">
        <v>780</v>
      </c>
      <c r="AZ125" s="95" t="n">
        <v>0</v>
      </c>
      <c r="BB125" s="113" t="n">
        <v>1019</v>
      </c>
      <c r="BC125" s="113" t="n">
        <v>1043</v>
      </c>
      <c r="BD125" s="113" t="n">
        <v>1171</v>
      </c>
      <c r="BE125" s="113" t="n">
        <f aca="false">BC125-BB125</f>
        <v>24</v>
      </c>
      <c r="BF125" s="113" t="n">
        <f aca="false">AQ125</f>
        <v>8622.2207028754</v>
      </c>
      <c r="BG125" s="214" t="n">
        <f aca="false">BD125/24</f>
        <v>48.7916666666667</v>
      </c>
      <c r="BH125" s="115" t="n">
        <v>0.958</v>
      </c>
      <c r="BI125" s="116" t="n">
        <v>0.958</v>
      </c>
      <c r="BJ125" s="117" t="n">
        <v>27</v>
      </c>
      <c r="BK125" s="118" t="n">
        <v>26.56</v>
      </c>
      <c r="BL125" s="117" t="n">
        <v>21.52</v>
      </c>
      <c r="BM125" s="117" t="n">
        <v>27.06</v>
      </c>
      <c r="BN125" s="118" t="n">
        <v>982.83</v>
      </c>
      <c r="BO125" s="117" t="n">
        <v>50.01</v>
      </c>
      <c r="BP125" s="119" t="n">
        <v>0.9391</v>
      </c>
      <c r="BQ125" s="176" t="n">
        <v>95.48</v>
      </c>
      <c r="BR125" s="117" t="n">
        <v>86.85</v>
      </c>
      <c r="BS125" s="113" t="n">
        <v>12242</v>
      </c>
      <c r="BT125" s="113" t="n">
        <v>11948</v>
      </c>
      <c r="BU125" s="135" t="n">
        <f aca="false">BT125-BS125</f>
        <v>-294</v>
      </c>
      <c r="BV125" s="137" t="n">
        <f aca="false">BH125+BI125</f>
        <v>1.916</v>
      </c>
      <c r="BW125" s="114" t="n">
        <v>11</v>
      </c>
      <c r="BX125" s="114" t="n">
        <v>11</v>
      </c>
      <c r="BZ125" s="114" t="n">
        <v>24</v>
      </c>
      <c r="CA125" s="114" t="n">
        <v>6.73</v>
      </c>
      <c r="CC125" s="114" t="n">
        <v>2.2</v>
      </c>
      <c r="CD125" s="114" t="n">
        <v>3.9</v>
      </c>
      <c r="CE125" s="114" t="n">
        <v>1.8</v>
      </c>
      <c r="CF125" s="114" t="n">
        <v>1.5</v>
      </c>
    </row>
    <row r="126" customFormat="false" ht="13.8" hidden="false" customHeight="false" outlineLevel="0" collapsed="false">
      <c r="A126" s="90"/>
      <c r="B126" s="91" t="n">
        <v>43221</v>
      </c>
      <c r="C126" s="123" t="n">
        <v>95.3</v>
      </c>
      <c r="D126" s="93" t="n">
        <v>0.372</v>
      </c>
      <c r="E126" s="124" t="n">
        <v>68</v>
      </c>
      <c r="F126" s="123" t="n">
        <v>109</v>
      </c>
      <c r="G126" s="123" t="n">
        <v>82</v>
      </c>
      <c r="H126" s="123" t="n">
        <v>24</v>
      </c>
      <c r="I126" s="123" t="n">
        <v>0</v>
      </c>
      <c r="J126" s="123" t="n">
        <v>24</v>
      </c>
      <c r="K126" s="215" t="n">
        <v>0</v>
      </c>
      <c r="L126" s="215" t="n">
        <v>0</v>
      </c>
      <c r="M126" s="215" t="n">
        <v>0</v>
      </c>
      <c r="N126" s="123" t="n">
        <v>0</v>
      </c>
      <c r="O126" s="123" t="n">
        <v>0</v>
      </c>
      <c r="P126" s="123" t="n">
        <v>24</v>
      </c>
      <c r="Q126" s="123" t="n">
        <v>0</v>
      </c>
      <c r="R126" s="131" t="n">
        <v>3441</v>
      </c>
      <c r="S126" s="131" t="n">
        <v>3378</v>
      </c>
      <c r="T126" s="131" t="n">
        <v>3378</v>
      </c>
      <c r="U126" s="131" t="n">
        <v>3308</v>
      </c>
      <c r="V126" s="131" t="n">
        <v>3416</v>
      </c>
      <c r="W126" s="123" t="n">
        <v>42</v>
      </c>
      <c r="X126" s="123" t="n">
        <v>0</v>
      </c>
      <c r="Y126" s="216" t="n">
        <v>43</v>
      </c>
      <c r="Z126" s="96" t="n">
        <v>0</v>
      </c>
      <c r="AA126" s="96" t="n">
        <v>56</v>
      </c>
      <c r="AB126" s="95" t="n">
        <v>0</v>
      </c>
      <c r="AC126" s="100" t="n">
        <f aca="false">V126-U126+AZ126</f>
        <v>108</v>
      </c>
      <c r="AD126" s="101" t="n">
        <f aca="false">U126-T126</f>
        <v>-70</v>
      </c>
      <c r="AE126" s="95" t="n">
        <v>147</v>
      </c>
      <c r="AF126" s="102" t="n">
        <f aca="false">IF(AE126&gt;0, V126/(AE126*24),"no data")</f>
        <v>0.968253968253968</v>
      </c>
      <c r="AG126" s="103" t="n">
        <f aca="false">IF(R126&gt;0,R126/24,"no data")</f>
        <v>143.375</v>
      </c>
      <c r="AH126" s="102" t="n">
        <f aca="false">IF(U126&gt;0,(U126/R126),"no data")</f>
        <v>0.961348445219413</v>
      </c>
      <c r="AI126" s="104" t="n">
        <f aca="false">IF(U126&gt;0,(1440-((W126*X126)+(Y126*Z126)+(AA126*AB126))/(W126+Y126+AA126))/1440,"no data")</f>
        <v>1</v>
      </c>
      <c r="AJ126" s="105" t="n">
        <f aca="false">IF(U126&gt;0,(1440-((X126*W126+AT126*AU126)+(Z126*Y126+AV126*AW126)+(AA126*AB126+AX126*AY126))/(W126+Y126+AA126))/1440,"no data")</f>
        <v>1</v>
      </c>
      <c r="AK126" s="106" t="n">
        <v>9.485</v>
      </c>
      <c r="AL126" s="107" t="n">
        <v>142.37</v>
      </c>
      <c r="AM126" s="94" t="n">
        <f aca="false">AK126*AL126</f>
        <v>1350.37945</v>
      </c>
      <c r="AN126" s="106" t="n">
        <v>28.647</v>
      </c>
      <c r="AO126" s="219" t="n">
        <v>975.91</v>
      </c>
      <c r="AP126" s="109" t="n">
        <f aca="false">AN126*AO126</f>
        <v>27956.89377</v>
      </c>
      <c r="AQ126" s="130" t="n">
        <f aca="false">IF(U126&gt;0,((((AK126*AL126)+(AN126*AO126))/(U126*1000))*1000000),"no data")</f>
        <v>8859.5142744861</v>
      </c>
      <c r="AR126" s="111" t="n">
        <f aca="false">S126/24</f>
        <v>140.75</v>
      </c>
      <c r="AS126" s="36"/>
      <c r="AT126" s="95" t="n">
        <v>0</v>
      </c>
      <c r="AU126" s="112" t="n">
        <v>0</v>
      </c>
      <c r="AV126" s="112" t="n">
        <v>0</v>
      </c>
      <c r="AW126" s="95" t="n">
        <v>0</v>
      </c>
      <c r="AX126" s="112" t="n">
        <v>0</v>
      </c>
      <c r="AY126" s="95" t="n">
        <v>0</v>
      </c>
      <c r="AZ126" s="95" t="n">
        <v>0</v>
      </c>
      <c r="BB126" s="113" t="n">
        <v>1022</v>
      </c>
      <c r="BC126" s="113" t="n">
        <v>1044</v>
      </c>
      <c r="BD126" s="113" t="n">
        <v>1350</v>
      </c>
      <c r="BE126" s="113" t="n">
        <f aca="false">BC126-BB126</f>
        <v>22</v>
      </c>
      <c r="BF126" s="113" t="n">
        <f aca="false">AQ126</f>
        <v>8859.5142744861</v>
      </c>
      <c r="BG126" s="214" t="n">
        <f aca="false">BD126/24</f>
        <v>56.25</v>
      </c>
      <c r="BH126" s="115" t="n">
        <v>1.907</v>
      </c>
      <c r="BI126" s="116" t="n">
        <v>1.907</v>
      </c>
      <c r="BJ126" s="117" t="n">
        <v>27</v>
      </c>
      <c r="BK126" s="117" t="n">
        <v>26.51</v>
      </c>
      <c r="BL126" s="118" t="n">
        <v>21.39</v>
      </c>
      <c r="BM126" s="117" t="n">
        <v>27.14</v>
      </c>
      <c r="BN126" s="118" t="n">
        <v>983.92</v>
      </c>
      <c r="BO126" s="117" t="n">
        <v>49.96</v>
      </c>
      <c r="BP126" s="119" t="n">
        <v>0.94</v>
      </c>
      <c r="BQ126" s="131" t="n">
        <v>95.3</v>
      </c>
      <c r="BR126" s="117" t="n">
        <v>85.65</v>
      </c>
      <c r="BS126" s="113" t="n">
        <v>12193</v>
      </c>
      <c r="BT126" s="113" t="n">
        <v>11883</v>
      </c>
      <c r="BU126" s="135" t="n">
        <f aca="false">BT126-BS126</f>
        <v>-310</v>
      </c>
      <c r="BV126" s="137" t="n">
        <f aca="false">BH126+BI126</f>
        <v>3.814</v>
      </c>
      <c r="BW126" s="114" t="n">
        <v>24</v>
      </c>
      <c r="BX126" s="114" t="n">
        <v>24</v>
      </c>
      <c r="BZ126" s="114" t="n">
        <v>24</v>
      </c>
      <c r="CA126" s="114" t="n">
        <v>6.95</v>
      </c>
      <c r="CC126" s="114" t="n">
        <v>2.1</v>
      </c>
      <c r="CD126" s="114" t="n">
        <v>3.8</v>
      </c>
      <c r="CE126" s="114" t="n">
        <v>1.8</v>
      </c>
      <c r="CF126" s="114" t="n">
        <v>1.7</v>
      </c>
    </row>
    <row r="127" customFormat="false" ht="13.8" hidden="false" customHeight="false" outlineLevel="0" collapsed="false">
      <c r="A127" s="90"/>
      <c r="B127" s="91" t="n">
        <v>43222</v>
      </c>
      <c r="C127" s="123" t="n">
        <v>92.2</v>
      </c>
      <c r="D127" s="93" t="n">
        <v>0.354</v>
      </c>
      <c r="E127" s="226" t="n">
        <v>65.7</v>
      </c>
      <c r="F127" s="113" t="n">
        <v>99</v>
      </c>
      <c r="G127" s="113" t="n">
        <v>86</v>
      </c>
      <c r="H127" s="113" t="n">
        <v>22</v>
      </c>
      <c r="I127" s="113" t="n">
        <v>21</v>
      </c>
      <c r="J127" s="113" t="n">
        <v>23</v>
      </c>
      <c r="K127" s="113" t="n">
        <v>42</v>
      </c>
      <c r="L127" s="113" t="n">
        <v>0</v>
      </c>
      <c r="M127" s="113" t="n">
        <v>0</v>
      </c>
      <c r="N127" s="113" t="n">
        <v>0</v>
      </c>
      <c r="O127" s="113" t="n">
        <v>0</v>
      </c>
      <c r="P127" s="113" t="n">
        <v>20</v>
      </c>
      <c r="Q127" s="113" t="n">
        <v>0</v>
      </c>
      <c r="R127" s="131" t="n">
        <v>3350</v>
      </c>
      <c r="S127" s="131" t="n">
        <v>3244</v>
      </c>
      <c r="T127" s="131" t="n">
        <v>3244</v>
      </c>
      <c r="U127" s="131" t="n">
        <v>3188</v>
      </c>
      <c r="V127" s="131" t="n">
        <v>3290</v>
      </c>
      <c r="W127" s="123" t="n">
        <v>43</v>
      </c>
      <c r="X127" s="123" t="n">
        <v>62</v>
      </c>
      <c r="Y127" s="216" t="n">
        <v>44</v>
      </c>
      <c r="Z127" s="96" t="n">
        <v>0</v>
      </c>
      <c r="AA127" s="96" t="n">
        <v>56</v>
      </c>
      <c r="AB127" s="95" t="n">
        <v>0</v>
      </c>
      <c r="AC127" s="100" t="n">
        <f aca="false">V127-U127+AZ127</f>
        <v>102</v>
      </c>
      <c r="AD127" s="101" t="n">
        <f aca="false">U127-T127</f>
        <v>-56</v>
      </c>
      <c r="AE127" s="95" t="n">
        <v>146</v>
      </c>
      <c r="AF127" s="102" t="n">
        <f aca="false">IF(AE127&gt;0, V127/(AE127*24),"no data")</f>
        <v>0.938926940639269</v>
      </c>
      <c r="AG127" s="103" t="n">
        <f aca="false">IF(R127&gt;0,R127/24,"no data")</f>
        <v>139.583333333333</v>
      </c>
      <c r="AH127" s="102" t="n">
        <f aca="false">IF(U127&gt;0,(U127/R127),"no data")</f>
        <v>0.951641791044776</v>
      </c>
      <c r="AI127" s="104" t="n">
        <f aca="false">IF(U127&gt;0,(1440-((W127*X127)+(Y127*Z127)+(AA127*AB127))/(W127+Y127+AA127))/1440,"no data")</f>
        <v>0.987053224553225</v>
      </c>
      <c r="AJ127" s="105" t="n">
        <f aca="false">IF(U127&gt;0,(1440-((X127*W127+AT127*AU127)+(Z127*Y127+AV127*AW127)+(AA127*AB127+AX127*AY127))/(W127+Y127+AA127))/1440,"no data")</f>
        <v>0.95963480963481</v>
      </c>
      <c r="AK127" s="127" t="n">
        <v>9.48</v>
      </c>
      <c r="AL127" s="128" t="n">
        <v>140.82</v>
      </c>
      <c r="AM127" s="94" t="n">
        <f aca="false">AK127*AL127</f>
        <v>1334.9736</v>
      </c>
      <c r="AN127" s="127" t="n">
        <v>27.503</v>
      </c>
      <c r="AO127" s="219" t="n">
        <v>976.117</v>
      </c>
      <c r="AP127" s="109" t="n">
        <f aca="false">AN127*AO127</f>
        <v>26846.145851</v>
      </c>
      <c r="AQ127" s="130" t="n">
        <f aca="false">IF(U127&gt;0,((((AK127*AL127)+(AN127*AO127))/(U127*1000))*1000000),"no data")</f>
        <v>8839.74888676286</v>
      </c>
      <c r="AR127" s="111" t="n">
        <f aca="false">S127/24</f>
        <v>135.166666666667</v>
      </c>
      <c r="AS127" s="36"/>
      <c r="AT127" s="95" t="n">
        <v>18</v>
      </c>
      <c r="AU127" s="112" t="n">
        <v>37</v>
      </c>
      <c r="AV127" s="112" t="n">
        <v>10</v>
      </c>
      <c r="AW127" s="95" t="n">
        <v>18</v>
      </c>
      <c r="AX127" s="112" t="n">
        <v>20</v>
      </c>
      <c r="AY127" s="95" t="n">
        <v>240</v>
      </c>
      <c r="AZ127" s="95" t="n">
        <v>0</v>
      </c>
      <c r="BA127" s="227" t="n">
        <f aca="false">BC127-BB127</f>
        <v>80</v>
      </c>
      <c r="BB127" s="113" t="n">
        <v>974</v>
      </c>
      <c r="BC127" s="113" t="n">
        <v>1054</v>
      </c>
      <c r="BD127" s="113" t="n">
        <v>1262</v>
      </c>
      <c r="BE127" s="113" t="n">
        <f aca="false">BC127-BB127</f>
        <v>80</v>
      </c>
      <c r="BF127" s="113" t="n">
        <f aca="false">AQ127</f>
        <v>8839.74888676286</v>
      </c>
      <c r="BG127" s="214" t="n">
        <f aca="false">BD127/24</f>
        <v>52.5833333333333</v>
      </c>
      <c r="BH127" s="115" t="n">
        <v>1.541</v>
      </c>
      <c r="BI127" s="116" t="n">
        <v>1.541</v>
      </c>
      <c r="BJ127" s="117" t="n">
        <v>27</v>
      </c>
      <c r="BK127" s="118" t="n">
        <v>25.42</v>
      </c>
      <c r="BL127" s="117" t="n">
        <v>21.67</v>
      </c>
      <c r="BM127" s="117" t="n">
        <v>27</v>
      </c>
      <c r="BN127" s="118" t="n">
        <v>984.88</v>
      </c>
      <c r="BO127" s="117" t="n">
        <v>50</v>
      </c>
      <c r="BP127" s="119" t="n">
        <v>0.9394</v>
      </c>
      <c r="BQ127" s="118" t="n">
        <v>95.05</v>
      </c>
      <c r="BR127" s="117" t="n">
        <v>86.51</v>
      </c>
      <c r="BS127" s="113" t="n">
        <v>12157</v>
      </c>
      <c r="BT127" s="113" t="n">
        <v>11868</v>
      </c>
      <c r="BU127" s="135" t="n">
        <f aca="false">BT127-BS127</f>
        <v>-289</v>
      </c>
      <c r="BV127" s="137" t="n">
        <f aca="false">BH127+BI127</f>
        <v>3.082</v>
      </c>
      <c r="BW127" s="114" t="n">
        <v>20.1</v>
      </c>
      <c r="BX127" s="114" t="n">
        <v>20.1</v>
      </c>
      <c r="BZ127" s="114" t="n">
        <v>21.38</v>
      </c>
      <c r="CA127" s="114" t="n">
        <v>6.5</v>
      </c>
      <c r="CC127" s="114" t="n">
        <v>2.2</v>
      </c>
      <c r="CD127" s="114" t="n">
        <v>3.9</v>
      </c>
      <c r="CE127" s="114" t="n">
        <v>1.8</v>
      </c>
      <c r="CF127" s="114" t="n">
        <v>1.8</v>
      </c>
    </row>
    <row r="128" customFormat="false" ht="13.8" hidden="false" customHeight="false" outlineLevel="0" collapsed="false">
      <c r="A128" s="90"/>
      <c r="B128" s="91" t="n">
        <v>43223</v>
      </c>
      <c r="C128" s="92" t="n">
        <v>89.9</v>
      </c>
      <c r="D128" s="104" t="n">
        <v>0.4088</v>
      </c>
      <c r="E128" s="94" t="n">
        <v>66</v>
      </c>
      <c r="F128" s="113" t="n">
        <v>99</v>
      </c>
      <c r="G128" s="95" t="n">
        <v>80</v>
      </c>
      <c r="H128" s="95" t="n">
        <v>24</v>
      </c>
      <c r="I128" s="95" t="n">
        <v>0</v>
      </c>
      <c r="J128" s="95" t="n">
        <v>24</v>
      </c>
      <c r="K128" s="95" t="n">
        <v>0</v>
      </c>
      <c r="L128" s="97" t="n">
        <v>0</v>
      </c>
      <c r="M128" s="97" t="n">
        <v>0</v>
      </c>
      <c r="N128" s="97" t="n">
        <v>0</v>
      </c>
      <c r="O128" s="97" t="n">
        <v>0</v>
      </c>
      <c r="P128" s="97" t="n">
        <v>13</v>
      </c>
      <c r="Q128" s="97" t="n">
        <v>0</v>
      </c>
      <c r="R128" s="131" t="n">
        <v>3500</v>
      </c>
      <c r="S128" s="131" t="n">
        <v>3241</v>
      </c>
      <c r="T128" s="131" t="n">
        <v>3241</v>
      </c>
      <c r="U128" s="131" t="n">
        <v>3171</v>
      </c>
      <c r="V128" s="131" t="n">
        <v>3275</v>
      </c>
      <c r="W128" s="95" t="n">
        <v>43</v>
      </c>
      <c r="X128" s="95" t="n">
        <v>0</v>
      </c>
      <c r="Y128" s="96" t="n">
        <v>44</v>
      </c>
      <c r="Z128" s="96" t="n">
        <v>0</v>
      </c>
      <c r="AA128" s="96" t="n">
        <v>56</v>
      </c>
      <c r="AB128" s="95" t="n">
        <v>0</v>
      </c>
      <c r="AC128" s="100" t="n">
        <f aca="false">V128-U128+AZ128</f>
        <v>104</v>
      </c>
      <c r="AD128" s="101" t="n">
        <f aca="false">U128-T128</f>
        <v>-70</v>
      </c>
      <c r="AE128" s="95" t="n">
        <v>144</v>
      </c>
      <c r="AF128" s="102" t="n">
        <f aca="false">IF(AE128&gt;0, V128/(AE128*24),"no data")</f>
        <v>0.947627314814815</v>
      </c>
      <c r="AG128" s="103" t="n">
        <f aca="false">IF(R128&gt;0,R128/24,"no data")</f>
        <v>145.833333333333</v>
      </c>
      <c r="AH128" s="102" t="n">
        <f aca="false">IF(U128&gt;0,(U128/R128),"no data")</f>
        <v>0.906</v>
      </c>
      <c r="AI128" s="104" t="n">
        <f aca="false">IF(U128&gt;0,(1440-((W128*X128)+(Y128*Z128)+(AA128*AB128))/(W128+Y128+AA128))/1440,"no data")</f>
        <v>1</v>
      </c>
      <c r="AJ128" s="105" t="n">
        <f aca="false">IF(U128&gt;0,(1440-((X128*W128+AT128*AU128)+(Z128*Y128+AV128*AW128)+(AA128*AB128+AX128*AY128))/(W128+Y128+AA128))/1440,"no data")</f>
        <v>0.955128205128205</v>
      </c>
      <c r="AK128" s="127" t="n">
        <v>9.484</v>
      </c>
      <c r="AL128" s="133" t="n">
        <v>140.9</v>
      </c>
      <c r="AM128" s="94" t="n">
        <f aca="false">AK128*AL128</f>
        <v>1336.2956</v>
      </c>
      <c r="AN128" s="127" t="n">
        <v>26.98</v>
      </c>
      <c r="AO128" s="219" t="n">
        <v>973.999</v>
      </c>
      <c r="AP128" s="109" t="n">
        <f aca="false">AN128*AO128</f>
        <v>26278.49302</v>
      </c>
      <c r="AQ128" s="130" t="n">
        <f aca="false">IF(U128&gt;0,((((AK128*AL128)+(AN128*AO128))/(U128*1000))*1000000),"no data")</f>
        <v>8708.54261116367</v>
      </c>
      <c r="AR128" s="111" t="n">
        <f aca="false">S128/24</f>
        <v>135.041666666667</v>
      </c>
      <c r="AS128" s="36"/>
      <c r="AT128" s="95" t="n">
        <v>0</v>
      </c>
      <c r="AU128" s="112" t="n">
        <v>0</v>
      </c>
      <c r="AV128" s="112" t="n">
        <v>0</v>
      </c>
      <c r="AW128" s="95" t="n">
        <v>0</v>
      </c>
      <c r="AX128" s="112" t="n">
        <v>14</v>
      </c>
      <c r="AY128" s="95" t="n">
        <v>660</v>
      </c>
      <c r="AZ128" s="95" t="n">
        <v>0</v>
      </c>
      <c r="BA128" s="227" t="n">
        <f aca="false">BC128-BB128</f>
        <v>21</v>
      </c>
      <c r="BB128" s="113" t="n">
        <v>1039</v>
      </c>
      <c r="BC128" s="113" t="n">
        <v>1060</v>
      </c>
      <c r="BD128" s="113" t="n">
        <v>1176</v>
      </c>
      <c r="BE128" s="113" t="n">
        <f aca="false">BC128-BB128</f>
        <v>21</v>
      </c>
      <c r="BF128" s="113" t="n">
        <f aca="false">AQ128</f>
        <v>8708.54261116367</v>
      </c>
      <c r="BG128" s="214" t="n">
        <f aca="false">BD128/24</f>
        <v>49</v>
      </c>
      <c r="BH128" s="115" t="n">
        <v>0.958</v>
      </c>
      <c r="BI128" s="116" t="n">
        <v>0.962</v>
      </c>
      <c r="BJ128" s="117" t="n">
        <v>27</v>
      </c>
      <c r="BK128" s="118" t="n">
        <v>27.03</v>
      </c>
      <c r="BL128" s="117" t="n">
        <v>21.84</v>
      </c>
      <c r="BM128" s="117" t="n">
        <v>26.83</v>
      </c>
      <c r="BN128" s="118" t="n">
        <v>984.58</v>
      </c>
      <c r="BO128" s="117" t="n">
        <v>50.03</v>
      </c>
      <c r="BP128" s="136" t="n">
        <v>0.9397</v>
      </c>
      <c r="BQ128" s="117" t="n">
        <v>95.82</v>
      </c>
      <c r="BR128" s="117" t="n">
        <v>86.45</v>
      </c>
      <c r="BS128" s="113" t="n">
        <v>12228</v>
      </c>
      <c r="BT128" s="113" t="n">
        <v>11882</v>
      </c>
      <c r="BU128" s="135" t="n">
        <f aca="false">BT128-BS128</f>
        <v>-346</v>
      </c>
      <c r="BV128" s="137" t="n">
        <f aca="false">BH128+BI128</f>
        <v>1.92</v>
      </c>
      <c r="BW128" s="114" t="n">
        <v>13</v>
      </c>
      <c r="BX128" s="114" t="n">
        <v>13</v>
      </c>
      <c r="BZ128" s="114" t="n">
        <v>24</v>
      </c>
      <c r="CA128" s="114" t="n">
        <v>7.7</v>
      </c>
      <c r="CC128" s="114" t="n">
        <v>2.1</v>
      </c>
      <c r="CD128" s="114" t="n">
        <v>3.9</v>
      </c>
      <c r="CE128" s="114" t="n">
        <v>1.8</v>
      </c>
      <c r="CF128" s="114" t="n">
        <v>1.5</v>
      </c>
    </row>
    <row r="129" customFormat="false" ht="13.8" hidden="false" customHeight="false" outlineLevel="0" collapsed="false">
      <c r="A129" s="90"/>
      <c r="B129" s="91" t="n">
        <v>43224</v>
      </c>
      <c r="C129" s="92" t="n">
        <v>89.97</v>
      </c>
      <c r="D129" s="93" t="n">
        <v>0.445</v>
      </c>
      <c r="E129" s="94" t="n">
        <v>67.79</v>
      </c>
      <c r="F129" s="113" t="n">
        <v>101</v>
      </c>
      <c r="G129" s="95" t="n">
        <v>78</v>
      </c>
      <c r="H129" s="96" t="n">
        <v>24</v>
      </c>
      <c r="I129" s="96" t="n">
        <v>0</v>
      </c>
      <c r="J129" s="96" t="n">
        <v>24</v>
      </c>
      <c r="K129" s="96" t="n">
        <v>0</v>
      </c>
      <c r="L129" s="97" t="n">
        <v>0</v>
      </c>
      <c r="M129" s="97" t="n">
        <v>0</v>
      </c>
      <c r="N129" s="97" t="n">
        <v>0</v>
      </c>
      <c r="O129" s="97" t="n">
        <v>0</v>
      </c>
      <c r="P129" s="97" t="n">
        <v>24</v>
      </c>
      <c r="Q129" s="97" t="n">
        <v>0</v>
      </c>
      <c r="R129" s="131" t="n">
        <v>3494</v>
      </c>
      <c r="S129" s="118" t="n">
        <v>3403</v>
      </c>
      <c r="T129" s="118" t="n">
        <v>3403</v>
      </c>
      <c r="U129" s="118" t="n">
        <v>3321</v>
      </c>
      <c r="V129" s="118" t="n">
        <v>3428</v>
      </c>
      <c r="W129" s="96" t="n">
        <v>43</v>
      </c>
      <c r="X129" s="96" t="n">
        <v>0</v>
      </c>
      <c r="Y129" s="96" t="n">
        <v>44</v>
      </c>
      <c r="Z129" s="96" t="n">
        <v>0</v>
      </c>
      <c r="AA129" s="96" t="n">
        <v>56</v>
      </c>
      <c r="AB129" s="95" t="n">
        <v>0</v>
      </c>
      <c r="AC129" s="100" t="n">
        <f aca="false">V129-U129+AZ129</f>
        <v>107</v>
      </c>
      <c r="AD129" s="101" t="n">
        <f aca="false">U129-T129</f>
        <v>-82</v>
      </c>
      <c r="AE129" s="95" t="n">
        <v>147</v>
      </c>
      <c r="AF129" s="102" t="n">
        <f aca="false">IF(AE129&gt;0, V129/(AE129*24),"no data")</f>
        <v>0.971655328798186</v>
      </c>
      <c r="AG129" s="103" t="n">
        <f aca="false">IF(R129&gt;0,R129/24,"no data")</f>
        <v>145.583333333333</v>
      </c>
      <c r="AH129" s="102" t="n">
        <f aca="false">IF(U129&gt;0,(U129/R129),"no data")</f>
        <v>0.950486548368632</v>
      </c>
      <c r="AI129" s="104" t="n">
        <f aca="false">IF(U129&gt;0,(1440-((W129*X129)+(Y129*Z129)+(AA129*AB129))/(W129+Y129+AA129))/1440,"no data")</f>
        <v>1</v>
      </c>
      <c r="AJ129" s="105" t="n">
        <f aca="false">IF(U129&gt;0,(1440-((X129*W129+AT129*AU129)+(Z129*Y129+AV129*AW129)+(AA129*AB129+AX129*AY129))/(W129+Y129+AA129))/1440,"no data")</f>
        <v>1</v>
      </c>
      <c r="AK129" s="127" t="n">
        <v>9.49</v>
      </c>
      <c r="AL129" s="133" t="n">
        <v>141.22</v>
      </c>
      <c r="AM129" s="94" t="n">
        <f aca="false">AK129*AL129</f>
        <v>1340.1778</v>
      </c>
      <c r="AN129" s="127" t="n">
        <v>28.756</v>
      </c>
      <c r="AO129" s="219" t="n">
        <v>972.979552093476</v>
      </c>
      <c r="AP129" s="109" t="n">
        <f aca="false">AN129*AO129</f>
        <v>27979</v>
      </c>
      <c r="AQ129" s="130" t="n">
        <f aca="false">IF(U129&gt;0,((((AK129*AL129)+(AN129*AO129))/(U129*1000))*1000000),"no data")</f>
        <v>8828.41848840711</v>
      </c>
      <c r="AR129" s="111" t="n">
        <f aca="false">S129/24</f>
        <v>141.791666666667</v>
      </c>
      <c r="AS129" s="36"/>
      <c r="AT129" s="95" t="n">
        <v>0</v>
      </c>
      <c r="AU129" s="112" t="n">
        <v>0</v>
      </c>
      <c r="AV129" s="112" t="n">
        <v>0</v>
      </c>
      <c r="AW129" s="95" t="n">
        <v>0</v>
      </c>
      <c r="AX129" s="112" t="n">
        <v>0</v>
      </c>
      <c r="AY129" s="95" t="n">
        <v>0</v>
      </c>
      <c r="AZ129" s="95" t="n">
        <v>0</v>
      </c>
      <c r="BA129" s="227" t="n">
        <f aca="false">BC129-BB129</f>
        <v>19</v>
      </c>
      <c r="BB129" s="113" t="n">
        <v>1033</v>
      </c>
      <c r="BC129" s="113" t="n">
        <v>1052</v>
      </c>
      <c r="BD129" s="113" t="n">
        <v>1343</v>
      </c>
      <c r="BE129" s="113" t="n">
        <f aca="false">BC129-BB129</f>
        <v>19</v>
      </c>
      <c r="BF129" s="113" t="n">
        <f aca="false">AQ129</f>
        <v>8828.41848840711</v>
      </c>
      <c r="BG129" s="214" t="n">
        <f aca="false">BD129/24</f>
        <v>55.9583333333333</v>
      </c>
      <c r="BH129" s="115" t="n">
        <v>1.84</v>
      </c>
      <c r="BI129" s="116" t="n">
        <v>1.84</v>
      </c>
      <c r="BJ129" s="117" t="n">
        <v>27</v>
      </c>
      <c r="BK129" s="118" t="n">
        <v>26.91</v>
      </c>
      <c r="BL129" s="118" t="n">
        <v>21.8</v>
      </c>
      <c r="BM129" s="118" t="n">
        <v>26.52</v>
      </c>
      <c r="BN129" s="118" t="n">
        <v>985.83</v>
      </c>
      <c r="BO129" s="117" t="n">
        <v>50.04</v>
      </c>
      <c r="BP129" s="119" t="n">
        <v>0.9396</v>
      </c>
      <c r="BQ129" s="114" t="n">
        <v>96.13</v>
      </c>
      <c r="BR129" s="114" t="n">
        <v>86.57</v>
      </c>
      <c r="BS129" s="113" t="n">
        <v>12243</v>
      </c>
      <c r="BT129" s="113" t="n">
        <v>11914</v>
      </c>
      <c r="BU129" s="135" t="n">
        <f aca="false">BT129-BS129</f>
        <v>-329</v>
      </c>
      <c r="BV129" s="137" t="n">
        <f aca="false">BH129+BI129</f>
        <v>3.68</v>
      </c>
      <c r="BW129" s="114" t="n">
        <v>24</v>
      </c>
      <c r="BX129" s="114" t="n">
        <v>24</v>
      </c>
      <c r="BZ129" s="114" t="n">
        <v>24</v>
      </c>
      <c r="CA129" s="114" t="n">
        <v>8.3</v>
      </c>
      <c r="CC129" s="114" t="n">
        <v>2</v>
      </c>
      <c r="CD129" s="114" t="n">
        <v>3.73</v>
      </c>
      <c r="CE129" s="114" t="n">
        <v>1.8</v>
      </c>
      <c r="CF129" s="114" t="n">
        <v>1.71</v>
      </c>
    </row>
    <row r="130" customFormat="false" ht="13.8" hidden="false" customHeight="false" outlineLevel="0" collapsed="false">
      <c r="A130" s="90"/>
      <c r="B130" s="91" t="n">
        <v>43225</v>
      </c>
      <c r="C130" s="92" t="n">
        <v>91.78</v>
      </c>
      <c r="D130" s="93" t="n">
        <v>0.4138</v>
      </c>
      <c r="E130" s="94" t="n">
        <v>67.6</v>
      </c>
      <c r="F130" s="113" t="n">
        <v>106</v>
      </c>
      <c r="G130" s="95" t="n">
        <v>81</v>
      </c>
      <c r="H130" s="96" t="n">
        <v>24</v>
      </c>
      <c r="I130" s="96" t="n">
        <v>0</v>
      </c>
      <c r="J130" s="96" t="n">
        <v>22</v>
      </c>
      <c r="K130" s="96" t="n">
        <v>2</v>
      </c>
      <c r="L130" s="97" t="n">
        <v>0</v>
      </c>
      <c r="M130" s="97" t="n">
        <v>0</v>
      </c>
      <c r="N130" s="97" t="n">
        <v>0</v>
      </c>
      <c r="O130" s="97" t="n">
        <v>0</v>
      </c>
      <c r="P130" s="97" t="n">
        <v>22</v>
      </c>
      <c r="Q130" s="97" t="n">
        <v>2</v>
      </c>
      <c r="R130" s="131" t="n">
        <v>3481</v>
      </c>
      <c r="S130" s="118" t="n">
        <v>3270</v>
      </c>
      <c r="T130" s="118" t="n">
        <v>3270</v>
      </c>
      <c r="U130" s="118" t="n">
        <v>3192</v>
      </c>
      <c r="V130" s="118" t="n">
        <v>3296</v>
      </c>
      <c r="W130" s="96" t="n">
        <v>43</v>
      </c>
      <c r="X130" s="96" t="n">
        <v>0</v>
      </c>
      <c r="Y130" s="96" t="n">
        <v>44</v>
      </c>
      <c r="Z130" s="96" t="n">
        <v>99</v>
      </c>
      <c r="AA130" s="96" t="n">
        <v>56</v>
      </c>
      <c r="AB130" s="95" t="n">
        <v>0</v>
      </c>
      <c r="AC130" s="100" t="n">
        <f aca="false">V130-U130+AZ130</f>
        <v>104</v>
      </c>
      <c r="AD130" s="101" t="n">
        <f aca="false">U130-T130</f>
        <v>-78</v>
      </c>
      <c r="AE130" s="95" t="n">
        <v>145</v>
      </c>
      <c r="AF130" s="102" t="n">
        <f aca="false">IF(AE130&gt;0, V130/(AE130*24),"no data")</f>
        <v>0.947126436781609</v>
      </c>
      <c r="AG130" s="103" t="n">
        <f aca="false">IF(R130&gt;0,R130/24,"no data")</f>
        <v>145.041666666667</v>
      </c>
      <c r="AH130" s="102" t="n">
        <f aca="false">IF(U130&gt;0,(U130/R130),"no data")</f>
        <v>0.916977879919563</v>
      </c>
      <c r="AI130" s="104" t="n">
        <f aca="false">IF(U130&gt;0,(1440-((W130*X130)+(Y130*Z130)+(AA130*AB130))/(W130+Y130+AA130))/1440,"no data")</f>
        <v>0.978846153846154</v>
      </c>
      <c r="AJ130" s="105" t="n">
        <f aca="false">IF(U130&gt;0,(1440-((X130*W130+AT130*AU130)+(Z130*Y130+AV130*AW130)+(AA130*AB130+AX130*AY130))/(W130+Y130+AA130))/1440,"no data")</f>
        <v>0.965243783993784</v>
      </c>
      <c r="AK130" s="127" t="n">
        <v>8.655</v>
      </c>
      <c r="AL130" s="133" t="n">
        <v>145.07</v>
      </c>
      <c r="AM130" s="94" t="n">
        <f aca="false">AK130*AL130</f>
        <v>1255.58085</v>
      </c>
      <c r="AN130" s="127" t="n">
        <v>27.91</v>
      </c>
      <c r="AO130" s="219" t="n">
        <v>972.877104980294</v>
      </c>
      <c r="AP130" s="109" t="n">
        <f aca="false">AN130*AO130</f>
        <v>27153</v>
      </c>
      <c r="AQ130" s="130" t="n">
        <f aca="false">IF(U130&gt;0,((((AK130*AL130)+(AN130*AO130))/(U130*1000))*1000000),"no data")</f>
        <v>8899.93134398496</v>
      </c>
      <c r="AR130" s="111" t="n">
        <f aca="false">S130/24</f>
        <v>136.25</v>
      </c>
      <c r="AS130" s="36"/>
      <c r="AT130" s="95" t="n">
        <v>0</v>
      </c>
      <c r="AU130" s="112" t="n">
        <v>0</v>
      </c>
      <c r="AV130" s="112" t="n">
        <v>17</v>
      </c>
      <c r="AW130" s="95" t="n">
        <v>19</v>
      </c>
      <c r="AX130" s="112" t="n">
        <v>21</v>
      </c>
      <c r="AY130" s="95" t="n">
        <v>118</v>
      </c>
      <c r="AZ130" s="95" t="n">
        <v>0</v>
      </c>
      <c r="BA130" s="227" t="n">
        <f aca="false">BC130-BB130</f>
        <v>-60</v>
      </c>
      <c r="BB130" s="113" t="n">
        <v>1031</v>
      </c>
      <c r="BC130" s="113" t="n">
        <v>971</v>
      </c>
      <c r="BD130" s="113" t="n">
        <v>1294</v>
      </c>
      <c r="BE130" s="113" t="n">
        <f aca="false">BC130-BB130</f>
        <v>-60</v>
      </c>
      <c r="BF130" s="113" t="n">
        <f aca="false">AQ130</f>
        <v>8899.93134398496</v>
      </c>
      <c r="BG130" s="214" t="n">
        <f aca="false">BD130/24</f>
        <v>53.9166666666667</v>
      </c>
      <c r="BH130" s="115" t="n">
        <v>1.874</v>
      </c>
      <c r="BI130" s="116" t="n">
        <v>1.638</v>
      </c>
      <c r="BJ130" s="117" t="n">
        <v>27</v>
      </c>
      <c r="BK130" s="118" t="n">
        <v>26.96</v>
      </c>
      <c r="BL130" s="118" t="n">
        <v>20.39</v>
      </c>
      <c r="BM130" s="118" t="n">
        <v>24.58</v>
      </c>
      <c r="BN130" s="118" t="n">
        <v>985.13</v>
      </c>
      <c r="BO130" s="117" t="n">
        <v>50.05</v>
      </c>
      <c r="BP130" s="119" t="n">
        <v>0.9396</v>
      </c>
      <c r="BQ130" s="114" t="n">
        <v>95.93</v>
      </c>
      <c r="BR130" s="114" t="n">
        <v>86.5</v>
      </c>
      <c r="BS130" s="113" t="n">
        <v>12272</v>
      </c>
      <c r="BT130" s="113" t="n">
        <v>11923</v>
      </c>
      <c r="BU130" s="135" t="n">
        <f aca="false">BT130-BS130</f>
        <v>-349</v>
      </c>
      <c r="BV130" s="113" t="n">
        <f aca="false">BH130+BI130</f>
        <v>3.512</v>
      </c>
      <c r="BW130" s="113" t="n">
        <v>24</v>
      </c>
      <c r="BX130" s="113" t="n">
        <v>22.13</v>
      </c>
      <c r="BZ130" s="113" t="n">
        <v>24</v>
      </c>
      <c r="CA130" s="113" t="n">
        <v>7.18</v>
      </c>
      <c r="CC130" s="113" t="n">
        <v>2.1</v>
      </c>
      <c r="CD130" s="113" t="n">
        <v>3.2</v>
      </c>
      <c r="CE130" s="113" t="n">
        <v>1.8</v>
      </c>
      <c r="CF130" s="113" t="n">
        <v>1.7</v>
      </c>
    </row>
    <row r="131" customFormat="false" ht="13.8" hidden="false" customHeight="false" outlineLevel="0" collapsed="false">
      <c r="A131" s="90"/>
      <c r="B131" s="91" t="n">
        <v>43226</v>
      </c>
      <c r="C131" s="92" t="n">
        <v>87</v>
      </c>
      <c r="D131" s="93" t="n">
        <v>0.46</v>
      </c>
      <c r="E131" s="94" t="n">
        <v>66</v>
      </c>
      <c r="F131" s="95" t="n">
        <v>95</v>
      </c>
      <c r="G131" s="95" t="n">
        <v>78</v>
      </c>
      <c r="H131" s="96" t="n">
        <v>24</v>
      </c>
      <c r="I131" s="96" t="n">
        <v>0</v>
      </c>
      <c r="J131" s="96" t="n">
        <v>8</v>
      </c>
      <c r="K131" s="96" t="n">
        <v>49</v>
      </c>
      <c r="L131" s="97" t="n">
        <v>0</v>
      </c>
      <c r="M131" s="97" t="n">
        <v>0</v>
      </c>
      <c r="N131" s="97" t="n">
        <v>0</v>
      </c>
      <c r="O131" s="97" t="n">
        <v>0</v>
      </c>
      <c r="P131" s="97" t="n">
        <v>0</v>
      </c>
      <c r="Q131" s="97" t="n">
        <v>0</v>
      </c>
      <c r="R131" s="217" t="n">
        <v>3531</v>
      </c>
      <c r="S131" s="112" t="n">
        <v>2332</v>
      </c>
      <c r="T131" s="112" t="n">
        <v>2332</v>
      </c>
      <c r="U131" s="112" t="n">
        <v>2284</v>
      </c>
      <c r="V131" s="112" t="n">
        <v>2379</v>
      </c>
      <c r="W131" s="96" t="n">
        <v>43</v>
      </c>
      <c r="X131" s="96" t="n">
        <v>0</v>
      </c>
      <c r="Y131" s="96" t="n">
        <v>45</v>
      </c>
      <c r="Z131" s="96" t="n">
        <v>819</v>
      </c>
      <c r="AA131" s="96" t="n">
        <v>56</v>
      </c>
      <c r="AB131" s="95" t="n">
        <v>0</v>
      </c>
      <c r="AC131" s="100" t="n">
        <f aca="false">V131-U131+AZ131</f>
        <v>95</v>
      </c>
      <c r="AD131" s="101" t="n">
        <f aca="false">U131-T131</f>
        <v>-48</v>
      </c>
      <c r="AE131" s="95" t="n">
        <v>139</v>
      </c>
      <c r="AF131" s="102" t="n">
        <f aca="false">IF(AE131&gt;0, V131/(AE131*24),"no data")</f>
        <v>0.713129496402878</v>
      </c>
      <c r="AG131" s="103" t="n">
        <f aca="false">IF(R131&gt;0,R131/24,"no data")</f>
        <v>147.125</v>
      </c>
      <c r="AH131" s="102" t="n">
        <f aca="false">IF(U131&gt;0,(U131/R131),"no data")</f>
        <v>0.64684225431889</v>
      </c>
      <c r="AI131" s="104" t="n">
        <f aca="false">IF(U131&gt;0,(1440-((W131*X131)+(Y131*Z131)+(AA131*AB131))/(W131+Y131+AA131))/1440,"no data")</f>
        <v>0.822265625</v>
      </c>
      <c r="AJ131" s="105" t="n">
        <f aca="false">IF(U131&gt;0,(1440-((X131*W131+AT131*AU131)+(Z131*Y131+AV131*AW131)+(AA131*AB131+AX131*AY131))/(W131+Y131+AA131))/1440,"no data")</f>
        <v>0.68056037808642</v>
      </c>
      <c r="AK131" s="127" t="n">
        <v>3.722</v>
      </c>
      <c r="AL131" s="133" t="n">
        <v>153.97</v>
      </c>
      <c r="AM131" s="94" t="n">
        <f aca="false">AK131*AL131</f>
        <v>573.07634</v>
      </c>
      <c r="AN131" s="127" t="n">
        <v>20.971</v>
      </c>
      <c r="AO131" s="219" t="n">
        <v>971.055266797005</v>
      </c>
      <c r="AP131" s="109" t="n">
        <f aca="false">AN131*AO131</f>
        <v>20364</v>
      </c>
      <c r="AQ131" s="130" t="n">
        <f aca="false">IF(U131&gt;0,((((AK131*AL131)+(AN131*AO131))/(U131*1000))*1000000),"no data")</f>
        <v>9166.84603327496</v>
      </c>
      <c r="AR131" s="111" t="n">
        <f aca="false">S131/24</f>
        <v>97.1666666666667</v>
      </c>
      <c r="AS131" s="36"/>
      <c r="AT131" s="95" t="n">
        <v>0</v>
      </c>
      <c r="AU131" s="112" t="n">
        <v>0</v>
      </c>
      <c r="AV131" s="112" t="n">
        <v>22</v>
      </c>
      <c r="AW131" s="95" t="n">
        <v>92</v>
      </c>
      <c r="AX131" s="112" t="n">
        <v>19</v>
      </c>
      <c r="AY131" s="95" t="n">
        <v>1440</v>
      </c>
      <c r="AZ131" s="95" t="n">
        <v>0</v>
      </c>
      <c r="BA131" s="227" t="n">
        <f aca="false">BC131-BB131</f>
        <v>-604</v>
      </c>
      <c r="BB131" s="113" t="n">
        <v>1043</v>
      </c>
      <c r="BC131" s="113" t="n">
        <v>439</v>
      </c>
      <c r="BD131" s="113" t="n">
        <v>897</v>
      </c>
      <c r="BE131" s="113" t="n">
        <f aca="false">BC131-BB131</f>
        <v>-604</v>
      </c>
      <c r="BF131" s="113" t="n">
        <f aca="false">AQ131</f>
        <v>9166.84603327496</v>
      </c>
      <c r="BG131" s="214" t="n">
        <f aca="false">BD131/24</f>
        <v>37.375</v>
      </c>
      <c r="BH131" s="115" t="n">
        <v>2.232</v>
      </c>
      <c r="BI131" s="116" t="n">
        <v>0</v>
      </c>
      <c r="BJ131" s="117" t="n">
        <v>27</v>
      </c>
      <c r="BK131" s="118" t="n">
        <v>27.1</v>
      </c>
      <c r="BL131" s="118" t="n">
        <v>9.46</v>
      </c>
      <c r="BM131" s="118" t="n">
        <v>11.43</v>
      </c>
      <c r="BN131" s="118" t="n">
        <v>986.6</v>
      </c>
      <c r="BO131" s="117" t="n">
        <v>50.1</v>
      </c>
      <c r="BP131" s="119" t="n">
        <v>0.9349</v>
      </c>
      <c r="BQ131" s="114" t="n">
        <v>95.95</v>
      </c>
      <c r="BR131" s="114" t="n">
        <v>86.8</v>
      </c>
      <c r="BS131" s="113" t="n">
        <v>12232</v>
      </c>
      <c r="BT131" s="113" t="n">
        <v>11785</v>
      </c>
      <c r="BU131" s="135" t="n">
        <f aca="false">BT131-BS131</f>
        <v>-447</v>
      </c>
      <c r="BV131" s="113" t="n">
        <f aca="false">BH131+BI131</f>
        <v>2.232</v>
      </c>
      <c r="BW131" s="220" t="n">
        <v>21.2</v>
      </c>
      <c r="BX131" s="220" t="n">
        <v>0</v>
      </c>
      <c r="BZ131" s="220" t="n">
        <v>24</v>
      </c>
      <c r="CA131" s="220" t="n">
        <v>12.4</v>
      </c>
      <c r="CC131" s="220" t="n">
        <v>2.1</v>
      </c>
      <c r="CD131" s="220" t="n">
        <v>3.9</v>
      </c>
      <c r="CE131" s="220" t="n">
        <v>1.9</v>
      </c>
      <c r="CF131" s="220" t="n">
        <v>1.6</v>
      </c>
    </row>
    <row r="132" customFormat="false" ht="15" hidden="false" customHeight="true" outlineLevel="0" collapsed="false">
      <c r="A132" s="90" t="s">
        <v>110</v>
      </c>
      <c r="B132" s="91" t="n">
        <v>43227</v>
      </c>
      <c r="C132" s="140" t="n">
        <v>84</v>
      </c>
      <c r="D132" s="141" t="n">
        <v>0.482</v>
      </c>
      <c r="E132" s="140" t="n">
        <v>65</v>
      </c>
      <c r="F132" s="143" t="n">
        <v>92</v>
      </c>
      <c r="G132" s="143" t="n">
        <v>77</v>
      </c>
      <c r="H132" s="144" t="n">
        <v>24</v>
      </c>
      <c r="I132" s="144" t="n">
        <v>0</v>
      </c>
      <c r="J132" s="144" t="n">
        <v>24</v>
      </c>
      <c r="K132" s="144" t="n">
        <v>0</v>
      </c>
      <c r="L132" s="145" t="n">
        <v>0</v>
      </c>
      <c r="M132" s="145" t="n">
        <v>0</v>
      </c>
      <c r="N132" s="145" t="n">
        <v>0</v>
      </c>
      <c r="O132" s="145" t="n">
        <v>0</v>
      </c>
      <c r="P132" s="145" t="n">
        <v>13</v>
      </c>
      <c r="Q132" s="143" t="n">
        <v>0</v>
      </c>
      <c r="R132" s="143" t="n">
        <v>3559</v>
      </c>
      <c r="S132" s="143" t="n">
        <v>3285</v>
      </c>
      <c r="T132" s="143" t="n">
        <v>3285</v>
      </c>
      <c r="U132" s="143" t="n">
        <v>3208</v>
      </c>
      <c r="V132" s="144" t="n">
        <v>3310</v>
      </c>
      <c r="W132" s="144" t="n">
        <v>43</v>
      </c>
      <c r="X132" s="144" t="n">
        <v>0</v>
      </c>
      <c r="Y132" s="144" t="n">
        <v>45</v>
      </c>
      <c r="Z132" s="145" t="n">
        <v>0</v>
      </c>
      <c r="AA132" s="145" t="n">
        <v>55</v>
      </c>
      <c r="AB132" s="145" t="n">
        <v>0</v>
      </c>
      <c r="AC132" s="149" t="n">
        <f aca="false">V132-U132+AZ132</f>
        <v>102</v>
      </c>
      <c r="AD132" s="150" t="n">
        <f aca="false">U132-T132</f>
        <v>-77</v>
      </c>
      <c r="AE132" s="143" t="n">
        <v>144</v>
      </c>
      <c r="AF132" s="151" t="n">
        <f aca="false">IF(AE132&gt;0, V132/(AE132*24),"no data")</f>
        <v>0.95775462962963</v>
      </c>
      <c r="AG132" s="152" t="n">
        <f aca="false">IF(R132&gt;0,R132/24,"no data")</f>
        <v>148.291666666667</v>
      </c>
      <c r="AH132" s="151" t="n">
        <f aca="false">IF(U132&gt;0,(U132/R132),"no data")</f>
        <v>0.901376791233493</v>
      </c>
      <c r="AI132" s="153" t="n">
        <f aca="false">(1440-((W132*X132)+(Y132*Z132)+(AA132*AB132))/(W132+Y132+AA132))/1440</f>
        <v>1</v>
      </c>
      <c r="AJ132" s="154" t="n">
        <f aca="false">IF(U132&gt;0,(1440-((X132*W132+AT132*AU132)+(Z132*Y132+AV132*AW132)+(AA132*AB132+AX132*AY132))/(W132+Y132+AA132))/1440,"no data")</f>
        <v>0.955128205128205</v>
      </c>
      <c r="AK132" s="127" t="n">
        <v>9.499</v>
      </c>
      <c r="AL132" s="133" t="n">
        <v>143.23</v>
      </c>
      <c r="AM132" s="201" t="n">
        <f aca="false">AK132*AL132</f>
        <v>1360.54177</v>
      </c>
      <c r="AN132" s="127" t="n">
        <v>27.25</v>
      </c>
      <c r="AO132" s="219" t="n">
        <v>973.46</v>
      </c>
      <c r="AP132" s="155" t="n">
        <f aca="false">AN132*AO132</f>
        <v>26526.785</v>
      </c>
      <c r="AQ132" s="156" t="n">
        <f aca="false">IF(U132&gt;0,((((AK132*AL132)+(AN132*AO132))/(U132*1000))*1000000),"no data")</f>
        <v>8693.05697319202</v>
      </c>
      <c r="AR132" s="157" t="n">
        <f aca="false">S132/24</f>
        <v>136.875</v>
      </c>
      <c r="AS132" s="36"/>
      <c r="AT132" s="158" t="n">
        <v>0</v>
      </c>
      <c r="AU132" s="143" t="n">
        <v>0</v>
      </c>
      <c r="AV132" s="159" t="n">
        <v>0</v>
      </c>
      <c r="AW132" s="159" t="n">
        <v>0</v>
      </c>
      <c r="AX132" s="143" t="n">
        <v>14</v>
      </c>
      <c r="AY132" s="159" t="n">
        <v>660</v>
      </c>
      <c r="AZ132" s="143" t="n">
        <v>0</v>
      </c>
      <c r="BA132" s="227" t="n">
        <f aca="false">BC132-BB132</f>
        <v>31</v>
      </c>
      <c r="BB132" s="143" t="n">
        <v>1049</v>
      </c>
      <c r="BC132" s="143" t="n">
        <v>1080</v>
      </c>
      <c r="BD132" s="143" t="n">
        <v>1181</v>
      </c>
      <c r="BE132" s="160" t="n">
        <f aca="false">BC132-BB132</f>
        <v>31</v>
      </c>
      <c r="BF132" s="161" t="n">
        <f aca="false">AQ132</f>
        <v>8693.05697319202</v>
      </c>
      <c r="BG132" s="162" t="n">
        <f aca="false">BD132/24</f>
        <v>49.2083333333333</v>
      </c>
      <c r="BH132" s="163" t="n">
        <v>0.96</v>
      </c>
      <c r="BI132" s="164" t="n">
        <v>0.907</v>
      </c>
      <c r="BJ132" s="162" t="n">
        <v>27</v>
      </c>
      <c r="BK132" s="160" t="n">
        <v>27.1</v>
      </c>
      <c r="BL132" s="160" t="n">
        <v>22.2</v>
      </c>
      <c r="BM132" s="160" t="n">
        <v>26.86</v>
      </c>
      <c r="BN132" s="160" t="n">
        <v>986.3</v>
      </c>
      <c r="BO132" s="162" t="n">
        <v>50.09</v>
      </c>
      <c r="BP132" s="165" t="n">
        <v>0.9383</v>
      </c>
      <c r="BQ132" s="162" t="n">
        <v>95.99</v>
      </c>
      <c r="BR132" s="162" t="n">
        <v>86.49</v>
      </c>
      <c r="BS132" s="160" t="n">
        <v>12186</v>
      </c>
      <c r="BT132" s="160" t="n">
        <v>11788</v>
      </c>
      <c r="BU132" s="135" t="n">
        <f aca="false">BT132-BS132</f>
        <v>-398</v>
      </c>
      <c r="BV132" s="160" t="n">
        <f aca="false">BH132+BI132</f>
        <v>1.867</v>
      </c>
      <c r="BW132" s="162" t="n">
        <v>13</v>
      </c>
      <c r="BX132" s="162" t="n">
        <v>13</v>
      </c>
      <c r="BZ132" s="162" t="n">
        <v>24</v>
      </c>
      <c r="CA132" s="162" t="n">
        <v>6.8</v>
      </c>
      <c r="CC132" s="162" t="n">
        <v>2.1</v>
      </c>
      <c r="CD132" s="162" t="n">
        <v>3.8</v>
      </c>
      <c r="CE132" s="162" t="n">
        <v>1.8</v>
      </c>
      <c r="CF132" s="162" t="n">
        <v>1.3</v>
      </c>
    </row>
    <row r="133" customFormat="false" ht="13.8" hidden="false" customHeight="false" outlineLevel="0" collapsed="false">
      <c r="A133" s="90"/>
      <c r="B133" s="91" t="n">
        <v>43228</v>
      </c>
      <c r="C133" s="140" t="n">
        <v>86.8</v>
      </c>
      <c r="D133" s="166" t="n">
        <v>0.454</v>
      </c>
      <c r="E133" s="140" t="n">
        <v>65.2</v>
      </c>
      <c r="F133" s="143" t="n">
        <v>98</v>
      </c>
      <c r="G133" s="143" t="n">
        <v>73</v>
      </c>
      <c r="H133" s="144" t="n">
        <v>24</v>
      </c>
      <c r="I133" s="144" t="n">
        <v>0</v>
      </c>
      <c r="J133" s="144" t="n">
        <v>24</v>
      </c>
      <c r="K133" s="144" t="n">
        <v>0</v>
      </c>
      <c r="L133" s="145" t="n">
        <v>0</v>
      </c>
      <c r="M133" s="145" t="n">
        <v>0</v>
      </c>
      <c r="N133" s="145" t="n">
        <v>0</v>
      </c>
      <c r="O133" s="145" t="n">
        <v>0</v>
      </c>
      <c r="P133" s="145" t="n">
        <v>24</v>
      </c>
      <c r="Q133" s="143" t="n">
        <v>0</v>
      </c>
      <c r="R133" s="143" t="n">
        <v>3529</v>
      </c>
      <c r="S133" s="143" t="n">
        <v>3420</v>
      </c>
      <c r="T133" s="143" t="n">
        <v>3420</v>
      </c>
      <c r="U133" s="143" t="n">
        <v>3341</v>
      </c>
      <c r="V133" s="144" t="n">
        <v>3448</v>
      </c>
      <c r="W133" s="144" t="n">
        <v>43</v>
      </c>
      <c r="X133" s="144" t="n">
        <v>0</v>
      </c>
      <c r="Y133" s="144" t="n">
        <v>44</v>
      </c>
      <c r="Z133" s="145" t="n">
        <v>0</v>
      </c>
      <c r="AA133" s="145" t="n">
        <v>56</v>
      </c>
      <c r="AB133" s="145" t="n">
        <v>0</v>
      </c>
      <c r="AC133" s="149" t="n">
        <f aca="false">V133-U133+AZ133</f>
        <v>107</v>
      </c>
      <c r="AD133" s="150" t="n">
        <f aca="false">U133-T133</f>
        <v>-79</v>
      </c>
      <c r="AE133" s="143" t="n">
        <v>147</v>
      </c>
      <c r="AF133" s="151" t="n">
        <f aca="false">IF(AE133&gt;0, V133/(AE133*24),"no data")</f>
        <v>0.977324263038549</v>
      </c>
      <c r="AG133" s="152" t="n">
        <f aca="false">IF(R133&gt;0,R133/24,"no data")</f>
        <v>147.041666666667</v>
      </c>
      <c r="AH133" s="151" t="n">
        <f aca="false">IF(U133&gt;0,(U133/R133),"no data")</f>
        <v>0.946727118163786</v>
      </c>
      <c r="AI133" s="153" t="n">
        <f aca="false">(1440-((W133*X133)+(Y133*Z133)+(AA133*AB133))/(W133+Y133+AA133))/1440</f>
        <v>1</v>
      </c>
      <c r="AJ133" s="154" t="n">
        <f aca="false">IF(U133&gt;0,(1440-((X133*W133+AT133*AU133)+(Z133*Y133+AV133*AW133)+(AA133*AB133+AX133*AY133))/(W133+Y133+AA133))/1440,"no data")</f>
        <v>1</v>
      </c>
      <c r="AK133" s="127" t="n">
        <v>9.474</v>
      </c>
      <c r="AL133" s="133" t="n">
        <v>142.62</v>
      </c>
      <c r="AM133" s="201" t="n">
        <f aca="false">AK133*AL133</f>
        <v>1351.18188</v>
      </c>
      <c r="AN133" s="127" t="n">
        <v>28.737</v>
      </c>
      <c r="AO133" s="219" t="n">
        <v>974.7</v>
      </c>
      <c r="AP133" s="155" t="n">
        <f aca="false">AN133*AO133</f>
        <v>28009.9539</v>
      </c>
      <c r="AQ133" s="156" t="n">
        <f aca="false">IF(U133&gt;0,((((AK133*AL133)+(AN133*AO133))/(U133*1000))*1000000),"no data")</f>
        <v>8788.12803950913</v>
      </c>
      <c r="AR133" s="157" t="n">
        <f aca="false">S133/24</f>
        <v>142.5</v>
      </c>
      <c r="AS133" s="36"/>
      <c r="AT133" s="158" t="n">
        <v>0</v>
      </c>
      <c r="AU133" s="143" t="n">
        <v>0</v>
      </c>
      <c r="AV133" s="159" t="n">
        <v>0</v>
      </c>
      <c r="AW133" s="159" t="n">
        <v>0</v>
      </c>
      <c r="AX133" s="143" t="n">
        <v>0</v>
      </c>
      <c r="AY133" s="159" t="n">
        <v>0</v>
      </c>
      <c r="AZ133" s="143" t="n">
        <v>0</v>
      </c>
      <c r="BA133" s="227" t="n">
        <f aca="false">BC133-BB133</f>
        <v>26</v>
      </c>
      <c r="BB133" s="143" t="n">
        <v>1043</v>
      </c>
      <c r="BC133" s="143" t="n">
        <v>1069</v>
      </c>
      <c r="BD133" s="143" t="n">
        <v>1336</v>
      </c>
      <c r="BE133" s="160" t="n">
        <f aca="false">BC133-BB133</f>
        <v>26</v>
      </c>
      <c r="BF133" s="161" t="n">
        <f aca="false">AQ133</f>
        <v>8788.12803950913</v>
      </c>
      <c r="BG133" s="162" t="n">
        <f aca="false">BD133/24</f>
        <v>55.6666666666667</v>
      </c>
      <c r="BH133" s="163" t="n">
        <v>1.714</v>
      </c>
      <c r="BI133" s="164" t="n">
        <v>1.714</v>
      </c>
      <c r="BJ133" s="162" t="n">
        <v>27</v>
      </c>
      <c r="BK133" s="160" t="n">
        <v>27.04</v>
      </c>
      <c r="BL133" s="160" t="n">
        <v>22</v>
      </c>
      <c r="BM133" s="160" t="n">
        <v>26.89</v>
      </c>
      <c r="BN133" s="160" t="n">
        <v>985</v>
      </c>
      <c r="BO133" s="162" t="n">
        <v>50.04</v>
      </c>
      <c r="BP133" s="165" t="n">
        <v>0.9399</v>
      </c>
      <c r="BQ133" s="162" t="n">
        <v>95.92</v>
      </c>
      <c r="BR133" s="162" t="n">
        <v>86.18</v>
      </c>
      <c r="BS133" s="160" t="n">
        <v>12182</v>
      </c>
      <c r="BT133" s="160" t="n">
        <v>11839</v>
      </c>
      <c r="BU133" s="135" t="n">
        <f aca="false">BT133-BS133</f>
        <v>-343</v>
      </c>
      <c r="BV133" s="160" t="n">
        <f aca="false">BH133+BI133</f>
        <v>3.428</v>
      </c>
      <c r="BW133" s="162" t="n">
        <v>24</v>
      </c>
      <c r="BX133" s="162" t="n">
        <v>24</v>
      </c>
      <c r="BZ133" s="162" t="n">
        <v>24</v>
      </c>
      <c r="CA133" s="162" t="n">
        <v>6.8</v>
      </c>
      <c r="CC133" s="162" t="n">
        <v>2.1</v>
      </c>
      <c r="CD133" s="162" t="n">
        <v>3.8</v>
      </c>
      <c r="CE133" s="162" t="n">
        <v>1.8</v>
      </c>
      <c r="CF133" s="162" t="n">
        <v>1.5</v>
      </c>
    </row>
    <row r="134" customFormat="false" ht="13.8" hidden="false" customHeight="false" outlineLevel="0" collapsed="false">
      <c r="A134" s="90"/>
      <c r="B134" s="91" t="n">
        <v>43229</v>
      </c>
      <c r="C134" s="140" t="n">
        <v>86.4</v>
      </c>
      <c r="D134" s="166" t="n">
        <v>0.455</v>
      </c>
      <c r="E134" s="140" t="n">
        <v>65.7</v>
      </c>
      <c r="F134" s="143" t="n">
        <v>97</v>
      </c>
      <c r="G134" s="143" t="n">
        <v>74</v>
      </c>
      <c r="H134" s="144" t="n">
        <v>24</v>
      </c>
      <c r="I134" s="144" t="n">
        <v>0</v>
      </c>
      <c r="J134" s="144" t="n">
        <v>24</v>
      </c>
      <c r="K134" s="144" t="n">
        <v>0</v>
      </c>
      <c r="L134" s="145" t="n">
        <v>0</v>
      </c>
      <c r="M134" s="145" t="n">
        <v>0</v>
      </c>
      <c r="N134" s="145" t="n">
        <v>0</v>
      </c>
      <c r="O134" s="145" t="n">
        <v>0</v>
      </c>
      <c r="P134" s="145" t="n">
        <v>24</v>
      </c>
      <c r="Q134" s="143" t="n">
        <v>0</v>
      </c>
      <c r="R134" s="143" t="n">
        <v>3529</v>
      </c>
      <c r="S134" s="143" t="n">
        <v>3432</v>
      </c>
      <c r="T134" s="143" t="n">
        <v>3432</v>
      </c>
      <c r="U134" s="143" t="n">
        <v>3363</v>
      </c>
      <c r="V134" s="144" t="n">
        <v>3472</v>
      </c>
      <c r="W134" s="144" t="n">
        <v>43</v>
      </c>
      <c r="X134" s="144" t="n">
        <v>0</v>
      </c>
      <c r="Y134" s="144" t="n">
        <v>44</v>
      </c>
      <c r="Z134" s="145" t="n">
        <v>0</v>
      </c>
      <c r="AA134" s="145" t="n">
        <v>57</v>
      </c>
      <c r="AB134" s="145" t="n">
        <v>0</v>
      </c>
      <c r="AC134" s="149" t="n">
        <f aca="false">V134-U134+AZ134</f>
        <v>109</v>
      </c>
      <c r="AD134" s="150" t="n">
        <f aca="false">U134-T134</f>
        <v>-69</v>
      </c>
      <c r="AE134" s="143" t="n">
        <v>148</v>
      </c>
      <c r="AF134" s="151" t="n">
        <f aca="false">IF(AE134&gt;0, V134/(AE134*24),"no data")</f>
        <v>0.977477477477478</v>
      </c>
      <c r="AG134" s="152" t="n">
        <f aca="false">IF(R134&gt;0,R134/24,"no data")</f>
        <v>147.041666666667</v>
      </c>
      <c r="AH134" s="151" t="n">
        <f aca="false">IF(U134&gt;0,(U134/R134),"no data")</f>
        <v>0.952961178804194</v>
      </c>
      <c r="AI134" s="153" t="n">
        <f aca="false">(1440-((W134*X134)+(Y134*Z134)+(AA134*AB134))/(W134+Y134+AA134))/1440</f>
        <v>1</v>
      </c>
      <c r="AJ134" s="154" t="n">
        <f aca="false">IF(U134&gt;0,(1440-((X134*W134+AT134*AU134)+(Z134*Y134+AV134*AW134)+(AA134*AB134+AX134*AY134))/(W134+Y134+AA134))/1440,"no data")</f>
        <v>1</v>
      </c>
      <c r="AK134" s="127" t="n">
        <v>9.324</v>
      </c>
      <c r="AL134" s="133" t="n">
        <v>144.21</v>
      </c>
      <c r="AM134" s="201" t="n">
        <f aca="false">AK134*AL134</f>
        <v>1344.61404</v>
      </c>
      <c r="AN134" s="127" t="n">
        <v>29.161</v>
      </c>
      <c r="AO134" s="219" t="n">
        <v>975.701834190697</v>
      </c>
      <c r="AP134" s="155" t="n">
        <f aca="false">AN134*AO134</f>
        <v>28452.4411868349</v>
      </c>
      <c r="AQ134" s="156" t="n">
        <f aca="false">IF(U134&gt;0,((((AK134*AL134)+(AN134*AO134))/(U134*1000))*1000000),"no data")</f>
        <v>8860.26025180937</v>
      </c>
      <c r="AR134" s="157" t="n">
        <f aca="false">S134/24</f>
        <v>143</v>
      </c>
      <c r="AS134" s="36"/>
      <c r="AT134" s="167" t="n">
        <v>0</v>
      </c>
      <c r="AU134" s="143" t="n">
        <v>0</v>
      </c>
      <c r="AV134" s="159" t="n">
        <v>0</v>
      </c>
      <c r="AW134" s="159" t="n">
        <v>0</v>
      </c>
      <c r="AX134" s="143" t="n">
        <v>0</v>
      </c>
      <c r="AY134" s="159" t="n">
        <v>0</v>
      </c>
      <c r="AZ134" s="143" t="n">
        <v>0</v>
      </c>
      <c r="BA134" s="227" t="n">
        <f aca="false">BC134-BB134</f>
        <v>20</v>
      </c>
      <c r="BB134" s="143" t="n">
        <v>1043</v>
      </c>
      <c r="BC134" s="143" t="n">
        <v>1063</v>
      </c>
      <c r="BD134" s="143" t="n">
        <v>1366</v>
      </c>
      <c r="BE134" s="160" t="n">
        <f aca="false">BC134-BB134</f>
        <v>20</v>
      </c>
      <c r="BF134" s="161" t="n">
        <f aca="false">AQ134</f>
        <v>8860.26025180937</v>
      </c>
      <c r="BG134" s="162" t="n">
        <f aca="false">BD134/24</f>
        <v>56.9166666666667</v>
      </c>
      <c r="BH134" s="163" t="n">
        <v>1.92</v>
      </c>
      <c r="BI134" s="164" t="n">
        <v>1.92</v>
      </c>
      <c r="BJ134" s="162" t="n">
        <v>27</v>
      </c>
      <c r="BK134" s="160" t="n">
        <v>27.03</v>
      </c>
      <c r="BL134" s="160" t="n">
        <v>22</v>
      </c>
      <c r="BM134" s="160" t="n">
        <v>26.96</v>
      </c>
      <c r="BN134" s="160" t="n">
        <v>987.2</v>
      </c>
      <c r="BO134" s="160" t="n">
        <v>50.06</v>
      </c>
      <c r="BP134" s="165" t="n">
        <v>0.9395</v>
      </c>
      <c r="BQ134" s="162" t="n">
        <v>95.96</v>
      </c>
      <c r="BR134" s="162" t="n">
        <v>86.12</v>
      </c>
      <c r="BS134" s="160" t="n">
        <v>12184</v>
      </c>
      <c r="BT134" s="160" t="n">
        <v>11900</v>
      </c>
      <c r="BU134" s="135" t="n">
        <f aca="false">BT134-BS134</f>
        <v>-284</v>
      </c>
      <c r="BV134" s="160" t="n">
        <f aca="false">BH134+BI134</f>
        <v>3.84</v>
      </c>
      <c r="BW134" s="162" t="n">
        <v>24</v>
      </c>
      <c r="BX134" s="162" t="n">
        <v>24</v>
      </c>
      <c r="BZ134" s="162" t="n">
        <v>24</v>
      </c>
      <c r="CA134" s="162" t="n">
        <v>6.72</v>
      </c>
      <c r="CC134" s="162" t="n">
        <v>2.1</v>
      </c>
      <c r="CD134" s="162" t="n">
        <v>3.7</v>
      </c>
      <c r="CE134" s="162" t="n">
        <v>1.8</v>
      </c>
      <c r="CF134" s="162" t="n">
        <v>1.6</v>
      </c>
    </row>
    <row r="135" customFormat="false" ht="13.8" hidden="false" customHeight="false" outlineLevel="0" collapsed="false">
      <c r="A135" s="90"/>
      <c r="B135" s="91" t="n">
        <v>43230</v>
      </c>
      <c r="C135" s="140" t="n">
        <v>92.5</v>
      </c>
      <c r="D135" s="166" t="n">
        <v>0.407</v>
      </c>
      <c r="E135" s="140" t="n">
        <v>67.2</v>
      </c>
      <c r="F135" s="168" t="n">
        <v>107</v>
      </c>
      <c r="G135" s="168" t="n">
        <v>79</v>
      </c>
      <c r="H135" s="144" t="n">
        <v>24</v>
      </c>
      <c r="I135" s="144" t="n">
        <v>0</v>
      </c>
      <c r="J135" s="144" t="n">
        <v>24</v>
      </c>
      <c r="K135" s="144" t="n">
        <v>0</v>
      </c>
      <c r="L135" s="145" t="n">
        <v>0</v>
      </c>
      <c r="M135" s="145" t="n">
        <v>0</v>
      </c>
      <c r="N135" s="145" t="n">
        <v>0</v>
      </c>
      <c r="O135" s="145" t="n">
        <v>0</v>
      </c>
      <c r="P135" s="145" t="n">
        <v>24</v>
      </c>
      <c r="Q135" s="143" t="n">
        <v>0</v>
      </c>
      <c r="R135" s="143" t="n">
        <v>3474</v>
      </c>
      <c r="S135" s="143" t="n">
        <v>3409</v>
      </c>
      <c r="T135" s="143" t="n">
        <v>3409</v>
      </c>
      <c r="U135" s="143" t="n">
        <v>3335</v>
      </c>
      <c r="V135" s="144" t="n">
        <v>3447</v>
      </c>
      <c r="W135" s="144" t="n">
        <v>43</v>
      </c>
      <c r="X135" s="144" t="n">
        <v>0</v>
      </c>
      <c r="Y135" s="144" t="n">
        <v>44</v>
      </c>
      <c r="Z135" s="145" t="n">
        <v>0</v>
      </c>
      <c r="AA135" s="145" t="n">
        <v>57</v>
      </c>
      <c r="AB135" s="145" t="n">
        <v>0</v>
      </c>
      <c r="AC135" s="149" t="n">
        <f aca="false">V135-U135+AZ135</f>
        <v>112</v>
      </c>
      <c r="AD135" s="150" t="n">
        <f aca="false">U135-T135</f>
        <v>-74</v>
      </c>
      <c r="AE135" s="143" t="n">
        <v>152</v>
      </c>
      <c r="AF135" s="151" t="n">
        <f aca="false">IF(AE135&gt;0, V135/(AE135*24),"no data")</f>
        <v>0.944901315789474</v>
      </c>
      <c r="AG135" s="152" t="n">
        <f aca="false">IF(R135&gt;0,R135/24,"no data")</f>
        <v>144.75</v>
      </c>
      <c r="AH135" s="151" t="n">
        <f aca="false">IF(U135&gt;0,(U135/R135),"no data")</f>
        <v>0.959988485895222</v>
      </c>
      <c r="AI135" s="153" t="n">
        <f aca="false">(1440-((W135*X135)+(Y135*Z135)+(AA135*AB135))/(W135+Y135+AA135))/1440</f>
        <v>1</v>
      </c>
      <c r="AJ135" s="154" t="n">
        <f aca="false">IF(U135&gt;0,(1440-((X135*W135+AT135*AU135)+(Z135*Y135+AV135*AW135)+(AA135*AB135+AX135*AY135))/(W135+Y135+AA135))/1440,"no data")</f>
        <v>1</v>
      </c>
      <c r="AK135" s="127" t="n">
        <v>9.316</v>
      </c>
      <c r="AL135" s="133" t="n">
        <v>144.7</v>
      </c>
      <c r="AM135" s="201" t="n">
        <f aca="false">AK135*AL135</f>
        <v>1348.0252</v>
      </c>
      <c r="AN135" s="127" t="n">
        <v>28.975</v>
      </c>
      <c r="AO135" s="219" t="n">
        <v>974.878759558082</v>
      </c>
      <c r="AP135" s="155" t="n">
        <f aca="false">AN135*AO135</f>
        <v>28247.1120581954</v>
      </c>
      <c r="AQ135" s="156" t="n">
        <f aca="false">IF(U135&gt;0,((((AK135*AL135)+(AN135*AO135))/(U135*1000))*1000000),"no data")</f>
        <v>8874.10412539593</v>
      </c>
      <c r="AR135" s="157" t="n">
        <f aca="false">S135/24</f>
        <v>142.041666666667</v>
      </c>
      <c r="AS135" s="36"/>
      <c r="AT135" s="143" t="n">
        <v>0</v>
      </c>
      <c r="AU135" s="159" t="n">
        <v>0</v>
      </c>
      <c r="AV135" s="159" t="n">
        <v>0</v>
      </c>
      <c r="AW135" s="143" t="n">
        <v>0</v>
      </c>
      <c r="AX135" s="159" t="n">
        <v>0</v>
      </c>
      <c r="AY135" s="143" t="n">
        <v>0</v>
      </c>
      <c r="AZ135" s="143" t="n">
        <v>0</v>
      </c>
      <c r="BA135" s="227" t="n">
        <f aca="false">BC135-BB135</f>
        <v>14</v>
      </c>
      <c r="BB135" s="160" t="n">
        <v>1034</v>
      </c>
      <c r="BC135" s="160" t="n">
        <v>1048</v>
      </c>
      <c r="BD135" s="169" t="n">
        <v>1365</v>
      </c>
      <c r="BE135" s="160" t="n">
        <f aca="false">BC135-BB135</f>
        <v>14</v>
      </c>
      <c r="BF135" s="162" t="n">
        <f aca="false">AQ135</f>
        <v>8874.10412539593</v>
      </c>
      <c r="BG135" s="162" t="n">
        <f aca="false">BD135/24</f>
        <v>56.875</v>
      </c>
      <c r="BH135" s="163" t="n">
        <v>1.941</v>
      </c>
      <c r="BI135" s="164" t="n">
        <v>1.941</v>
      </c>
      <c r="BJ135" s="162" t="n">
        <v>27</v>
      </c>
      <c r="BK135" s="160" t="n">
        <v>26.92</v>
      </c>
      <c r="BL135" s="160" t="n">
        <v>21.84</v>
      </c>
      <c r="BM135" s="160" t="n">
        <v>26.87</v>
      </c>
      <c r="BN135" s="160" t="n">
        <v>990.79</v>
      </c>
      <c r="BO135" s="160" t="n">
        <v>50.07</v>
      </c>
      <c r="BP135" s="165" t="n">
        <v>0.9399</v>
      </c>
      <c r="BQ135" s="162" t="n">
        <v>95.73</v>
      </c>
      <c r="BR135" s="162" t="n">
        <v>85.83</v>
      </c>
      <c r="BS135" s="160" t="n">
        <v>12236</v>
      </c>
      <c r="BT135" s="160" t="n">
        <v>11992</v>
      </c>
      <c r="BU135" s="135" t="n">
        <f aca="false">BT135-BS135</f>
        <v>-244</v>
      </c>
      <c r="BV135" s="160" t="n">
        <f aca="false">BH135+BI135</f>
        <v>3.882</v>
      </c>
      <c r="BW135" s="162" t="n">
        <v>24</v>
      </c>
      <c r="BX135" s="162" t="n">
        <v>24</v>
      </c>
      <c r="BZ135" s="162" t="n">
        <v>24</v>
      </c>
      <c r="CA135" s="162" t="n">
        <v>6.93</v>
      </c>
      <c r="CC135" s="162" t="n">
        <v>2.2</v>
      </c>
      <c r="CD135" s="162" t="n">
        <v>3.8</v>
      </c>
      <c r="CE135" s="162" t="n">
        <v>1.8</v>
      </c>
      <c r="CF135" s="162" t="n">
        <v>1.3</v>
      </c>
    </row>
    <row r="136" customFormat="false" ht="13.8" hidden="false" customHeight="false" outlineLevel="0" collapsed="false">
      <c r="A136" s="90"/>
      <c r="B136" s="91" t="n">
        <v>43231</v>
      </c>
      <c r="C136" s="140" t="n">
        <v>96.27</v>
      </c>
      <c r="D136" s="166" t="n">
        <v>0.3736</v>
      </c>
      <c r="E136" s="140" t="n">
        <v>68.14</v>
      </c>
      <c r="F136" s="143" t="n">
        <v>110</v>
      </c>
      <c r="G136" s="143" t="n">
        <v>83</v>
      </c>
      <c r="H136" s="143" t="n">
        <v>24</v>
      </c>
      <c r="I136" s="143" t="n">
        <v>0</v>
      </c>
      <c r="J136" s="143" t="n">
        <v>24</v>
      </c>
      <c r="K136" s="143" t="n">
        <v>0</v>
      </c>
      <c r="L136" s="145" t="n">
        <v>0</v>
      </c>
      <c r="M136" s="145" t="n">
        <v>0</v>
      </c>
      <c r="N136" s="145" t="n">
        <v>0</v>
      </c>
      <c r="O136" s="145" t="n">
        <v>0</v>
      </c>
      <c r="P136" s="145" t="n">
        <v>24</v>
      </c>
      <c r="Q136" s="143" t="n">
        <v>0</v>
      </c>
      <c r="R136" s="143" t="n">
        <v>3427</v>
      </c>
      <c r="S136" s="143" t="n">
        <v>3435</v>
      </c>
      <c r="T136" s="143" t="n">
        <v>3435</v>
      </c>
      <c r="U136" s="143" t="n">
        <v>3378</v>
      </c>
      <c r="V136" s="143" t="n">
        <v>3488</v>
      </c>
      <c r="W136" s="143" t="n">
        <v>43</v>
      </c>
      <c r="X136" s="143" t="n">
        <v>0</v>
      </c>
      <c r="Y136" s="143" t="n">
        <v>44</v>
      </c>
      <c r="Z136" s="145" t="n">
        <v>0</v>
      </c>
      <c r="AA136" s="145" t="n">
        <v>59</v>
      </c>
      <c r="AB136" s="145" t="n">
        <v>0</v>
      </c>
      <c r="AC136" s="149" t="n">
        <f aca="false">V136-U136+AZ136</f>
        <v>110</v>
      </c>
      <c r="AD136" s="150" t="n">
        <f aca="false">U136-T136</f>
        <v>-57</v>
      </c>
      <c r="AE136" s="143" t="n">
        <v>153</v>
      </c>
      <c r="AF136" s="151" t="n">
        <f aca="false">IF(AE136&gt;0, V136/(AE136*24),"no data")</f>
        <v>0.949891067538126</v>
      </c>
      <c r="AG136" s="152" t="n">
        <f aca="false">IF(R136&gt;0,R136/24,"no data")</f>
        <v>142.791666666667</v>
      </c>
      <c r="AH136" s="151" t="n">
        <f aca="false">IF(U136&gt;0,(U136/R136),"no data")</f>
        <v>0.985701779982492</v>
      </c>
      <c r="AI136" s="153" t="n">
        <f aca="false">IF(U136&gt;0,(1440-((W136*X136)+(Y136*Z136)+(AA136*AB136))/(W136+Y136+AA136))/1440,"no data")</f>
        <v>1</v>
      </c>
      <c r="AJ136" s="154" t="n">
        <f aca="false">IF(U136&gt;0,(1440-((X136*W136+AT136*AU136)+(Z136*Y136+AV136*AW136)+(AA136*AB136+AX136*AY136))/(W136+Y136+AA136))/1440,"no data")</f>
        <v>1</v>
      </c>
      <c r="AK136" s="127" t="n">
        <v>9.312</v>
      </c>
      <c r="AL136" s="133" t="n">
        <v>145.41</v>
      </c>
      <c r="AM136" s="142" t="n">
        <f aca="false">AK136*AL136</f>
        <v>1354.05792</v>
      </c>
      <c r="AN136" s="127" t="n">
        <v>29.46</v>
      </c>
      <c r="AO136" s="219" t="n">
        <v>974.206424300532</v>
      </c>
      <c r="AP136" s="155" t="n">
        <f aca="false">AN136*AO136</f>
        <v>28700.1212598937</v>
      </c>
      <c r="AQ136" s="156" t="n">
        <f aca="false">IF(U136&gt;0,((((AK136*AL136)+(AN136*AO136))/(U136*1000))*1000000),"no data")</f>
        <v>8897.03350500109</v>
      </c>
      <c r="AR136" s="157" t="n">
        <f aca="false">S136/24</f>
        <v>143.125</v>
      </c>
      <c r="AS136" s="36"/>
      <c r="AT136" s="143" t="n">
        <v>0</v>
      </c>
      <c r="AU136" s="143" t="n">
        <v>0</v>
      </c>
      <c r="AV136" s="143" t="n">
        <v>0</v>
      </c>
      <c r="AW136" s="143" t="n">
        <v>0</v>
      </c>
      <c r="AX136" s="143" t="n">
        <v>0</v>
      </c>
      <c r="AY136" s="143" t="n">
        <v>0</v>
      </c>
      <c r="AZ136" s="143" t="n">
        <v>0</v>
      </c>
      <c r="BA136" s="227" t="n">
        <f aca="false">BC136-BB136</f>
        <v>11</v>
      </c>
      <c r="BB136" s="160" t="n">
        <v>1033</v>
      </c>
      <c r="BC136" s="160" t="n">
        <v>1044</v>
      </c>
      <c r="BD136" s="160" t="n">
        <v>1411</v>
      </c>
      <c r="BE136" s="160" t="n">
        <f aca="false">BC136-BB136</f>
        <v>11</v>
      </c>
      <c r="BF136" s="162" t="n">
        <f aca="false">AQ136</f>
        <v>8897.03350500109</v>
      </c>
      <c r="BG136" s="162" t="n">
        <f aca="false">BD136/24</f>
        <v>58.7916666666667</v>
      </c>
      <c r="BH136" s="163" t="n">
        <v>2.198</v>
      </c>
      <c r="BI136" s="164" t="n">
        <v>2.196</v>
      </c>
      <c r="BJ136" s="162" t="n">
        <v>27.3</v>
      </c>
      <c r="BK136" s="160" t="n">
        <v>26.93</v>
      </c>
      <c r="BL136" s="160" t="n">
        <v>21.77</v>
      </c>
      <c r="BM136" s="160" t="n">
        <v>27.19</v>
      </c>
      <c r="BN136" s="160" t="n">
        <v>989</v>
      </c>
      <c r="BO136" s="160" t="n">
        <v>50.09</v>
      </c>
      <c r="BP136" s="165" t="n">
        <v>0.9414</v>
      </c>
      <c r="BQ136" s="162" t="n">
        <v>95.67</v>
      </c>
      <c r="BR136" s="162" t="n">
        <v>85.43</v>
      </c>
      <c r="BS136" s="160" t="n">
        <v>12253</v>
      </c>
      <c r="BT136" s="160" t="n">
        <v>12048</v>
      </c>
      <c r="BU136" s="135" t="n">
        <f aca="false">BT136-BS136</f>
        <v>-205</v>
      </c>
      <c r="BV136" s="160" t="n">
        <f aca="false">BH136+BI136</f>
        <v>4.394</v>
      </c>
      <c r="BW136" s="162" t="n">
        <v>24</v>
      </c>
      <c r="BX136" s="162" t="n">
        <v>24</v>
      </c>
      <c r="BZ136" s="162" t="n">
        <v>24</v>
      </c>
      <c r="CA136" s="162" t="n">
        <v>5.75</v>
      </c>
      <c r="CC136" s="162" t="n">
        <v>2.1</v>
      </c>
      <c r="CD136" s="162" t="n">
        <v>4.2</v>
      </c>
      <c r="CE136" s="162" t="n">
        <v>1.8</v>
      </c>
      <c r="CF136" s="162" t="n">
        <v>1.2</v>
      </c>
    </row>
    <row r="137" customFormat="false" ht="13.8" hidden="false" customHeight="false" outlineLevel="0" collapsed="false">
      <c r="A137" s="90"/>
      <c r="B137" s="91" t="n">
        <v>43232</v>
      </c>
      <c r="C137" s="140" t="n">
        <v>96.3</v>
      </c>
      <c r="D137" s="166" t="n">
        <v>0.372</v>
      </c>
      <c r="E137" s="140" t="n">
        <v>68.2</v>
      </c>
      <c r="F137" s="143" t="n">
        <v>108</v>
      </c>
      <c r="G137" s="143" t="n">
        <v>83</v>
      </c>
      <c r="H137" s="143" t="n">
        <v>24</v>
      </c>
      <c r="I137" s="143" t="n">
        <v>0</v>
      </c>
      <c r="J137" s="143" t="n">
        <v>24</v>
      </c>
      <c r="K137" s="143" t="n">
        <v>0</v>
      </c>
      <c r="L137" s="145" t="n">
        <v>0</v>
      </c>
      <c r="M137" s="145" t="n">
        <v>0</v>
      </c>
      <c r="N137" s="145" t="n">
        <v>0</v>
      </c>
      <c r="O137" s="145" t="n">
        <v>0</v>
      </c>
      <c r="P137" s="145" t="n">
        <v>17</v>
      </c>
      <c r="Q137" s="143" t="n">
        <v>92</v>
      </c>
      <c r="R137" s="143" t="n">
        <v>3435</v>
      </c>
      <c r="S137" s="143" t="n">
        <v>3381</v>
      </c>
      <c r="T137" s="143" t="n">
        <v>3281</v>
      </c>
      <c r="U137" s="143" t="n">
        <v>3232</v>
      </c>
      <c r="V137" s="143" t="n">
        <v>3338</v>
      </c>
      <c r="W137" s="143" t="n">
        <v>42</v>
      </c>
      <c r="X137" s="143" t="n">
        <v>0</v>
      </c>
      <c r="Y137" s="143" t="n">
        <v>43</v>
      </c>
      <c r="Z137" s="145" t="n">
        <v>0</v>
      </c>
      <c r="AA137" s="145" t="n">
        <v>57</v>
      </c>
      <c r="AB137" s="145" t="n">
        <v>0</v>
      </c>
      <c r="AC137" s="149" t="n">
        <f aca="false">V137-U137+AZ137</f>
        <v>106</v>
      </c>
      <c r="AD137" s="150" t="n">
        <f aca="false">U137-T137</f>
        <v>-49</v>
      </c>
      <c r="AE137" s="143" t="n">
        <v>145</v>
      </c>
      <c r="AF137" s="151" t="n">
        <f aca="false">IF(AE137&gt;0, V137/(AE137*24),"no data")</f>
        <v>0.959195402298851</v>
      </c>
      <c r="AG137" s="152" t="n">
        <f aca="false">IF(R137&gt;0,R137/24,"no data")</f>
        <v>143.125</v>
      </c>
      <c r="AH137" s="151" t="n">
        <f aca="false">IF(U137&gt;0,(U137/R137),"no data")</f>
        <v>0.940902474526929</v>
      </c>
      <c r="AI137" s="153" t="n">
        <f aca="false">IF(U137&gt;0,(1440-((W137*X137)+(Y137*Z137)+(AA137*AB137))/(W137+Y137+AA137))/1440,"no data")</f>
        <v>1</v>
      </c>
      <c r="AJ137" s="154" t="n">
        <f aca="false">IF(U137&gt;0,(1440-((X137*W137+AT137*AU137)+(Z137*Y137+AV137*AW137)+(AA137*AB137+AX137*AY137))/(W137+Y137+AA137))/1440,"no data")</f>
        <v>0.976794796557121</v>
      </c>
      <c r="AK137" s="127" t="n">
        <v>9.38</v>
      </c>
      <c r="AL137" s="133" t="n">
        <v>145.96</v>
      </c>
      <c r="AM137" s="142" t="n">
        <f aca="false">AK137*AL137</f>
        <v>1369.1048</v>
      </c>
      <c r="AN137" s="127" t="n">
        <v>28.054</v>
      </c>
      <c r="AO137" s="219" t="n">
        <v>969.555523134778</v>
      </c>
      <c r="AP137" s="155" t="n">
        <f aca="false">AN137*AO137</f>
        <v>27199.910646023</v>
      </c>
      <c r="AQ137" s="156" t="n">
        <f aca="false">IF(U137&gt;0,((((AK137*AL137)+(AN137*AO137))/(U137*1000))*1000000),"no data")</f>
        <v>8839.42309592297</v>
      </c>
      <c r="AR137" s="157" t="n">
        <f aca="false">S137/24</f>
        <v>140.875</v>
      </c>
      <c r="AS137" s="36"/>
      <c r="AT137" s="143" t="n">
        <v>0</v>
      </c>
      <c r="AU137" s="143" t="n">
        <v>0</v>
      </c>
      <c r="AV137" s="143" t="n">
        <v>0</v>
      </c>
      <c r="AW137" s="143" t="n">
        <v>0</v>
      </c>
      <c r="AX137" s="143" t="n">
        <v>13</v>
      </c>
      <c r="AY137" s="143" t="n">
        <v>365</v>
      </c>
      <c r="AZ137" s="143" t="n">
        <v>0</v>
      </c>
      <c r="BA137" s="227" t="n">
        <f aca="false">BC137-BB137</f>
        <v>11</v>
      </c>
      <c r="BB137" s="160" t="n">
        <v>1028</v>
      </c>
      <c r="BC137" s="160" t="n">
        <v>1039</v>
      </c>
      <c r="BD137" s="160" t="n">
        <v>1271</v>
      </c>
      <c r="BE137" s="160" t="n">
        <f aca="false">BC137-BB137</f>
        <v>11</v>
      </c>
      <c r="BF137" s="162" t="n">
        <f aca="false">AQ137</f>
        <v>8839.42309592297</v>
      </c>
      <c r="BG137" s="162" t="n">
        <f aca="false">BD137/24</f>
        <v>52.9583333333333</v>
      </c>
      <c r="BH137" s="163" t="n">
        <v>1.406</v>
      </c>
      <c r="BI137" s="164" t="n">
        <v>1.377</v>
      </c>
      <c r="BJ137" s="162" t="n">
        <v>27.5</v>
      </c>
      <c r="BK137" s="160" t="n">
        <v>27.06</v>
      </c>
      <c r="BL137" s="160" t="n">
        <v>21.91</v>
      </c>
      <c r="BM137" s="160" t="n">
        <v>27.16</v>
      </c>
      <c r="BN137" s="160" t="n">
        <v>988.4</v>
      </c>
      <c r="BO137" s="160" t="n">
        <v>50.1</v>
      </c>
      <c r="BP137" s="165" t="n">
        <v>0.9412</v>
      </c>
      <c r="BQ137" s="162" t="n">
        <v>95.81</v>
      </c>
      <c r="BR137" s="162" t="n">
        <v>85.48</v>
      </c>
      <c r="BS137" s="160" t="n">
        <v>12387</v>
      </c>
      <c r="BT137" s="160" t="n">
        <v>12147</v>
      </c>
      <c r="BU137" s="135" t="n">
        <f aca="false">BT137-BS137</f>
        <v>-240</v>
      </c>
      <c r="BV137" s="160" t="n">
        <f aca="false">BH137+BI137</f>
        <v>2.783</v>
      </c>
      <c r="BW137" s="162" t="n">
        <v>24</v>
      </c>
      <c r="BX137" s="162" t="n">
        <v>24</v>
      </c>
      <c r="BZ137" s="162" t="n">
        <v>24</v>
      </c>
      <c r="CA137" s="162" t="n">
        <v>9.6</v>
      </c>
      <c r="CC137" s="162" t="n">
        <v>2.2</v>
      </c>
      <c r="CD137" s="162" t="n">
        <v>4.1</v>
      </c>
      <c r="CE137" s="162" t="n">
        <v>1.8</v>
      </c>
      <c r="CF137" s="162" t="n">
        <v>1.3</v>
      </c>
    </row>
    <row r="138" customFormat="false" ht="13.8" hidden="false" customHeight="false" outlineLevel="0" collapsed="false">
      <c r="A138" s="90"/>
      <c r="B138" s="91" t="n">
        <v>43233</v>
      </c>
      <c r="C138" s="140" t="n">
        <v>88.6</v>
      </c>
      <c r="D138" s="166" t="n">
        <v>0.443</v>
      </c>
      <c r="E138" s="140" t="n">
        <v>67.1</v>
      </c>
      <c r="F138" s="143" t="n">
        <v>96</v>
      </c>
      <c r="G138" s="143" t="n">
        <v>80</v>
      </c>
      <c r="H138" s="143" t="n">
        <v>24</v>
      </c>
      <c r="I138" s="143" t="n">
        <v>0</v>
      </c>
      <c r="J138" s="143" t="n">
        <v>24</v>
      </c>
      <c r="K138" s="143" t="n">
        <v>0</v>
      </c>
      <c r="L138" s="143" t="n">
        <v>0</v>
      </c>
      <c r="M138" s="143" t="n">
        <v>0</v>
      </c>
      <c r="N138" s="170" t="n">
        <v>0</v>
      </c>
      <c r="O138" s="170" t="n">
        <v>0</v>
      </c>
      <c r="P138" s="170" t="n">
        <v>0</v>
      </c>
      <c r="Q138" s="143" t="n">
        <v>0</v>
      </c>
      <c r="R138" s="143" t="n">
        <v>3515</v>
      </c>
      <c r="S138" s="143" t="n">
        <v>3197</v>
      </c>
      <c r="T138" s="143" t="n">
        <v>3050</v>
      </c>
      <c r="U138" s="143" t="n">
        <v>3011</v>
      </c>
      <c r="V138" s="143" t="n">
        <v>3107</v>
      </c>
      <c r="W138" s="143" t="n">
        <v>43</v>
      </c>
      <c r="X138" s="143" t="n">
        <v>0</v>
      </c>
      <c r="Y138" s="143" t="n">
        <v>43</v>
      </c>
      <c r="Z138" s="143" t="n">
        <v>0</v>
      </c>
      <c r="AA138" s="143" t="n">
        <v>57</v>
      </c>
      <c r="AB138" s="170" t="n">
        <v>0</v>
      </c>
      <c r="AC138" s="149" t="n">
        <f aca="false">V138-U138+AZ138</f>
        <v>96</v>
      </c>
      <c r="AD138" s="150" t="n">
        <f aca="false">U138-T138</f>
        <v>-39</v>
      </c>
      <c r="AE138" s="143" t="n">
        <v>131</v>
      </c>
      <c r="AF138" s="151" t="n">
        <f aca="false">IF(AE138&gt;0, V138/(AE138*24),"no data")</f>
        <v>0.98823155216285</v>
      </c>
      <c r="AG138" s="152" t="n">
        <f aca="false">IF(R138&gt;0,R138/24,"no data")</f>
        <v>146.458333333333</v>
      </c>
      <c r="AH138" s="151" t="n">
        <f aca="false">IF(U138&gt;0,(U138/R138),"no data")</f>
        <v>0.856614509246088</v>
      </c>
      <c r="AI138" s="153" t="n">
        <f aca="false">IF(U138&gt;0,(1440-((W138*X138)+(Y138*Z138)+(AA138*AB138))/(W138+Y138+AA138))/1440,"no data")</f>
        <v>1</v>
      </c>
      <c r="AJ138" s="154" t="n">
        <f aca="false">IF(U138&gt;0,(1440-((X138*W138+AT138*AU138)+(Z138*Y138+AV138*AW138)+(AA138*AB138+AX138*AY138))/(W138+Y138+AA138))/1440,"no data")</f>
        <v>0.895104895104895</v>
      </c>
      <c r="AK138" s="127" t="n">
        <v>9.331</v>
      </c>
      <c r="AL138" s="133" t="n">
        <v>146.12</v>
      </c>
      <c r="AM138" s="142" t="n">
        <f aca="false">AK138*AL138</f>
        <v>1363.44572</v>
      </c>
      <c r="AN138" s="127" t="n">
        <v>25.413</v>
      </c>
      <c r="AO138" s="219" t="n">
        <v>965.577203581169</v>
      </c>
      <c r="AP138" s="155" t="n">
        <f aca="false">AN138*AO138</f>
        <v>24538.2134746083</v>
      </c>
      <c r="AQ138" s="156" t="n">
        <f aca="false">IF(U138&gt;0,((((AK138*AL138)+(AN138*AO138))/(U138*1000))*1000000),"no data")</f>
        <v>8602.34446848497</v>
      </c>
      <c r="AR138" s="157" t="n">
        <f aca="false">S138/24</f>
        <v>133.208333333333</v>
      </c>
      <c r="AS138" s="36"/>
      <c r="AT138" s="143" t="n">
        <v>0</v>
      </c>
      <c r="AU138" s="143" t="n">
        <v>0</v>
      </c>
      <c r="AV138" s="143" t="n">
        <v>0</v>
      </c>
      <c r="AW138" s="143" t="n">
        <v>0</v>
      </c>
      <c r="AX138" s="159" t="n">
        <v>15</v>
      </c>
      <c r="AY138" s="143" t="n">
        <v>1440</v>
      </c>
      <c r="AZ138" s="143" t="n">
        <v>0</v>
      </c>
      <c r="BA138" s="227" t="n">
        <f aca="false">BC138-BB138</f>
        <v>16</v>
      </c>
      <c r="BB138" s="160" t="n">
        <v>1037</v>
      </c>
      <c r="BC138" s="160" t="n">
        <v>1053</v>
      </c>
      <c r="BD138" s="160" t="n">
        <v>1017</v>
      </c>
      <c r="BE138" s="160" t="n">
        <f aca="false">BC138-BB138</f>
        <v>16</v>
      </c>
      <c r="BF138" s="162" t="n">
        <f aca="false">AQ138</f>
        <v>8602.34446848497</v>
      </c>
      <c r="BG138" s="162" t="n">
        <f aca="false">BD138/24</f>
        <v>42.375</v>
      </c>
      <c r="BH138" s="163" t="n">
        <v>0</v>
      </c>
      <c r="BI138" s="164" t="n">
        <v>0</v>
      </c>
      <c r="BJ138" s="162" t="n">
        <v>27.5</v>
      </c>
      <c r="BK138" s="160" t="n">
        <v>27.34</v>
      </c>
      <c r="BL138" s="160" t="n">
        <v>22.12</v>
      </c>
      <c r="BM138" s="160" t="n">
        <v>27.12</v>
      </c>
      <c r="BN138" s="160" t="n">
        <v>984.6</v>
      </c>
      <c r="BO138" s="160" t="n">
        <v>50.09</v>
      </c>
      <c r="BP138" s="165" t="n">
        <v>0.94</v>
      </c>
      <c r="BQ138" s="162" t="n">
        <v>96.1</v>
      </c>
      <c r="BR138" s="162" t="n">
        <v>85.75</v>
      </c>
      <c r="BS138" s="160" t="n">
        <v>12379</v>
      </c>
      <c r="BT138" s="160" t="n">
        <v>12095</v>
      </c>
      <c r="BU138" s="135" t="n">
        <f aca="false">BT138-BS138</f>
        <v>-284</v>
      </c>
      <c r="BV138" s="160" t="n">
        <f aca="false">BH138+BI138</f>
        <v>0</v>
      </c>
      <c r="BW138" s="162" t="n">
        <v>0</v>
      </c>
      <c r="BX138" s="162" t="n">
        <v>0</v>
      </c>
      <c r="BZ138" s="162" t="n">
        <v>24</v>
      </c>
      <c r="CA138" s="162" t="n">
        <v>5.33</v>
      </c>
      <c r="CC138" s="162" t="n">
        <v>2.1</v>
      </c>
      <c r="CD138" s="162" t="n">
        <v>4.1</v>
      </c>
      <c r="CE138" s="162" t="n">
        <v>1.8</v>
      </c>
      <c r="CF138" s="162" t="n">
        <v>1.2</v>
      </c>
    </row>
    <row r="139" customFormat="false" ht="15" hidden="false" customHeight="true" outlineLevel="0" collapsed="false">
      <c r="A139" s="90" t="s">
        <v>111</v>
      </c>
      <c r="B139" s="91" t="n">
        <v>43234</v>
      </c>
      <c r="C139" s="92" t="n">
        <v>92.8</v>
      </c>
      <c r="D139" s="93" t="n">
        <v>0.422</v>
      </c>
      <c r="E139" s="92" t="n">
        <v>68.1</v>
      </c>
      <c r="F139" s="95" t="n">
        <v>104</v>
      </c>
      <c r="G139" s="95" t="n">
        <v>81</v>
      </c>
      <c r="H139" s="95" t="n">
        <v>24</v>
      </c>
      <c r="I139" s="95" t="n">
        <v>0</v>
      </c>
      <c r="J139" s="95" t="n">
        <v>24</v>
      </c>
      <c r="K139" s="95" t="n">
        <v>0</v>
      </c>
      <c r="L139" s="95" t="n">
        <v>0</v>
      </c>
      <c r="M139" s="95" t="n">
        <v>0</v>
      </c>
      <c r="N139" s="97" t="n">
        <v>0</v>
      </c>
      <c r="O139" s="97" t="n">
        <v>0</v>
      </c>
      <c r="P139" s="97" t="n">
        <v>12</v>
      </c>
      <c r="Q139" s="95" t="n">
        <v>0</v>
      </c>
      <c r="R139" s="202" t="n">
        <v>3473</v>
      </c>
      <c r="S139" s="112" t="n">
        <v>3207</v>
      </c>
      <c r="T139" s="95" t="n">
        <v>3207</v>
      </c>
      <c r="U139" s="95" t="n">
        <v>3135</v>
      </c>
      <c r="V139" s="95" t="n">
        <v>3239</v>
      </c>
      <c r="W139" s="95" t="n">
        <v>43</v>
      </c>
      <c r="X139" s="95" t="n">
        <v>0</v>
      </c>
      <c r="Y139" s="95" t="n">
        <v>43</v>
      </c>
      <c r="Z139" s="95" t="n">
        <v>0</v>
      </c>
      <c r="AA139" s="95" t="n">
        <v>54</v>
      </c>
      <c r="AB139" s="97" t="n">
        <v>0</v>
      </c>
      <c r="AC139" s="100" t="n">
        <f aca="false">V139-U139+AZ139</f>
        <v>104</v>
      </c>
      <c r="AD139" s="101" t="n">
        <f aca="false">U139-T139</f>
        <v>-72</v>
      </c>
      <c r="AE139" s="95" t="n">
        <v>142</v>
      </c>
      <c r="AF139" s="102" t="n">
        <f aca="false">IF(AE139&gt;0, V139/(AE139*24),"no data")</f>
        <v>0.950410798122066</v>
      </c>
      <c r="AG139" s="103" t="n">
        <f aca="false">IF(R139&gt;0,R139/24,"no data")</f>
        <v>144.708333333333</v>
      </c>
      <c r="AH139" s="102" t="n">
        <f aca="false">IF(U139&gt;0,(U139/R139),"no data")</f>
        <v>0.902677800172761</v>
      </c>
      <c r="AI139" s="104" t="n">
        <f aca="false">IF(U139&gt;0,(1440-((W139*X139)+(Y139*Z139)+(AA139*AB139))/(W139+Y139+AA139))/1440,"no data")</f>
        <v>1</v>
      </c>
      <c r="AJ139" s="105" t="n">
        <f aca="false">IF(U139&gt;0,(1440-((X139*W139+AT139*AU139)+(Z139*Y139+AV139*AW139)+(AA139*AB139+AX139*AY139))/(W139+Y139+AA139))/1440,"no data")</f>
        <v>0.957142857142857</v>
      </c>
      <c r="AK139" s="127" t="n">
        <v>9.324</v>
      </c>
      <c r="AL139" s="133" t="n">
        <v>143.65</v>
      </c>
      <c r="AM139" s="94" t="n">
        <f aca="false">AK139*AL139</f>
        <v>1339.3926</v>
      </c>
      <c r="AN139" s="127" t="n">
        <v>26.72</v>
      </c>
      <c r="AO139" s="219" t="n">
        <v>969.79022350362</v>
      </c>
      <c r="AP139" s="109" t="n">
        <f aca="false">AN139*AO139</f>
        <v>25912.7947720167</v>
      </c>
      <c r="AQ139" s="130" t="n">
        <f aca="false">IF(U139&gt;0,((((AK139*AL139)+(AN139*AO139))/(U139*1000))*1000000),"no data")</f>
        <v>8692.88273429561</v>
      </c>
      <c r="AR139" s="111" t="n">
        <f aca="false">S139/24</f>
        <v>133.625</v>
      </c>
      <c r="AS139" s="36"/>
      <c r="AT139" s="95" t="n">
        <v>0</v>
      </c>
      <c r="AU139" s="112" t="n">
        <v>0</v>
      </c>
      <c r="AV139" s="112" t="n">
        <v>0</v>
      </c>
      <c r="AW139" s="95" t="n">
        <v>0</v>
      </c>
      <c r="AX139" s="112" t="n">
        <v>12</v>
      </c>
      <c r="AY139" s="95" t="n">
        <v>720</v>
      </c>
      <c r="AZ139" s="95" t="n">
        <v>0</v>
      </c>
      <c r="BA139" s="227" t="n">
        <f aca="false">BC139-BB139</f>
        <v>16</v>
      </c>
      <c r="BB139" s="113" t="n">
        <v>1029</v>
      </c>
      <c r="BC139" s="113" t="n">
        <v>1045</v>
      </c>
      <c r="BD139" s="113" t="n">
        <v>1165</v>
      </c>
      <c r="BE139" s="113" t="n">
        <f aca="false">BC139-BB139</f>
        <v>16</v>
      </c>
      <c r="BF139" s="113" t="n">
        <f aca="false">AQ139</f>
        <v>8692.88273429561</v>
      </c>
      <c r="BG139" s="173" t="n">
        <f aca="false">BD139/24</f>
        <v>48.5416666666667</v>
      </c>
      <c r="BH139" s="174" t="n">
        <v>0.903</v>
      </c>
      <c r="BI139" s="137" t="n">
        <v>0.876</v>
      </c>
      <c r="BJ139" s="114" t="n">
        <v>27.3</v>
      </c>
      <c r="BK139" s="113" t="n">
        <v>26.96</v>
      </c>
      <c r="BL139" s="113" t="n">
        <v>21.83</v>
      </c>
      <c r="BM139" s="113" t="n">
        <v>27.43</v>
      </c>
      <c r="BN139" s="113" t="n">
        <v>982.71</v>
      </c>
      <c r="BO139" s="113" t="n">
        <v>50.06</v>
      </c>
      <c r="BP139" s="136" t="n">
        <v>0.9407</v>
      </c>
      <c r="BQ139" s="114" t="n">
        <v>95.9</v>
      </c>
      <c r="BR139" s="114" t="n">
        <v>85.73</v>
      </c>
      <c r="BS139" s="113" t="n">
        <v>12317</v>
      </c>
      <c r="BT139" s="113" t="n">
        <v>12060</v>
      </c>
      <c r="BU139" s="135" t="n">
        <f aca="false">BT139-BS139</f>
        <v>-257</v>
      </c>
      <c r="BV139" s="113" t="n">
        <f aca="false">BH139+BI139</f>
        <v>1.779</v>
      </c>
      <c r="BW139" s="114" t="n">
        <v>12</v>
      </c>
      <c r="BX139" s="114" t="n">
        <v>12</v>
      </c>
      <c r="BZ139" s="114" t="n">
        <v>24</v>
      </c>
      <c r="CA139" s="114" t="n">
        <v>7.1</v>
      </c>
      <c r="CC139" s="114" t="n">
        <v>2.1</v>
      </c>
      <c r="CD139" s="114" t="n">
        <v>4.1</v>
      </c>
      <c r="CE139" s="114" t="n">
        <v>1.7</v>
      </c>
      <c r="CF139" s="114" t="n">
        <v>1.4</v>
      </c>
    </row>
    <row r="140" customFormat="false" ht="13.8" hidden="false" customHeight="false" outlineLevel="0" collapsed="false">
      <c r="A140" s="90"/>
      <c r="B140" s="91" t="n">
        <v>43235</v>
      </c>
      <c r="C140" s="92" t="n">
        <v>89.27</v>
      </c>
      <c r="D140" s="93" t="n">
        <v>0.4498</v>
      </c>
      <c r="E140" s="92" t="n">
        <v>67.46</v>
      </c>
      <c r="F140" s="95" t="n">
        <v>101</v>
      </c>
      <c r="G140" s="95" t="n">
        <v>83</v>
      </c>
      <c r="H140" s="95" t="n">
        <v>24</v>
      </c>
      <c r="I140" s="95" t="n">
        <v>0</v>
      </c>
      <c r="J140" s="95" t="n">
        <v>24</v>
      </c>
      <c r="K140" s="95" t="n">
        <v>0</v>
      </c>
      <c r="L140" s="97" t="n">
        <v>0</v>
      </c>
      <c r="M140" s="97" t="n">
        <v>0</v>
      </c>
      <c r="N140" s="97" t="n">
        <v>0</v>
      </c>
      <c r="O140" s="97" t="n">
        <v>0</v>
      </c>
      <c r="P140" s="97" t="n">
        <v>0</v>
      </c>
      <c r="Q140" s="95" t="n">
        <v>0</v>
      </c>
      <c r="R140" s="203" t="n">
        <v>3508</v>
      </c>
      <c r="S140" s="112" t="n">
        <v>3122</v>
      </c>
      <c r="T140" s="95" t="n">
        <v>3122</v>
      </c>
      <c r="U140" s="95" t="n">
        <v>3050</v>
      </c>
      <c r="V140" s="95" t="n">
        <v>3148</v>
      </c>
      <c r="W140" s="95" t="n">
        <v>43</v>
      </c>
      <c r="X140" s="95" t="n">
        <v>0</v>
      </c>
      <c r="Y140" s="95" t="n">
        <v>44</v>
      </c>
      <c r="Z140" s="97" t="n">
        <v>0</v>
      </c>
      <c r="AA140" s="97" t="n">
        <v>57</v>
      </c>
      <c r="AB140" s="97" t="n">
        <v>0</v>
      </c>
      <c r="AC140" s="100" t="n">
        <f aca="false">V140-U140+AZ140</f>
        <v>98</v>
      </c>
      <c r="AD140" s="101" t="n">
        <f aca="false">U140-T140</f>
        <v>-72</v>
      </c>
      <c r="AE140" s="95" t="n">
        <v>133</v>
      </c>
      <c r="AF140" s="102" t="n">
        <f aca="false">IF(AE140&gt;0, V140/(AE140*24),"no data")</f>
        <v>0.986215538847118</v>
      </c>
      <c r="AG140" s="103" t="n">
        <f aca="false">IF(R140&gt;0,R140/24,"no data")</f>
        <v>146.166666666667</v>
      </c>
      <c r="AH140" s="102" t="n">
        <f aca="false">IF(U140&gt;0,(U140/R140),"no data")</f>
        <v>0.869441277080958</v>
      </c>
      <c r="AI140" s="104" t="n">
        <f aca="false">IF(U140&gt;0,(1440-((W140*X140)+(Y140*Z140)+(AA140*AB140))/(W140+Y140+AA140))/1440,"no data")</f>
        <v>1</v>
      </c>
      <c r="AJ140" s="105" t="n">
        <f aca="false">IF(U140&gt;0,(1440-((X140*W140+AT140*AU140)+(Z140*Y140+AV140*AW140)+(AA140*AB140+AX140*AY140))/(W140+Y140+AA140))/1440,"no data")</f>
        <v>0.916666666666667</v>
      </c>
      <c r="AK140" s="127" t="n">
        <v>9.333</v>
      </c>
      <c r="AL140" s="133" t="n">
        <v>146.44</v>
      </c>
      <c r="AM140" s="94" t="n">
        <f aca="false">AK140*AL140</f>
        <v>1366.72452</v>
      </c>
      <c r="AN140" s="127" t="n">
        <v>25.773</v>
      </c>
      <c r="AO140" s="219" t="n">
        <v>970.980281692327</v>
      </c>
      <c r="AP140" s="109" t="n">
        <f aca="false">AN140*AO140</f>
        <v>25025.0748000563</v>
      </c>
      <c r="AQ140" s="130" t="n">
        <f aca="false">IF(U140&gt;0,((((AK140*AL140)+(AN140*AO140))/(U140*1000))*1000000),"no data")</f>
        <v>8653.04895739552</v>
      </c>
      <c r="AR140" s="111" t="n">
        <f aca="false">S140/24</f>
        <v>130.083333333333</v>
      </c>
      <c r="AS140" s="36"/>
      <c r="AT140" s="95" t="n">
        <v>0</v>
      </c>
      <c r="AU140" s="112" t="n">
        <v>0</v>
      </c>
      <c r="AV140" s="112" t="n">
        <v>0</v>
      </c>
      <c r="AW140" s="112" t="n">
        <v>0</v>
      </c>
      <c r="AX140" s="112" t="n">
        <v>12</v>
      </c>
      <c r="AY140" s="112" t="n">
        <v>1440</v>
      </c>
      <c r="AZ140" s="95" t="n">
        <v>0</v>
      </c>
      <c r="BA140" s="227" t="n">
        <f aca="false">BC140-BB140</f>
        <v>15</v>
      </c>
      <c r="BB140" s="113" t="n">
        <v>1033</v>
      </c>
      <c r="BC140" s="113" t="n">
        <v>1048</v>
      </c>
      <c r="BD140" s="113" t="n">
        <v>1067</v>
      </c>
      <c r="BE140" s="113" t="n">
        <f aca="false">BC140-BB140</f>
        <v>15</v>
      </c>
      <c r="BF140" s="113" t="n">
        <f aca="false">AQ140</f>
        <v>8653.04895739552</v>
      </c>
      <c r="BG140" s="173" t="n">
        <f aca="false">BD140/24</f>
        <v>44.4583333333333</v>
      </c>
      <c r="BH140" s="115" t="n">
        <v>0.354</v>
      </c>
      <c r="BI140" s="116" t="n">
        <v>0.303</v>
      </c>
      <c r="BJ140" s="117" t="n">
        <v>27.01</v>
      </c>
      <c r="BK140" s="118" t="n">
        <v>27.03</v>
      </c>
      <c r="BL140" s="118" t="n">
        <v>21.76</v>
      </c>
      <c r="BM140" s="118" t="n">
        <v>27.54</v>
      </c>
      <c r="BN140" s="118" t="n">
        <v>983.1</v>
      </c>
      <c r="BO140" s="117" t="n">
        <v>50.18</v>
      </c>
      <c r="BP140" s="119" t="n">
        <v>0.94</v>
      </c>
      <c r="BQ140" s="114" t="n">
        <v>95.74</v>
      </c>
      <c r="BR140" s="114" t="n">
        <v>85.57</v>
      </c>
      <c r="BS140" s="113" t="n">
        <v>12293</v>
      </c>
      <c r="BT140" s="113" t="n">
        <v>12008</v>
      </c>
      <c r="BU140" s="135" t="n">
        <f aca="false">BT140-BS140</f>
        <v>-285</v>
      </c>
      <c r="BV140" s="113" t="n">
        <f aca="false">BH140+BI140</f>
        <v>0.657</v>
      </c>
      <c r="BW140" s="114" t="n">
        <v>24</v>
      </c>
      <c r="BX140" s="114" t="n">
        <v>24</v>
      </c>
      <c r="BZ140" s="114" t="n">
        <v>24</v>
      </c>
      <c r="CA140" s="114" t="n">
        <v>6.7</v>
      </c>
      <c r="CC140" s="114" t="n">
        <v>2.1</v>
      </c>
      <c r="CD140" s="114" t="n">
        <v>4.1</v>
      </c>
      <c r="CE140" s="114" t="n">
        <v>1.8</v>
      </c>
      <c r="CF140" s="114" t="n">
        <v>1.4</v>
      </c>
    </row>
    <row r="141" customFormat="false" ht="13.8" hidden="false" customHeight="false" outlineLevel="0" collapsed="false">
      <c r="A141" s="90"/>
      <c r="B141" s="91" t="n">
        <v>43236</v>
      </c>
      <c r="C141" s="92" t="n">
        <v>87.66</v>
      </c>
      <c r="D141" s="93" t="n">
        <v>0.4834</v>
      </c>
      <c r="E141" s="92" t="n">
        <v>67.23</v>
      </c>
      <c r="F141" s="95" t="n">
        <v>101</v>
      </c>
      <c r="G141" s="95" t="n">
        <v>76</v>
      </c>
      <c r="H141" s="95" t="n">
        <v>9</v>
      </c>
      <c r="I141" s="95" t="n">
        <v>30</v>
      </c>
      <c r="J141" s="95" t="n">
        <v>9</v>
      </c>
      <c r="K141" s="95" t="n">
        <v>30</v>
      </c>
      <c r="L141" s="97" t="n">
        <v>0</v>
      </c>
      <c r="M141" s="97" t="n">
        <v>0</v>
      </c>
      <c r="N141" s="97" t="n">
        <v>0</v>
      </c>
      <c r="O141" s="97" t="n">
        <v>0</v>
      </c>
      <c r="P141" s="97" t="n">
        <v>0</v>
      </c>
      <c r="Q141" s="95" t="n">
        <v>0</v>
      </c>
      <c r="R141" s="203" t="n">
        <v>3515</v>
      </c>
      <c r="S141" s="112" t="n">
        <v>2106</v>
      </c>
      <c r="T141" s="112" t="n">
        <v>2028</v>
      </c>
      <c r="U141" s="112" t="n">
        <v>1295</v>
      </c>
      <c r="V141" s="112" t="n">
        <v>1339</v>
      </c>
      <c r="W141" s="95" t="n">
        <v>43</v>
      </c>
      <c r="X141" s="95" t="n">
        <v>870</v>
      </c>
      <c r="Y141" s="95" t="n">
        <v>44</v>
      </c>
      <c r="Z141" s="97" t="n">
        <v>715</v>
      </c>
      <c r="AA141" s="97" t="n">
        <v>57</v>
      </c>
      <c r="AB141" s="97" t="n">
        <v>870</v>
      </c>
      <c r="AC141" s="100" t="n">
        <f aca="false">V141-U141+AZ141</f>
        <v>53</v>
      </c>
      <c r="AD141" s="101" t="n">
        <f aca="false">U141-T141</f>
        <v>-733</v>
      </c>
      <c r="AE141" s="95" t="n">
        <v>133</v>
      </c>
      <c r="AF141" s="102" t="n">
        <f aca="false">IF(AE141&gt;0, V141/(AE141*24),"no data")</f>
        <v>0.419486215538847</v>
      </c>
      <c r="AG141" s="103" t="n">
        <f aca="false">IF(R141&gt;0,R141/24,"no data")</f>
        <v>146.458333333333</v>
      </c>
      <c r="AH141" s="102" t="n">
        <f aca="false">IF(U141&gt;0,(U141/R141),"no data")</f>
        <v>0.368421052631579</v>
      </c>
      <c r="AI141" s="104" t="n">
        <f aca="false">IF(U141&gt;0,(1440-((W141*X141)+(Y141*Z141)+(AA141*AB141))/(W141+Y141+AA141))/1440,"no data")</f>
        <v>0.42872299382716</v>
      </c>
      <c r="AJ141" s="105" t="n">
        <f aca="false">IF(U141&gt;0,(1440-((X141*W141+AT141*AU141)+(Z141*Y141+AV141*AW141)+(AA141*AB141+AX141*AY141))/(W141+Y141+AA141))/1440,"no data")</f>
        <v>0.386766975308642</v>
      </c>
      <c r="AK141" s="127" t="n">
        <v>5.004</v>
      </c>
      <c r="AL141" s="133" t="n">
        <v>140.3</v>
      </c>
      <c r="AM141" s="94" t="n">
        <f aca="false">AK141*AL141</f>
        <v>702.0612</v>
      </c>
      <c r="AN141" s="127" t="n">
        <v>12.1707</v>
      </c>
      <c r="AO141" s="219" t="n">
        <v>972.801893071064</v>
      </c>
      <c r="AP141" s="109" t="n">
        <f aca="false">AN141*AO141</f>
        <v>11839.68</v>
      </c>
      <c r="AQ141" s="130" t="n">
        <f aca="false">IF(U141&gt;0,((((AK141*AL141)+(AN141*AO141))/(U141*1000))*1000000),"no data")</f>
        <v>9684.74223938224</v>
      </c>
      <c r="AR141" s="111" t="n">
        <f aca="false">IF(S141&gt;0,S141/24, "no data")</f>
        <v>87.75</v>
      </c>
      <c r="AS141" s="36"/>
      <c r="AT141" s="95" t="n">
        <v>0</v>
      </c>
      <c r="AU141" s="112" t="n">
        <v>0</v>
      </c>
      <c r="AV141" s="112" t="n">
        <v>12</v>
      </c>
      <c r="AW141" s="95" t="n">
        <v>155</v>
      </c>
      <c r="AX141" s="112" t="n">
        <v>12</v>
      </c>
      <c r="AY141" s="95" t="n">
        <v>570</v>
      </c>
      <c r="AZ141" s="95" t="n">
        <v>9</v>
      </c>
      <c r="BA141" s="227" t="n">
        <f aca="false">BC141-BB141</f>
        <v>88</v>
      </c>
      <c r="BB141" s="113" t="n">
        <v>413</v>
      </c>
      <c r="BC141" s="113" t="n">
        <v>501</v>
      </c>
      <c r="BD141" s="113" t="n">
        <v>425</v>
      </c>
      <c r="BE141" s="113" t="n">
        <f aca="false">BC141-BB141</f>
        <v>88</v>
      </c>
      <c r="BF141" s="113" t="n">
        <f aca="false">AQ141</f>
        <v>9684.74223938224</v>
      </c>
      <c r="BG141" s="173" t="n">
        <f aca="false">BD141/24</f>
        <v>17.7083333333333</v>
      </c>
      <c r="BH141" s="115" t="n">
        <v>0.118</v>
      </c>
      <c r="BI141" s="116" t="n">
        <v>0.118</v>
      </c>
      <c r="BJ141" s="117" t="n">
        <v>27</v>
      </c>
      <c r="BK141" s="117" t="n">
        <v>10.88</v>
      </c>
      <c r="BL141" s="118" t="n">
        <v>10.81</v>
      </c>
      <c r="BM141" s="118" t="n">
        <v>13.14</v>
      </c>
      <c r="BN141" s="176" t="n">
        <v>983.04</v>
      </c>
      <c r="BO141" s="117" t="n">
        <v>50.12</v>
      </c>
      <c r="BP141" s="119" t="n">
        <v>0.9402</v>
      </c>
      <c r="BQ141" s="114" t="n">
        <v>96.19</v>
      </c>
      <c r="BR141" s="114" t="n">
        <v>85.66</v>
      </c>
      <c r="BS141" s="113" t="n">
        <v>12204</v>
      </c>
      <c r="BT141" s="113" t="n">
        <v>11959</v>
      </c>
      <c r="BU141" s="135" t="n">
        <f aca="false">BT141-BS141</f>
        <v>-245</v>
      </c>
      <c r="BV141" s="113" t="n">
        <f aca="false">BH141+BI141</f>
        <v>0.236</v>
      </c>
      <c r="BW141" s="114" t="n">
        <v>8.3</v>
      </c>
      <c r="BX141" s="114" t="n">
        <v>8.3</v>
      </c>
      <c r="BZ141" s="114" t="n">
        <v>9.5</v>
      </c>
      <c r="CA141" s="114" t="n">
        <v>6.57</v>
      </c>
      <c r="CC141" s="114" t="n">
        <v>2.1</v>
      </c>
      <c r="CD141" s="114" t="n">
        <v>4.2</v>
      </c>
      <c r="CE141" s="114" t="n">
        <v>1.8</v>
      </c>
      <c r="CF141" s="114" t="n">
        <v>1.2</v>
      </c>
    </row>
    <row r="142" customFormat="false" ht="13.8" hidden="false" customHeight="false" outlineLevel="0" collapsed="false">
      <c r="A142" s="90"/>
      <c r="B142" s="91" t="n">
        <v>43237</v>
      </c>
      <c r="C142" s="92" t="n">
        <v>87.9</v>
      </c>
      <c r="D142" s="93" t="n">
        <v>0.468</v>
      </c>
      <c r="E142" s="94" t="n">
        <v>66.9</v>
      </c>
      <c r="F142" s="95" t="n">
        <v>99</v>
      </c>
      <c r="G142" s="95" t="n">
        <v>82</v>
      </c>
      <c r="H142" s="95" t="n">
        <v>0</v>
      </c>
      <c r="I142" s="95" t="n">
        <v>48</v>
      </c>
      <c r="J142" s="95" t="n">
        <v>0</v>
      </c>
      <c r="K142" s="95" t="n">
        <v>0</v>
      </c>
      <c r="L142" s="97" t="n">
        <v>0</v>
      </c>
      <c r="M142" s="97" t="n">
        <v>0</v>
      </c>
      <c r="N142" s="97" t="n">
        <v>0</v>
      </c>
      <c r="O142" s="97" t="n">
        <v>0</v>
      </c>
      <c r="P142" s="97" t="n">
        <v>0</v>
      </c>
      <c r="Q142" s="95" t="n">
        <v>0</v>
      </c>
      <c r="R142" s="203" t="n">
        <v>3520</v>
      </c>
      <c r="S142" s="112" t="n">
        <v>212</v>
      </c>
      <c r="T142" s="95" t="n">
        <v>212</v>
      </c>
      <c r="U142" s="95" t="n">
        <v>213</v>
      </c>
      <c r="V142" s="95" t="n">
        <v>235</v>
      </c>
      <c r="W142" s="95" t="n">
        <v>43</v>
      </c>
      <c r="X142" s="95" t="n">
        <v>1026</v>
      </c>
      <c r="Y142" s="95" t="n">
        <v>44</v>
      </c>
      <c r="Z142" s="97" t="n">
        <v>1422</v>
      </c>
      <c r="AA142" s="97" t="n">
        <v>57</v>
      </c>
      <c r="AB142" s="97" t="n">
        <v>1387</v>
      </c>
      <c r="AC142" s="100" t="n">
        <f aca="false">V142-U142+AZ142</f>
        <v>39</v>
      </c>
      <c r="AD142" s="101" t="n">
        <f aca="false">U142-T142</f>
        <v>1</v>
      </c>
      <c r="AE142" s="95" t="n">
        <v>57</v>
      </c>
      <c r="AF142" s="102" t="n">
        <f aca="false">IF(AE142&gt;0, V142/(AE142*24),"no data")</f>
        <v>0.171783625730994</v>
      </c>
      <c r="AG142" s="103" t="n">
        <f aca="false">IF(R142&gt;0,R142/24,"no data")</f>
        <v>146.666666666667</v>
      </c>
      <c r="AH142" s="102" t="n">
        <f aca="false">IF(U142&gt;0,(U142/R142),"no data")</f>
        <v>0.0605113636363636</v>
      </c>
      <c r="AI142" s="104" t="n">
        <f aca="false">IF(U142&gt;0,(1440-((W142*X142)+(Y142*Z142)+(AA142*AB142))/(W142+Y142+AA142))/1440,"no data")</f>
        <v>0.10423900462963</v>
      </c>
      <c r="AJ142" s="105" t="n">
        <f aca="false">IF(U142&gt;0,(1440-((X142*W142+AT142*AU142)+(Z142*Y142+AV142*AW142)+(AA142*AB142+AX142*AY142))/(W142+Y142+AA142))/1440,"no data")</f>
        <v>0.0681182484567902</v>
      </c>
      <c r="AK142" s="127" t="n">
        <v>0</v>
      </c>
      <c r="AL142" s="133" t="n">
        <v>0</v>
      </c>
      <c r="AM142" s="94" t="n">
        <f aca="false">AK142*AL142</f>
        <v>0</v>
      </c>
      <c r="AN142" s="127" t="n">
        <v>3.258401</v>
      </c>
      <c r="AO142" s="219" t="n">
        <v>980.79303314724</v>
      </c>
      <c r="AP142" s="109" t="n">
        <f aca="false">AN142*AO142</f>
        <v>3195.817</v>
      </c>
      <c r="AQ142" s="130" t="n">
        <f aca="false">IF(U142&gt;0,((((AK142*AL142)+(AN142*AO142))/(U142*1000))*1000000),"no data")</f>
        <v>15003.8356807512</v>
      </c>
      <c r="AR142" s="111" t="n">
        <f aca="false">IF(S142&gt;0,S142/24, "no data")</f>
        <v>8.83333333333333</v>
      </c>
      <c r="AS142" s="36"/>
      <c r="AT142" s="95" t="n">
        <v>13</v>
      </c>
      <c r="AU142" s="112" t="n">
        <v>366</v>
      </c>
      <c r="AV142" s="112" t="n">
        <v>34</v>
      </c>
      <c r="AW142" s="95" t="n">
        <v>18</v>
      </c>
      <c r="AX142" s="112" t="n">
        <v>40</v>
      </c>
      <c r="AY142" s="95" t="n">
        <v>53</v>
      </c>
      <c r="AZ142" s="95" t="n">
        <v>17</v>
      </c>
      <c r="BA142" s="227" t="n">
        <f aca="false">BC142-BB142</f>
        <v>-212</v>
      </c>
      <c r="BB142" s="113" t="n">
        <v>216</v>
      </c>
      <c r="BC142" s="113" t="n">
        <v>4</v>
      </c>
      <c r="BD142" s="113" t="n">
        <v>15</v>
      </c>
      <c r="BE142" s="113" t="n">
        <f aca="false">BC142-BB142</f>
        <v>-212</v>
      </c>
      <c r="BF142" s="113" t="n">
        <f aca="false">AQ142</f>
        <v>15003.8356807512</v>
      </c>
      <c r="BG142" s="173" t="n">
        <f aca="false">BD142/24</f>
        <v>0.625</v>
      </c>
      <c r="BH142" s="115" t="n">
        <v>0</v>
      </c>
      <c r="BI142" s="116" t="n">
        <v>0</v>
      </c>
      <c r="BJ142" s="117" t="n">
        <v>0</v>
      </c>
      <c r="BK142" s="118" t="n">
        <v>6.43</v>
      </c>
      <c r="BL142" s="118" t="n">
        <v>0.39</v>
      </c>
      <c r="BM142" s="118" t="n">
        <v>0</v>
      </c>
      <c r="BN142" s="118" t="n">
        <v>983.25</v>
      </c>
      <c r="BO142" s="117" t="n">
        <v>50.1</v>
      </c>
      <c r="BP142" s="119" t="n">
        <v>0</v>
      </c>
      <c r="BQ142" s="114" t="n">
        <v>85.74</v>
      </c>
      <c r="BR142" s="114" t="n">
        <v>0</v>
      </c>
      <c r="BS142" s="113" t="n">
        <v>13641</v>
      </c>
      <c r="BT142" s="113" t="n">
        <v>0</v>
      </c>
      <c r="BU142" s="135" t="n">
        <f aca="false">BT142-BS142</f>
        <v>-13641</v>
      </c>
      <c r="BV142" s="113" t="n">
        <f aca="false">BH142+BI142</f>
        <v>0</v>
      </c>
      <c r="BW142" s="114" t="n">
        <v>0</v>
      </c>
      <c r="BX142" s="114" t="n">
        <v>0</v>
      </c>
      <c r="BZ142" s="114" t="n">
        <v>0</v>
      </c>
      <c r="CA142" s="114" t="n">
        <v>4.42</v>
      </c>
      <c r="CC142" s="114" t="n">
        <v>2</v>
      </c>
      <c r="CD142" s="114" t="n">
        <v>4.2</v>
      </c>
      <c r="CE142" s="114" t="n">
        <v>0</v>
      </c>
      <c r="CF142" s="114" t="n">
        <v>0</v>
      </c>
    </row>
    <row r="143" customFormat="false" ht="13.8" hidden="false" customHeight="false" outlineLevel="0" collapsed="false">
      <c r="A143" s="90"/>
      <c r="B143" s="91" t="n">
        <v>43238</v>
      </c>
      <c r="C143" s="92" t="n">
        <v>91.2</v>
      </c>
      <c r="D143" s="93" t="n">
        <v>0.409</v>
      </c>
      <c r="E143" s="94" t="n">
        <v>66.8</v>
      </c>
      <c r="F143" s="96" t="n">
        <v>104</v>
      </c>
      <c r="G143" s="96" t="n">
        <v>80</v>
      </c>
      <c r="H143" s="96" t="n">
        <v>24</v>
      </c>
      <c r="I143" s="96" t="n">
        <v>0</v>
      </c>
      <c r="J143" s="96" t="n">
        <v>23</v>
      </c>
      <c r="K143" s="96" t="n">
        <v>27</v>
      </c>
      <c r="L143" s="96" t="n">
        <v>0</v>
      </c>
      <c r="M143" s="96" t="n">
        <v>0</v>
      </c>
      <c r="N143" s="96" t="n">
        <v>0</v>
      </c>
      <c r="O143" s="96" t="n">
        <v>0</v>
      </c>
      <c r="P143" s="96" t="n">
        <v>0</v>
      </c>
      <c r="Q143" s="95" t="n">
        <v>0</v>
      </c>
      <c r="R143" s="203" t="n">
        <v>3483</v>
      </c>
      <c r="S143" s="112" t="n">
        <v>3123</v>
      </c>
      <c r="T143" s="96" t="n">
        <v>3061</v>
      </c>
      <c r="U143" s="96" t="n">
        <v>3007</v>
      </c>
      <c r="V143" s="96" t="n">
        <v>3106</v>
      </c>
      <c r="W143" s="96" t="n">
        <v>43</v>
      </c>
      <c r="X143" s="96" t="n">
        <v>0</v>
      </c>
      <c r="Y143" s="96" t="n">
        <v>45</v>
      </c>
      <c r="Z143" s="96" t="n">
        <v>0</v>
      </c>
      <c r="AA143" s="96" t="n">
        <v>57</v>
      </c>
      <c r="AB143" s="96" t="n">
        <v>0</v>
      </c>
      <c r="AC143" s="100" t="n">
        <f aca="false">V143-U143+AZ143</f>
        <v>99</v>
      </c>
      <c r="AD143" s="101" t="n">
        <f aca="false">U143-T143</f>
        <v>-54</v>
      </c>
      <c r="AE143" s="96" t="n">
        <v>132</v>
      </c>
      <c r="AF143" s="102" t="n">
        <f aca="false">IF(AE143&gt;0, V143/(AE143*24),"no data")</f>
        <v>0.980429292929293</v>
      </c>
      <c r="AG143" s="103" t="n">
        <f aca="false">IF(R143&gt;0,R143/24,"no data")</f>
        <v>145.125</v>
      </c>
      <c r="AH143" s="102" t="n">
        <f aca="false">IF(U143&gt;0,(U143/R143),"no data")</f>
        <v>0.863336204421476</v>
      </c>
      <c r="AI143" s="104" t="n">
        <f aca="false">IF(U143&gt;0,(1440-((W143*X143)+(Y143*Z143)+(AA143*AB143))/(W143+Y143+AA143))/1440,"no data")</f>
        <v>1</v>
      </c>
      <c r="AJ143" s="105" t="n">
        <f aca="false">IF(U143&gt;0,(1440-((X143*W143+AT143*AU143)+(Z143*Y143+AV143*AW143)+(AA143*AB143+AX143*AY143))/(W143+Y143+AA143))/1440,"no data")</f>
        <v>0.89433908045977</v>
      </c>
      <c r="AK143" s="127" t="n">
        <v>9.584</v>
      </c>
      <c r="AL143" s="133" t="n">
        <v>147.14</v>
      </c>
      <c r="AM143" s="94" t="n">
        <f aca="false">AK143*AL143</f>
        <v>1410.18976</v>
      </c>
      <c r="AN143" s="127" t="n">
        <v>25.06355</v>
      </c>
      <c r="AO143" s="219" t="n">
        <v>978.539751950542</v>
      </c>
      <c r="AP143" s="109" t="n">
        <f aca="false">AN143*AO143</f>
        <v>24525.68</v>
      </c>
      <c r="AQ143" s="130" t="n">
        <f aca="false">IF(U143&gt;0,((((AK143*AL143)+(AN143*AO143))/(U143*1000))*1000000),"no data")</f>
        <v>8625.16453608247</v>
      </c>
      <c r="AR143" s="111" t="n">
        <f aca="false">IF(S143&gt;0,S143/24, "no data")</f>
        <v>130.125</v>
      </c>
      <c r="AS143" s="36"/>
      <c r="AT143" s="96" t="n">
        <v>0</v>
      </c>
      <c r="AU143" s="112" t="n">
        <v>0</v>
      </c>
      <c r="AV143" s="112" t="n">
        <v>14</v>
      </c>
      <c r="AW143" s="95" t="n">
        <v>33</v>
      </c>
      <c r="AX143" s="96" t="n">
        <v>15</v>
      </c>
      <c r="AY143" s="96" t="n">
        <v>1440</v>
      </c>
      <c r="AZ143" s="96" t="n">
        <v>0</v>
      </c>
      <c r="BA143" s="227" t="n">
        <f aca="false">BC143-BB143</f>
        <v>47</v>
      </c>
      <c r="BB143" s="113" t="n">
        <v>1031</v>
      </c>
      <c r="BC143" s="113" t="n">
        <v>1078</v>
      </c>
      <c r="BD143" s="113" t="n">
        <v>997</v>
      </c>
      <c r="BE143" s="113" t="n">
        <f aca="false">BC143-BB143</f>
        <v>47</v>
      </c>
      <c r="BF143" s="113" t="n">
        <f aca="false">AQ143</f>
        <v>8625.16453608247</v>
      </c>
      <c r="BG143" s="173" t="n">
        <f aca="false">BD143/24</f>
        <v>41.5416666666667</v>
      </c>
      <c r="BH143" s="179" t="n">
        <v>0</v>
      </c>
      <c r="BI143" s="179" t="n">
        <v>0</v>
      </c>
      <c r="BJ143" s="180" t="n">
        <v>27</v>
      </c>
      <c r="BK143" s="180" t="n">
        <v>26.76</v>
      </c>
      <c r="BL143" s="180" t="n">
        <v>22.1</v>
      </c>
      <c r="BM143" s="180" t="n">
        <v>28.2</v>
      </c>
      <c r="BN143" s="181" t="n">
        <v>982.2</v>
      </c>
      <c r="BO143" s="181" t="n">
        <v>50.11</v>
      </c>
      <c r="BP143" s="182" t="n">
        <v>0.9395</v>
      </c>
      <c r="BQ143" s="114" t="n">
        <v>95.1</v>
      </c>
      <c r="BR143" s="114" t="n">
        <v>86.65</v>
      </c>
      <c r="BS143" s="134" t="n">
        <v>12203</v>
      </c>
      <c r="BT143" s="134" t="n">
        <v>11874</v>
      </c>
      <c r="BU143" s="135" t="n">
        <f aca="false">BT143-BS143</f>
        <v>-329</v>
      </c>
      <c r="BV143" s="113" t="n">
        <f aca="false">BH143+BI143</f>
        <v>0</v>
      </c>
      <c r="BW143" s="181" t="n">
        <v>0</v>
      </c>
      <c r="BX143" s="181" t="n">
        <v>0</v>
      </c>
      <c r="BZ143" s="181" t="n">
        <v>23.5</v>
      </c>
      <c r="CA143" s="181" t="n">
        <v>6.7</v>
      </c>
      <c r="CC143" s="181" t="n">
        <v>2.2</v>
      </c>
      <c r="CD143" s="181" t="n">
        <v>4.3</v>
      </c>
      <c r="CE143" s="181" t="n">
        <v>1.9</v>
      </c>
      <c r="CF143" s="181" t="n">
        <v>-0.5</v>
      </c>
    </row>
    <row r="144" customFormat="false" ht="13.8" hidden="false" customHeight="false" outlineLevel="0" collapsed="false">
      <c r="A144" s="90"/>
      <c r="B144" s="91" t="n">
        <v>43239</v>
      </c>
      <c r="C144" s="92" t="n">
        <v>88</v>
      </c>
      <c r="D144" s="93" t="n">
        <v>0.4</v>
      </c>
      <c r="E144" s="94" t="n">
        <v>64</v>
      </c>
      <c r="F144" s="183" t="n">
        <v>99</v>
      </c>
      <c r="G144" s="183" t="n">
        <v>79</v>
      </c>
      <c r="H144" s="95" t="n">
        <v>24</v>
      </c>
      <c r="I144" s="95" t="n">
        <v>0</v>
      </c>
      <c r="J144" s="95" t="n">
        <v>24</v>
      </c>
      <c r="K144" s="95" t="n">
        <v>0</v>
      </c>
      <c r="L144" s="97" t="n">
        <v>0</v>
      </c>
      <c r="M144" s="97" t="n">
        <v>0</v>
      </c>
      <c r="N144" s="97" t="n">
        <v>0</v>
      </c>
      <c r="O144" s="97" t="n">
        <v>0</v>
      </c>
      <c r="P144" s="97" t="n">
        <v>0</v>
      </c>
      <c r="Q144" s="112" t="n">
        <v>0</v>
      </c>
      <c r="R144" s="203" t="n">
        <v>3524</v>
      </c>
      <c r="S144" s="112" t="n">
        <v>3138</v>
      </c>
      <c r="T144" s="183" t="n">
        <v>3138</v>
      </c>
      <c r="U144" s="183" t="n">
        <v>3069</v>
      </c>
      <c r="V144" s="95" t="n">
        <v>3163</v>
      </c>
      <c r="W144" s="95" t="n">
        <v>44</v>
      </c>
      <c r="X144" s="95" t="n">
        <v>0</v>
      </c>
      <c r="Y144" s="95" t="n">
        <v>45</v>
      </c>
      <c r="Z144" s="97" t="n">
        <v>0</v>
      </c>
      <c r="AA144" s="97" t="n">
        <v>57</v>
      </c>
      <c r="AB144" s="97" t="n">
        <v>0</v>
      </c>
      <c r="AC144" s="100" t="n">
        <f aca="false">V144-U144+AZ144</f>
        <v>94</v>
      </c>
      <c r="AD144" s="101" t="n">
        <f aca="false">U144-T144</f>
        <v>-69</v>
      </c>
      <c r="AE144" s="96" t="n">
        <v>134</v>
      </c>
      <c r="AF144" s="102" t="n">
        <f aca="false">IF(AE144&gt;0, V144/(AE144*24),"no data")</f>
        <v>0.983519900497512</v>
      </c>
      <c r="AG144" s="103" t="n">
        <f aca="false">IF(R144&gt;0,R144/24,"no data")</f>
        <v>146.833333333333</v>
      </c>
      <c r="AH144" s="102" t="n">
        <f aca="false">IF(U144&gt;0,(U144/R144),"no data")</f>
        <v>0.870885357548241</v>
      </c>
      <c r="AI144" s="104" t="n">
        <f aca="false">IF(U144&gt;0,(1440-((W144*X144)+(Y144*Z144)+(AA144*AB144))/(W144+Y144+AA144))/1440,"no data")</f>
        <v>1</v>
      </c>
      <c r="AJ144" s="105" t="n">
        <f aca="false">IF(U144&gt;0,(1440-((X144*W144+AT144*AU144)+(Z144*Y144+AV144*AW144)+(AA144*AB144+AX144*AY144))/(W144+Y144+AA144))/1440,"no data")</f>
        <v>0.904109589041096</v>
      </c>
      <c r="AK144" s="127" t="n">
        <v>9.461</v>
      </c>
      <c r="AL144" s="133" t="n">
        <v>144.84</v>
      </c>
      <c r="AM144" s="94" t="n">
        <f aca="false">AK144*AL144</f>
        <v>1370.33124</v>
      </c>
      <c r="AN144" s="127" t="n">
        <v>25.3585</v>
      </c>
      <c r="AO144" s="219" t="n">
        <v>973.047696038804</v>
      </c>
      <c r="AP144" s="109" t="n">
        <f aca="false">AN144*AO144</f>
        <v>24675.03</v>
      </c>
      <c r="AQ144" s="130" t="n">
        <f aca="false">IF(U144&gt;0,((((AK144*AL144)+(AN144*AO144))/(U144*1000))*1000000),"no data")</f>
        <v>8486.59538611926</v>
      </c>
      <c r="AR144" s="111" t="n">
        <f aca="false">IF(S144&gt;0,S144/24, "no data")</f>
        <v>130.75</v>
      </c>
      <c r="AS144" s="36"/>
      <c r="AT144" s="95" t="n">
        <v>0</v>
      </c>
      <c r="AU144" s="112" t="n">
        <v>0</v>
      </c>
      <c r="AV144" s="112" t="n">
        <v>0</v>
      </c>
      <c r="AW144" s="95" t="n">
        <v>0</v>
      </c>
      <c r="AX144" s="112" t="n">
        <v>14</v>
      </c>
      <c r="AY144" s="95" t="n">
        <v>1440</v>
      </c>
      <c r="AZ144" s="95" t="n">
        <v>0</v>
      </c>
      <c r="BA144" s="227" t="n">
        <f aca="false">BC144-BB144</f>
        <v>46</v>
      </c>
      <c r="BB144" s="113" t="n">
        <v>1047</v>
      </c>
      <c r="BC144" s="113" t="n">
        <v>1093</v>
      </c>
      <c r="BD144" s="113" t="n">
        <v>1023</v>
      </c>
      <c r="BE144" s="113" t="n">
        <f aca="false">BC144-BB144</f>
        <v>46</v>
      </c>
      <c r="BF144" s="113" t="n">
        <f aca="false">AQ144</f>
        <v>8486.59538611926</v>
      </c>
      <c r="BG144" s="173" t="n">
        <f aca="false">BD144/24</f>
        <v>42.625</v>
      </c>
      <c r="BH144" s="115" t="n">
        <v>0</v>
      </c>
      <c r="BI144" s="116" t="n">
        <v>0</v>
      </c>
      <c r="BJ144" s="117" t="n">
        <v>27</v>
      </c>
      <c r="BK144" s="118" t="n">
        <v>27.09</v>
      </c>
      <c r="BL144" s="118" t="n">
        <v>22.15</v>
      </c>
      <c r="BM144" s="118" t="n">
        <v>27.63</v>
      </c>
      <c r="BN144" s="118" t="n">
        <v>983.8</v>
      </c>
      <c r="BO144" s="117" t="n">
        <v>50.11</v>
      </c>
      <c r="BP144" s="119" t="n">
        <v>0.9395</v>
      </c>
      <c r="BQ144" s="114" t="n">
        <v>95.8</v>
      </c>
      <c r="BR144" s="114" t="n">
        <v>86.56</v>
      </c>
      <c r="BS144" s="134" t="n">
        <v>12169</v>
      </c>
      <c r="BT144" s="134" t="n">
        <v>11670</v>
      </c>
      <c r="BU144" s="135" t="n">
        <f aca="false">BT144-BS144</f>
        <v>-499</v>
      </c>
      <c r="BV144" s="113" t="n">
        <f aca="false">BH144+BI144</f>
        <v>0</v>
      </c>
      <c r="BW144" s="114" t="n">
        <v>0</v>
      </c>
      <c r="BX144" s="114" t="n">
        <v>0</v>
      </c>
      <c r="BZ144" s="114" t="n">
        <v>24</v>
      </c>
      <c r="CA144" s="114" t="n">
        <v>7</v>
      </c>
      <c r="CC144" s="114" t="n">
        <v>2</v>
      </c>
      <c r="CD144" s="114" t="n">
        <v>4.1</v>
      </c>
      <c r="CE144" s="114" t="n">
        <v>2.1</v>
      </c>
      <c r="CF144" s="114" t="n">
        <v>0</v>
      </c>
    </row>
    <row r="145" customFormat="false" ht="13.8" hidden="false" customHeight="false" outlineLevel="0" collapsed="false">
      <c r="A145" s="90"/>
      <c r="B145" s="91" t="n">
        <v>43240</v>
      </c>
      <c r="C145" s="92" t="n">
        <v>91.4</v>
      </c>
      <c r="D145" s="93" t="n">
        <v>0.37</v>
      </c>
      <c r="E145" s="94" t="n">
        <v>65</v>
      </c>
      <c r="F145" s="96" t="n">
        <v>103</v>
      </c>
      <c r="G145" s="96" t="n">
        <v>78</v>
      </c>
      <c r="H145" s="95" t="n">
        <v>24</v>
      </c>
      <c r="I145" s="95" t="n">
        <v>0</v>
      </c>
      <c r="J145" s="95" t="n">
        <v>24</v>
      </c>
      <c r="K145" s="95" t="n">
        <v>0</v>
      </c>
      <c r="L145" s="97" t="n">
        <v>0</v>
      </c>
      <c r="M145" s="97" t="n">
        <v>0</v>
      </c>
      <c r="N145" s="97" t="n">
        <v>0</v>
      </c>
      <c r="O145" s="97" t="n">
        <v>0</v>
      </c>
      <c r="P145" s="97" t="n">
        <v>0</v>
      </c>
      <c r="Q145" s="112" t="n">
        <v>0</v>
      </c>
      <c r="R145" s="202" t="n">
        <v>3485</v>
      </c>
      <c r="S145" s="112" t="n">
        <v>3116</v>
      </c>
      <c r="T145" s="96" t="n">
        <v>3116</v>
      </c>
      <c r="U145" s="96" t="n">
        <v>3046</v>
      </c>
      <c r="V145" s="95" t="n">
        <v>3143</v>
      </c>
      <c r="W145" s="95" t="n">
        <v>43</v>
      </c>
      <c r="X145" s="95" t="n">
        <v>0</v>
      </c>
      <c r="Y145" s="95" t="n">
        <v>45</v>
      </c>
      <c r="Z145" s="97" t="n">
        <v>0</v>
      </c>
      <c r="AA145" s="97" t="n">
        <v>57</v>
      </c>
      <c r="AB145" s="97" t="n">
        <v>0</v>
      </c>
      <c r="AC145" s="100" t="n">
        <f aca="false">V145-U145+AZ145</f>
        <v>97</v>
      </c>
      <c r="AD145" s="101" t="n">
        <f aca="false">U145-T145</f>
        <v>-70</v>
      </c>
      <c r="AE145" s="96" t="n">
        <v>133</v>
      </c>
      <c r="AF145" s="102" t="n">
        <f aca="false">IF(AE145&gt;0, V145/(AE145*24),"no data")</f>
        <v>0.984649122807017</v>
      </c>
      <c r="AG145" s="103" t="n">
        <f aca="false">IF(R145&gt;0,R145/24,"no data")</f>
        <v>145.208333333333</v>
      </c>
      <c r="AH145" s="102" t="n">
        <f aca="false">IF(U145&gt;0,(U145/R145),"no data")</f>
        <v>0.87403156384505</v>
      </c>
      <c r="AI145" s="104" t="n">
        <f aca="false">IF(U145&gt;0,(1440-((W145*X145)+(Y145*Z145)+(AA145*AB145))/(W145+Y145+AA145))/1440,"no data")</f>
        <v>1</v>
      </c>
      <c r="AJ145" s="105" t="n">
        <f aca="false">IF(U145&gt;0,(1440-((X145*W145+AT145*AU145)+(Z145*Y145+AV145*AW145)+(AA145*AB145+AX145*AY145))/(W145+Y145+AA145))/1440,"no data")</f>
        <v>0.896551724137931</v>
      </c>
      <c r="AK145" s="127" t="n">
        <v>9.404</v>
      </c>
      <c r="AL145" s="133" t="n">
        <v>147.9</v>
      </c>
      <c r="AM145" s="94" t="n">
        <f aca="false">AK145*AL145</f>
        <v>1390.8516</v>
      </c>
      <c r="AN145" s="127" t="n">
        <v>25.21301</v>
      </c>
      <c r="AO145" s="219" t="n">
        <v>975.887448583093</v>
      </c>
      <c r="AP145" s="109" t="n">
        <f aca="false">AN145*AO145</f>
        <v>24605.06</v>
      </c>
      <c r="AQ145" s="130" t="n">
        <f aca="false">IF(U145&gt;0,((((AK145*AL145)+(AN145*AO145))/(U145*1000))*1000000),"no data")</f>
        <v>8534.44241628365</v>
      </c>
      <c r="AR145" s="111" t="n">
        <f aca="false">IF(S145&gt;0,S145/24, "no data")</f>
        <v>129.833333333333</v>
      </c>
      <c r="AS145" s="36"/>
      <c r="AT145" s="95" t="n">
        <v>0</v>
      </c>
      <c r="AU145" s="112" t="n">
        <v>0</v>
      </c>
      <c r="AV145" s="112" t="n">
        <v>0</v>
      </c>
      <c r="AW145" s="95" t="n">
        <v>0</v>
      </c>
      <c r="AX145" s="112" t="n">
        <v>15</v>
      </c>
      <c r="AY145" s="95" t="n">
        <v>1440</v>
      </c>
      <c r="AZ145" s="95" t="n">
        <v>0</v>
      </c>
      <c r="BA145" s="227" t="n">
        <f aca="false">BC145-BB145</f>
        <v>46</v>
      </c>
      <c r="BB145" s="113" t="n">
        <v>1039</v>
      </c>
      <c r="BC145" s="113" t="n">
        <v>1085</v>
      </c>
      <c r="BD145" s="113" t="n">
        <v>1019</v>
      </c>
      <c r="BE145" s="113" t="n">
        <f aca="false">BC145-BB145</f>
        <v>46</v>
      </c>
      <c r="BF145" s="113" t="n">
        <f aca="false">AQ145</f>
        <v>8534.44241628365</v>
      </c>
      <c r="BG145" s="173" t="n">
        <f aca="false">BD145/24</f>
        <v>42.4583333333333</v>
      </c>
      <c r="BH145" s="115" t="n">
        <v>0</v>
      </c>
      <c r="BI145" s="116" t="n">
        <v>0</v>
      </c>
      <c r="BJ145" s="117" t="n">
        <v>27</v>
      </c>
      <c r="BK145" s="118" t="n">
        <v>26.9</v>
      </c>
      <c r="BL145" s="118" t="n">
        <v>22</v>
      </c>
      <c r="BM145" s="118" t="n">
        <v>26.94</v>
      </c>
      <c r="BN145" s="118" t="n">
        <v>984.1</v>
      </c>
      <c r="BO145" s="117" t="n">
        <v>50.06</v>
      </c>
      <c r="BP145" s="119" t="n">
        <v>0.9403</v>
      </c>
      <c r="BQ145" s="114" t="n">
        <v>95.45</v>
      </c>
      <c r="BR145" s="114" t="n">
        <v>86.58</v>
      </c>
      <c r="BS145" s="134" t="n">
        <v>12157</v>
      </c>
      <c r="BT145" s="134" t="n">
        <v>11652</v>
      </c>
      <c r="BU145" s="135" t="n">
        <f aca="false">BT145-BS145</f>
        <v>-505</v>
      </c>
      <c r="BV145" s="113" t="n">
        <f aca="false">BH145+BI145</f>
        <v>0</v>
      </c>
      <c r="BW145" s="114" t="n">
        <v>0</v>
      </c>
      <c r="BX145" s="114" t="n">
        <v>0</v>
      </c>
      <c r="BZ145" s="114" t="n">
        <v>24</v>
      </c>
      <c r="CA145" s="114" t="n">
        <v>6.5</v>
      </c>
      <c r="CC145" s="114" t="n">
        <v>2.1</v>
      </c>
      <c r="CD145" s="114" t="n">
        <v>4.1</v>
      </c>
      <c r="CE145" s="114" t="n">
        <v>2.1</v>
      </c>
      <c r="CF145" s="114" t="n">
        <v>0</v>
      </c>
    </row>
    <row r="146" customFormat="false" ht="15" hidden="false" customHeight="true" outlineLevel="0" collapsed="false">
      <c r="A146" s="90" t="s">
        <v>112</v>
      </c>
      <c r="B146" s="91" t="n">
        <v>43241</v>
      </c>
      <c r="C146" s="140" t="n">
        <v>92.9</v>
      </c>
      <c r="D146" s="166" t="n">
        <v>0.3419</v>
      </c>
      <c r="E146" s="142" t="n">
        <v>65.1</v>
      </c>
      <c r="F146" s="144" t="n">
        <v>104</v>
      </c>
      <c r="G146" s="144" t="n">
        <v>82</v>
      </c>
      <c r="H146" s="144" t="n">
        <v>24</v>
      </c>
      <c r="I146" s="144" t="n">
        <v>0</v>
      </c>
      <c r="J146" s="144" t="n">
        <v>24</v>
      </c>
      <c r="K146" s="144" t="n">
        <v>0</v>
      </c>
      <c r="L146" s="185" t="n">
        <v>0</v>
      </c>
      <c r="M146" s="185" t="n">
        <v>0</v>
      </c>
      <c r="N146" s="185" t="n">
        <v>0</v>
      </c>
      <c r="O146" s="185" t="n">
        <v>0</v>
      </c>
      <c r="P146" s="185" t="n">
        <v>0</v>
      </c>
      <c r="Q146" s="159" t="n">
        <v>0</v>
      </c>
      <c r="R146" s="204" t="n">
        <v>3470</v>
      </c>
      <c r="S146" s="143" t="n">
        <v>3113</v>
      </c>
      <c r="T146" s="144" t="n">
        <v>3113</v>
      </c>
      <c r="U146" s="144" t="n">
        <v>3043</v>
      </c>
      <c r="V146" s="144" t="n">
        <v>3140</v>
      </c>
      <c r="W146" s="144" t="n">
        <v>43</v>
      </c>
      <c r="X146" s="144" t="n">
        <v>0</v>
      </c>
      <c r="Y146" s="144" t="n">
        <v>45</v>
      </c>
      <c r="Z146" s="185" t="n">
        <v>0</v>
      </c>
      <c r="AA146" s="185" t="n">
        <v>57</v>
      </c>
      <c r="AB146" s="185" t="n">
        <v>0</v>
      </c>
      <c r="AC146" s="149" t="n">
        <f aca="false">V146-U146+AZ146</f>
        <v>97</v>
      </c>
      <c r="AD146" s="150" t="n">
        <f aca="false">U146-T146</f>
        <v>-70</v>
      </c>
      <c r="AE146" s="144" t="n">
        <v>133</v>
      </c>
      <c r="AF146" s="151" t="n">
        <f aca="false">IF(AE146&gt;0, V146/(AE146*24),"no data")</f>
        <v>0.983709273182957</v>
      </c>
      <c r="AG146" s="152" t="n">
        <f aca="false">IF(R146&gt;0,R146/24,"no data")</f>
        <v>144.583333333333</v>
      </c>
      <c r="AH146" s="151" t="n">
        <f aca="false">IF(U146&gt;0,(U146/R146),"no data")</f>
        <v>0.876945244956772</v>
      </c>
      <c r="AI146" s="153" t="n">
        <f aca="false">IF(U146&gt;0,(1440-((W146*X146)+(Y146*Z146)+(AA146*AB146))/(W146+Y146+AA146))/1440,"no data")</f>
        <v>1</v>
      </c>
      <c r="AJ146" s="154" t="n">
        <f aca="false">IF(U146&gt;0,(1440-((X146*W146+AT146*AU146)+(Z146*Y146+AV146*AW146)+(AA146*AB146+AX146*AY146))/(W146+Y146+AA146))/1440,"no data")</f>
        <v>0.896551724137931</v>
      </c>
      <c r="AK146" s="127" t="n">
        <v>9.388</v>
      </c>
      <c r="AL146" s="133" t="n">
        <v>150.78</v>
      </c>
      <c r="AM146" s="201" t="n">
        <f aca="false">AK146*AL146</f>
        <v>1415.52264</v>
      </c>
      <c r="AN146" s="127" t="n">
        <v>25.17321</v>
      </c>
      <c r="AO146" s="219" t="n">
        <v>975.020666812059</v>
      </c>
      <c r="AP146" s="155" t="n">
        <f aca="false">AN146*AO146</f>
        <v>24544.4</v>
      </c>
      <c r="AQ146" s="156" t="n">
        <f aca="false">IF(U146&gt;0,((((AK146*AL146)+(AN146*AO146))/(U146*1000))*1000000),"no data")</f>
        <v>8531.02945777194</v>
      </c>
      <c r="AR146" s="157" t="n">
        <f aca="false">IF(S146&gt;0,S146/24, "no data")</f>
        <v>129.708333333333</v>
      </c>
      <c r="AS146" s="36"/>
      <c r="AT146" s="143" t="n">
        <v>0</v>
      </c>
      <c r="AU146" s="159" t="n">
        <v>0</v>
      </c>
      <c r="AV146" s="159" t="n">
        <v>0</v>
      </c>
      <c r="AW146" s="143" t="n">
        <v>0</v>
      </c>
      <c r="AX146" s="159" t="n">
        <v>15</v>
      </c>
      <c r="AY146" s="143" t="n">
        <v>1440</v>
      </c>
      <c r="AZ146" s="143" t="n">
        <v>0</v>
      </c>
      <c r="BA146" s="227" t="n">
        <f aca="false">BC146-BB146</f>
        <v>46</v>
      </c>
      <c r="BB146" s="160" t="n">
        <v>1038</v>
      </c>
      <c r="BC146" s="160" t="n">
        <v>1084</v>
      </c>
      <c r="BD146" s="160" t="n">
        <v>1018</v>
      </c>
      <c r="BE146" s="160" t="n">
        <f aca="false">BC146-BB146</f>
        <v>46</v>
      </c>
      <c r="BF146" s="160" t="n">
        <f aca="false">AQ146</f>
        <v>8531.02945777194</v>
      </c>
      <c r="BG146" s="162" t="n">
        <f aca="false">BD146/24</f>
        <v>42.4166666666667</v>
      </c>
      <c r="BH146" s="187" t="n">
        <v>0</v>
      </c>
      <c r="BI146" s="188" t="n">
        <v>0</v>
      </c>
      <c r="BJ146" s="189" t="n">
        <v>27</v>
      </c>
      <c r="BK146" s="190" t="n">
        <v>26.84</v>
      </c>
      <c r="BL146" s="190" t="n">
        <v>21.94</v>
      </c>
      <c r="BM146" s="190" t="n">
        <v>26.87</v>
      </c>
      <c r="BN146" s="190" t="n">
        <v>983.67</v>
      </c>
      <c r="BO146" s="190" t="n">
        <v>50.1</v>
      </c>
      <c r="BP146" s="191" t="n">
        <v>0.9399</v>
      </c>
      <c r="BQ146" s="190" t="n">
        <v>95.23</v>
      </c>
      <c r="BR146" s="190" t="n">
        <v>86.56</v>
      </c>
      <c r="BS146" s="190" t="n">
        <v>12157</v>
      </c>
      <c r="BT146" s="190" t="n">
        <v>11637</v>
      </c>
      <c r="BU146" s="135" t="n">
        <f aca="false">BT146-BS146</f>
        <v>-520</v>
      </c>
      <c r="BV146" s="160" t="n">
        <f aca="false">BH146+BI146</f>
        <v>0</v>
      </c>
      <c r="BW146" s="162" t="n">
        <v>0</v>
      </c>
      <c r="BX146" s="162" t="n">
        <v>0</v>
      </c>
      <c r="BZ146" s="162" t="n">
        <v>23.83</v>
      </c>
      <c r="CA146" s="162" t="n">
        <v>6.9</v>
      </c>
      <c r="CC146" s="162" t="n">
        <v>2.1</v>
      </c>
      <c r="CD146" s="162" t="n">
        <v>4.1</v>
      </c>
      <c r="CE146" s="162" t="n">
        <v>2</v>
      </c>
      <c r="CF146" s="162" t="n">
        <v>0</v>
      </c>
    </row>
    <row r="147" customFormat="false" ht="13.8" hidden="false" customHeight="false" outlineLevel="0" collapsed="false">
      <c r="A147" s="90"/>
      <c r="B147" s="91" t="n">
        <v>43242</v>
      </c>
      <c r="C147" s="140" t="n">
        <v>92.8</v>
      </c>
      <c r="D147" s="166" t="n">
        <v>0.319</v>
      </c>
      <c r="E147" s="142" t="n">
        <v>64.1</v>
      </c>
      <c r="F147" s="144" t="n">
        <v>104</v>
      </c>
      <c r="G147" s="144" t="n">
        <v>82</v>
      </c>
      <c r="H147" s="144" t="n">
        <v>24</v>
      </c>
      <c r="I147" s="144" t="n">
        <v>0</v>
      </c>
      <c r="J147" s="144" t="n">
        <v>24</v>
      </c>
      <c r="K147" s="144" t="n">
        <v>0</v>
      </c>
      <c r="L147" s="185" t="n">
        <v>0</v>
      </c>
      <c r="M147" s="185" t="n">
        <v>0</v>
      </c>
      <c r="N147" s="185" t="n">
        <v>0</v>
      </c>
      <c r="O147" s="185" t="n">
        <v>0</v>
      </c>
      <c r="P147" s="185" t="n">
        <v>0</v>
      </c>
      <c r="Q147" s="159" t="n">
        <v>0</v>
      </c>
      <c r="R147" s="204" t="n">
        <v>3470</v>
      </c>
      <c r="S147" s="143" t="n">
        <v>3115</v>
      </c>
      <c r="T147" s="144" t="n">
        <v>3115</v>
      </c>
      <c r="U147" s="144" t="n">
        <v>3045</v>
      </c>
      <c r="V147" s="144" t="n">
        <v>3145</v>
      </c>
      <c r="W147" s="144" t="n">
        <v>43</v>
      </c>
      <c r="X147" s="144" t="n">
        <v>0</v>
      </c>
      <c r="Y147" s="144" t="n">
        <v>45</v>
      </c>
      <c r="Z147" s="185" t="n">
        <v>0</v>
      </c>
      <c r="AA147" s="185" t="n">
        <v>57</v>
      </c>
      <c r="AB147" s="185" t="n">
        <v>0</v>
      </c>
      <c r="AC147" s="149" t="n">
        <f aca="false">V147-U147+AZ147</f>
        <v>100</v>
      </c>
      <c r="AD147" s="150" t="n">
        <f aca="false">U147-T147</f>
        <v>-70</v>
      </c>
      <c r="AE147" s="144" t="n">
        <v>133</v>
      </c>
      <c r="AF147" s="151" t="n">
        <f aca="false">IF(AE147&gt;0, V147/(AE147*24),"no data")</f>
        <v>0.985275689223058</v>
      </c>
      <c r="AG147" s="152" t="n">
        <f aca="false">IF(R147&gt;0,R147/24,"no data")</f>
        <v>144.583333333333</v>
      </c>
      <c r="AH147" s="151" t="n">
        <f aca="false">IF(U147&gt;0,(U147/R147),"no data")</f>
        <v>0.877521613832853</v>
      </c>
      <c r="AI147" s="153" t="n">
        <f aca="false">IF(U147&gt;0,(1440-((W147*X147)+(Y147*Z147)+(AA147*AB147))/(W147+Y147+AA147))/1440,"no data")</f>
        <v>1</v>
      </c>
      <c r="AJ147" s="154" t="n">
        <f aca="false">IF(U147&gt;0,(1440-((X147*W147+AT147*AU147)+(Z147*Y147+AV147*AW147)+(AA147*AB147+AX147*AY147))/(W147+Y147+AA147))/1440,"no data")</f>
        <v>0.896551724137931</v>
      </c>
      <c r="AK147" s="127" t="n">
        <v>9.362</v>
      </c>
      <c r="AL147" s="133" t="n">
        <v>148.86</v>
      </c>
      <c r="AM147" s="201" t="n">
        <f aca="false">AK147*AL147</f>
        <v>1393.62732</v>
      </c>
      <c r="AN147" s="127" t="n">
        <v>25.18888</v>
      </c>
      <c r="AO147" s="219" t="n">
        <v>977.935501697574</v>
      </c>
      <c r="AP147" s="155" t="n">
        <f aca="false">AN147*AO147</f>
        <v>24633.1</v>
      </c>
      <c r="AQ147" s="156" t="n">
        <f aca="false">IF(U147&gt;0,((((AK147*AL147)+(AN147*AO147))/(U147*1000))*1000000),"no data")</f>
        <v>8547.36529392447</v>
      </c>
      <c r="AR147" s="157" t="n">
        <f aca="false">IF(S147&gt;0,(S147/24), "no data")</f>
        <v>129.791666666667</v>
      </c>
      <c r="AS147" s="36"/>
      <c r="AT147" s="143" t="n">
        <v>0</v>
      </c>
      <c r="AU147" s="159" t="n">
        <v>0</v>
      </c>
      <c r="AV147" s="143" t="n">
        <v>0</v>
      </c>
      <c r="AW147" s="143" t="n">
        <v>0</v>
      </c>
      <c r="AX147" s="159" t="n">
        <v>15</v>
      </c>
      <c r="AY147" s="143" t="n">
        <v>1440</v>
      </c>
      <c r="AZ147" s="143" t="n">
        <v>0</v>
      </c>
      <c r="BA147" s="227" t="n">
        <f aca="false">BC147-BB147</f>
        <v>46</v>
      </c>
      <c r="BB147" s="160" t="n">
        <v>1040</v>
      </c>
      <c r="BC147" s="160" t="n">
        <v>1086</v>
      </c>
      <c r="BD147" s="160" t="n">
        <v>1019</v>
      </c>
      <c r="BE147" s="160" t="n">
        <f aca="false">BC147-BB147</f>
        <v>46</v>
      </c>
      <c r="BF147" s="160" t="n">
        <f aca="false">AQ147</f>
        <v>8547.36529392447</v>
      </c>
      <c r="BG147" s="162" t="n">
        <f aca="false">BD147/24</f>
        <v>42.4583333333333</v>
      </c>
      <c r="BH147" s="187" t="n">
        <v>0</v>
      </c>
      <c r="BI147" s="188" t="n">
        <v>0</v>
      </c>
      <c r="BJ147" s="189" t="n">
        <v>27</v>
      </c>
      <c r="BK147" s="190" t="n">
        <v>26.83</v>
      </c>
      <c r="BL147" s="190" t="n">
        <v>21.9</v>
      </c>
      <c r="BM147" s="190" t="n">
        <v>26.84</v>
      </c>
      <c r="BN147" s="192" t="n">
        <v>984.5</v>
      </c>
      <c r="BO147" s="190" t="n">
        <v>50.13</v>
      </c>
      <c r="BP147" s="191" t="n">
        <v>0.9401</v>
      </c>
      <c r="BQ147" s="190" t="n">
        <v>95.09</v>
      </c>
      <c r="BR147" s="190" t="n">
        <v>86.51</v>
      </c>
      <c r="BS147" s="190" t="n">
        <v>12107</v>
      </c>
      <c r="BT147" s="190" t="n">
        <v>11608</v>
      </c>
      <c r="BU147" s="135" t="n">
        <f aca="false">BT147-BS147</f>
        <v>-499</v>
      </c>
      <c r="BV147" s="160" t="n">
        <f aca="false">BH147+BI147</f>
        <v>0</v>
      </c>
      <c r="BW147" s="162" t="n">
        <v>0</v>
      </c>
      <c r="BX147" s="162" t="n">
        <v>0</v>
      </c>
      <c r="BZ147" s="162" t="n">
        <v>24</v>
      </c>
      <c r="CA147" s="162" t="n">
        <v>6.42</v>
      </c>
      <c r="CC147" s="162" t="n">
        <v>2.1</v>
      </c>
      <c r="CD147" s="162" t="n">
        <v>4.2</v>
      </c>
      <c r="CE147" s="162" t="n">
        <v>2</v>
      </c>
      <c r="CF147" s="162" t="n">
        <v>0</v>
      </c>
    </row>
    <row r="148" customFormat="false" ht="13.8" hidden="false" customHeight="false" outlineLevel="0" collapsed="false">
      <c r="A148" s="90"/>
      <c r="B148" s="91" t="n">
        <v>43243</v>
      </c>
      <c r="C148" s="140" t="n">
        <v>92.9</v>
      </c>
      <c r="D148" s="166" t="n">
        <v>0.336</v>
      </c>
      <c r="E148" s="142" t="n">
        <v>63.9</v>
      </c>
      <c r="F148" s="144" t="n">
        <v>106</v>
      </c>
      <c r="G148" s="144" t="n">
        <v>78</v>
      </c>
      <c r="H148" s="144" t="n">
        <v>19</v>
      </c>
      <c r="I148" s="144" t="n">
        <v>29</v>
      </c>
      <c r="J148" s="144" t="n">
        <v>20</v>
      </c>
      <c r="K148" s="144" t="n">
        <v>1</v>
      </c>
      <c r="L148" s="185" t="n">
        <v>0</v>
      </c>
      <c r="M148" s="185" t="n">
        <v>0</v>
      </c>
      <c r="N148" s="185" t="n">
        <v>0</v>
      </c>
      <c r="O148" s="185" t="n">
        <v>0</v>
      </c>
      <c r="P148" s="185" t="n">
        <v>0</v>
      </c>
      <c r="Q148" s="159" t="n">
        <v>0</v>
      </c>
      <c r="R148" s="204" t="n">
        <v>3463</v>
      </c>
      <c r="S148" s="143" t="n">
        <v>3119</v>
      </c>
      <c r="T148" s="144" t="n">
        <v>3119</v>
      </c>
      <c r="U148" s="144" t="n">
        <v>2543</v>
      </c>
      <c r="V148" s="144" t="n">
        <v>2629</v>
      </c>
      <c r="W148" s="144" t="n">
        <v>43</v>
      </c>
      <c r="X148" s="144" t="n">
        <v>251</v>
      </c>
      <c r="Y148" s="144" t="n">
        <v>45</v>
      </c>
      <c r="Z148" s="206" t="n">
        <v>170</v>
      </c>
      <c r="AA148" s="185" t="n">
        <v>57</v>
      </c>
      <c r="AB148" s="185" t="n">
        <v>232</v>
      </c>
      <c r="AC148" s="149" t="n">
        <f aca="false">V148-U148+AZ148</f>
        <v>89</v>
      </c>
      <c r="AD148" s="150" t="n">
        <f aca="false">U148-T148</f>
        <v>-576</v>
      </c>
      <c r="AE148" s="144" t="n">
        <v>133</v>
      </c>
      <c r="AF148" s="151" t="n">
        <f aca="false">IF(AE148&gt;0, V148/(AE148*24),"no data")</f>
        <v>0.823621553884712</v>
      </c>
      <c r="AG148" s="152" t="n">
        <f aca="false">IF(R148&gt;0,R148/24,"no data")</f>
        <v>144.291666666667</v>
      </c>
      <c r="AH148" s="151" t="n">
        <f aca="false">IF(U148&gt;0,(U148/R148),"no data")</f>
        <v>0.734334392145539</v>
      </c>
      <c r="AI148" s="153" t="n">
        <f aca="false">IF(U148&gt;0,(1440-((W148*X148)+(Y148*Z148)+(AA148*AB148))/(W148+Y148+AA148))/1440,"no data")</f>
        <v>0.848338122605364</v>
      </c>
      <c r="AJ148" s="154" t="n">
        <f aca="false">IF(U148&gt;0,(1440-((X148*W148+AT148*AU148)+(Z148*Y148+AV148*AW148)+(AA148*AB148+AX148*AY148))/(W148+Y148+AA148))/1440,"no data")</f>
        <v>0.755857279693486</v>
      </c>
      <c r="AK148" s="127" t="n">
        <v>7.832</v>
      </c>
      <c r="AL148" s="133" t="n">
        <v>147.68</v>
      </c>
      <c r="AM148" s="201" t="n">
        <f aca="false">AK148*AL148</f>
        <v>1156.62976</v>
      </c>
      <c r="AN148" s="127" t="n">
        <v>21.384559</v>
      </c>
      <c r="AO148" s="199" t="n">
        <v>973.85</v>
      </c>
      <c r="AP148" s="155" t="n">
        <f aca="false">AN148*AO148</f>
        <v>20825.35278215</v>
      </c>
      <c r="AQ148" s="156" t="n">
        <f aca="false">IF(U148&gt;0,((((AK148*AL148)+(AN148*AO148))/(U148*1000))*1000000),"no data")</f>
        <v>8644.11425173024</v>
      </c>
      <c r="AR148" s="157" t="n">
        <f aca="false">IF(S148&gt;0,S148/24, "no data")</f>
        <v>129.958333333333</v>
      </c>
      <c r="AS148" s="36"/>
      <c r="AT148" s="143" t="n">
        <v>19</v>
      </c>
      <c r="AU148" s="159" t="n">
        <v>20</v>
      </c>
      <c r="AV148" s="159" t="n">
        <v>15</v>
      </c>
      <c r="AW148" s="143" t="n">
        <v>54</v>
      </c>
      <c r="AX148" s="159" t="n">
        <v>15</v>
      </c>
      <c r="AY148" s="143" t="n">
        <v>1208</v>
      </c>
      <c r="AZ148" s="143" t="n">
        <v>3</v>
      </c>
      <c r="BA148" s="227" t="n">
        <f aca="false">BC148-BB148</f>
        <v>92</v>
      </c>
      <c r="BB148" s="160" t="n">
        <v>850</v>
      </c>
      <c r="BC148" s="160" t="n">
        <v>942</v>
      </c>
      <c r="BD148" s="160" t="n">
        <v>837</v>
      </c>
      <c r="BE148" s="160" t="n">
        <f aca="false">BC148-BB148</f>
        <v>92</v>
      </c>
      <c r="BF148" s="160" t="n">
        <f aca="false">AQ148</f>
        <v>8644.11425173024</v>
      </c>
      <c r="BG148" s="162" t="n">
        <f aca="false">BD148/24</f>
        <v>34.875</v>
      </c>
      <c r="BH148" s="187" t="n">
        <v>0</v>
      </c>
      <c r="BI148" s="187" t="n">
        <v>0</v>
      </c>
      <c r="BJ148" s="189" t="n">
        <v>27</v>
      </c>
      <c r="BK148" s="190" t="n">
        <v>22.19</v>
      </c>
      <c r="BL148" s="190" t="n">
        <v>19.41</v>
      </c>
      <c r="BM148" s="190" t="n">
        <v>23.49</v>
      </c>
      <c r="BN148" s="192" t="n">
        <v>983</v>
      </c>
      <c r="BO148" s="189" t="n">
        <v>50.09</v>
      </c>
      <c r="BP148" s="191" t="n">
        <v>0.9407</v>
      </c>
      <c r="BQ148" s="190" t="n">
        <v>95.01</v>
      </c>
      <c r="BR148" s="190" t="n">
        <v>86.5</v>
      </c>
      <c r="BS148" s="190" t="n">
        <v>12178</v>
      </c>
      <c r="BT148" s="190" t="n">
        <v>11649</v>
      </c>
      <c r="BU148" s="135" t="n">
        <f aca="false">BT148-BS148</f>
        <v>-529</v>
      </c>
      <c r="BV148" s="160" t="n">
        <v>0</v>
      </c>
      <c r="BW148" s="162" t="n">
        <v>0</v>
      </c>
      <c r="BX148" s="162" t="n">
        <v>0</v>
      </c>
      <c r="BZ148" s="162" t="n">
        <v>18.61</v>
      </c>
      <c r="CA148" s="162" t="n">
        <v>7</v>
      </c>
      <c r="CC148" s="162" t="n">
        <v>2.1</v>
      </c>
      <c r="CD148" s="162" t="n">
        <v>4.1</v>
      </c>
      <c r="CE148" s="162" t="n">
        <v>2</v>
      </c>
      <c r="CF148" s="162" t="n">
        <v>0</v>
      </c>
    </row>
    <row r="149" customFormat="false" ht="13.8" hidden="false" customHeight="false" outlineLevel="0" collapsed="false">
      <c r="A149" s="90"/>
      <c r="B149" s="91" t="n">
        <v>43244</v>
      </c>
      <c r="C149" s="140" t="n">
        <v>94.9</v>
      </c>
      <c r="D149" s="166" t="n">
        <v>0.317</v>
      </c>
      <c r="E149" s="142" t="n">
        <v>64.04</v>
      </c>
      <c r="F149" s="144" t="n">
        <v>107</v>
      </c>
      <c r="G149" s="144" t="n">
        <v>81</v>
      </c>
      <c r="H149" s="144" t="n">
        <v>24</v>
      </c>
      <c r="I149" s="144" t="n">
        <v>0</v>
      </c>
      <c r="J149" s="144" t="n">
        <v>24</v>
      </c>
      <c r="K149" s="144" t="n">
        <v>0</v>
      </c>
      <c r="L149" s="185" t="n">
        <v>0</v>
      </c>
      <c r="M149" s="185" t="n">
        <v>0</v>
      </c>
      <c r="N149" s="185" t="n">
        <v>0</v>
      </c>
      <c r="O149" s="185" t="n">
        <v>0</v>
      </c>
      <c r="P149" s="185" t="n">
        <v>0</v>
      </c>
      <c r="Q149" s="159" t="n">
        <v>0</v>
      </c>
      <c r="R149" s="207" t="n">
        <v>3449</v>
      </c>
      <c r="S149" s="143" t="n">
        <v>3113</v>
      </c>
      <c r="T149" s="144" t="n">
        <v>3113</v>
      </c>
      <c r="U149" s="144" t="n">
        <v>3040</v>
      </c>
      <c r="V149" s="144" t="n">
        <v>3141</v>
      </c>
      <c r="W149" s="144" t="n">
        <v>43</v>
      </c>
      <c r="X149" s="144" t="n">
        <v>0</v>
      </c>
      <c r="Y149" s="144" t="n">
        <v>45</v>
      </c>
      <c r="Z149" s="185" t="n">
        <v>0</v>
      </c>
      <c r="AA149" s="185" t="n">
        <v>57</v>
      </c>
      <c r="AB149" s="185" t="n">
        <v>0</v>
      </c>
      <c r="AC149" s="149" t="n">
        <f aca="false">V149-U149+AZ149</f>
        <v>101</v>
      </c>
      <c r="AD149" s="150" t="n">
        <f aca="false">U149-T149</f>
        <v>-73</v>
      </c>
      <c r="AE149" s="144" t="n">
        <v>133</v>
      </c>
      <c r="AF149" s="151" t="n">
        <f aca="false">IF(AE149&gt;0, V149/(AE149*24),"no data")</f>
        <v>0.984022556390977</v>
      </c>
      <c r="AG149" s="152" t="n">
        <f aca="false">IF(R149&gt;0,R149/24,"no data")</f>
        <v>143.708333333333</v>
      </c>
      <c r="AH149" s="151" t="n">
        <f aca="false">IF(U149&gt;0,(U149/R149),"no data")</f>
        <v>0.881414902870397</v>
      </c>
      <c r="AI149" s="153" t="n">
        <f aca="false">IF(U149&gt;0,(1440-((W149*X149)+(Y149*Z149)+(AA149*AB149))/(W149+Y149+AA149))/1440,"no data")</f>
        <v>1</v>
      </c>
      <c r="AJ149" s="154" t="n">
        <f aca="false">IF(U149&gt;0,(1440-((X149*W149+AT149*AU149)+(Z149*Y149+AV149*AW149)+(AA149*AB149+AX149*AY149))/(W149+Y149+AA149))/1440,"no data")</f>
        <v>0.896551724137931</v>
      </c>
      <c r="AK149" s="127" t="n">
        <v>9.322</v>
      </c>
      <c r="AL149" s="133" t="n">
        <v>154.03</v>
      </c>
      <c r="AM149" s="201" t="n">
        <f aca="false">AK149*AL149</f>
        <v>1435.86766</v>
      </c>
      <c r="AN149" s="127" t="n">
        <v>25.07787</v>
      </c>
      <c r="AO149" s="199" t="n">
        <v>978.243367558728</v>
      </c>
      <c r="AP149" s="155" t="n">
        <f aca="false">AN149*AO149</f>
        <v>24532.26</v>
      </c>
      <c r="AQ149" s="156" t="n">
        <f aca="false">IF(U149&gt;0,((((AK149*AL149)+(AN149*AO149))/(U149*1000))*1000000),"no data")</f>
        <v>8542.14725657895</v>
      </c>
      <c r="AR149" s="157" t="n">
        <f aca="false">IF(S149&gt;0,S149/24, "no data")</f>
        <v>129.708333333333</v>
      </c>
      <c r="AS149" s="36"/>
      <c r="AT149" s="143" t="n">
        <v>0</v>
      </c>
      <c r="AU149" s="159" t="n">
        <v>0</v>
      </c>
      <c r="AV149" s="159" t="n">
        <v>0</v>
      </c>
      <c r="AW149" s="143" t="n">
        <v>0</v>
      </c>
      <c r="AX149" s="159" t="n">
        <v>15</v>
      </c>
      <c r="AY149" s="143" t="n">
        <v>1440</v>
      </c>
      <c r="AZ149" s="143" t="n">
        <v>0</v>
      </c>
      <c r="BA149" s="227" t="n">
        <f aca="false">BC149-BB149</f>
        <v>47</v>
      </c>
      <c r="BB149" s="160" t="n">
        <v>1037</v>
      </c>
      <c r="BC149" s="160" t="n">
        <v>1084</v>
      </c>
      <c r="BD149" s="160" t="n">
        <v>1020</v>
      </c>
      <c r="BE149" s="160" t="n">
        <f aca="false">BC149-BB149</f>
        <v>47</v>
      </c>
      <c r="BF149" s="160" t="n">
        <f aca="false">AQ149</f>
        <v>8542.14725657895</v>
      </c>
      <c r="BG149" s="162" t="n">
        <f aca="false">BD149/24</f>
        <v>42.5</v>
      </c>
      <c r="BH149" s="187" t="n">
        <v>0</v>
      </c>
      <c r="BI149" s="188" t="n">
        <v>0</v>
      </c>
      <c r="BJ149" s="208" t="n">
        <v>27</v>
      </c>
      <c r="BK149" s="189" t="n">
        <v>26.83</v>
      </c>
      <c r="BL149" s="190" t="n">
        <v>21.92</v>
      </c>
      <c r="BM149" s="192" t="n">
        <v>27.54</v>
      </c>
      <c r="BN149" s="190" t="n">
        <v>981.21</v>
      </c>
      <c r="BO149" s="190" t="n">
        <v>50.08</v>
      </c>
      <c r="BP149" s="191" t="n">
        <v>0.9397</v>
      </c>
      <c r="BQ149" s="190" t="n">
        <v>95.29</v>
      </c>
      <c r="BR149" s="189" t="n">
        <v>86.51</v>
      </c>
      <c r="BS149" s="190" t="n">
        <v>12158</v>
      </c>
      <c r="BT149" s="160" t="n">
        <v>11681</v>
      </c>
      <c r="BU149" s="135" t="n">
        <f aca="false">BT149-BS149</f>
        <v>-477</v>
      </c>
      <c r="BV149" s="160" t="n">
        <v>0</v>
      </c>
      <c r="BW149" s="162" t="n">
        <v>0</v>
      </c>
      <c r="BX149" s="162" t="n">
        <v>0</v>
      </c>
      <c r="BZ149" s="162" t="n">
        <v>24</v>
      </c>
      <c r="CA149" s="162" t="n">
        <v>6.22</v>
      </c>
      <c r="CC149" s="162" t="n">
        <v>2.2</v>
      </c>
      <c r="CD149" s="162" t="n">
        <v>4.2</v>
      </c>
      <c r="CE149" s="162" t="n">
        <v>2.1</v>
      </c>
      <c r="CF149" s="162" t="n">
        <v>0</v>
      </c>
    </row>
    <row r="150" customFormat="false" ht="13.8" hidden="false" customHeight="false" outlineLevel="0" collapsed="false">
      <c r="A150" s="90"/>
      <c r="B150" s="91" t="n">
        <v>43245</v>
      </c>
      <c r="C150" s="140" t="n">
        <v>95.6</v>
      </c>
      <c r="D150" s="166" t="n">
        <v>0.307</v>
      </c>
      <c r="E150" s="142" t="n">
        <v>64.1</v>
      </c>
      <c r="F150" s="144" t="n">
        <v>110</v>
      </c>
      <c r="G150" s="144" t="n">
        <v>78</v>
      </c>
      <c r="H150" s="144" t="n">
        <v>24</v>
      </c>
      <c r="I150" s="144" t="n">
        <v>0</v>
      </c>
      <c r="J150" s="144" t="n">
        <v>24</v>
      </c>
      <c r="K150" s="144" t="n">
        <v>0</v>
      </c>
      <c r="L150" s="170" t="n">
        <v>0</v>
      </c>
      <c r="M150" s="170" t="n">
        <v>0</v>
      </c>
      <c r="N150" s="170" t="n">
        <v>0</v>
      </c>
      <c r="O150" s="170" t="n">
        <v>0</v>
      </c>
      <c r="P150" s="170" t="n">
        <v>0</v>
      </c>
      <c r="Q150" s="159" t="n">
        <v>0</v>
      </c>
      <c r="R150" s="204" t="n">
        <v>3439</v>
      </c>
      <c r="S150" s="159" t="n">
        <v>3104</v>
      </c>
      <c r="T150" s="144" t="n">
        <v>3104</v>
      </c>
      <c r="U150" s="144" t="n">
        <v>3032</v>
      </c>
      <c r="V150" s="144" t="n">
        <v>3130</v>
      </c>
      <c r="W150" s="144" t="n">
        <v>43</v>
      </c>
      <c r="X150" s="144" t="n">
        <v>0</v>
      </c>
      <c r="Y150" s="144" t="n">
        <v>45</v>
      </c>
      <c r="Z150" s="170" t="n">
        <v>0</v>
      </c>
      <c r="AA150" s="170" t="n">
        <v>57</v>
      </c>
      <c r="AB150" s="170" t="n">
        <v>0</v>
      </c>
      <c r="AC150" s="149" t="n">
        <f aca="false">V150-U150+AZ150</f>
        <v>98</v>
      </c>
      <c r="AD150" s="150" t="n">
        <f aca="false">U150-T150</f>
        <v>-72</v>
      </c>
      <c r="AE150" s="144" t="n">
        <v>133</v>
      </c>
      <c r="AF150" s="151" t="n">
        <f aca="false">IF(AE150&gt;0, V150/(AE150*24),"no data")</f>
        <v>0.980576441102757</v>
      </c>
      <c r="AG150" s="152" t="n">
        <f aca="false">IF(R150&gt;0,R150/24,"no data")</f>
        <v>143.291666666667</v>
      </c>
      <c r="AH150" s="151" t="n">
        <f aca="false">IF(U150&gt;0,(U150/R150),"no data")</f>
        <v>0.881651642919453</v>
      </c>
      <c r="AI150" s="153" t="n">
        <f aca="false">IF(U150&gt;0,(1440-((W150*X150)+(Y150*Z150)+(AA150*AB150))/(W150+Y150+AA150))/1440,"no data")</f>
        <v>1</v>
      </c>
      <c r="AJ150" s="154" t="n">
        <f aca="false">IF(U150&gt;0,(1440-((X150*W150+AT150*AU150)+(Z150*Y150+AV150*AW150)+(AA150*AB150+AX150*AY150))/(W150+Y150+AA150))/1440,"no data")</f>
        <v>0.896551724137931</v>
      </c>
      <c r="AK150" s="127" t="n">
        <v>9.313</v>
      </c>
      <c r="AL150" s="133" t="n">
        <v>151.5</v>
      </c>
      <c r="AM150" s="142" t="n">
        <f aca="false">AK150*AL150</f>
        <v>1410.9195</v>
      </c>
      <c r="AN150" s="127" t="n">
        <v>25.17783</v>
      </c>
      <c r="AO150" s="199" t="n">
        <v>972.183861754567</v>
      </c>
      <c r="AP150" s="155" t="n">
        <f aca="false">AN150*AO150</f>
        <v>24477.48</v>
      </c>
      <c r="AQ150" s="156" t="n">
        <f aca="false">IF(U150&gt;0,((((AK150*AL150)+(AN150*AO150))/(U150*1000))*1000000),"no data")</f>
        <v>8538.39033641161</v>
      </c>
      <c r="AR150" s="157" t="n">
        <f aca="false">IF(S150&gt;0,S150/24, "no data")</f>
        <v>129.333333333333</v>
      </c>
      <c r="AS150" s="36"/>
      <c r="AT150" s="143" t="n">
        <v>0</v>
      </c>
      <c r="AU150" s="159" t="n">
        <v>0</v>
      </c>
      <c r="AV150" s="159" t="n">
        <v>0</v>
      </c>
      <c r="AW150" s="143" t="n">
        <v>0</v>
      </c>
      <c r="AX150" s="159" t="n">
        <v>15</v>
      </c>
      <c r="AY150" s="143" t="n">
        <v>1440</v>
      </c>
      <c r="AZ150" s="143" t="n">
        <v>0</v>
      </c>
      <c r="BA150" s="227" t="n">
        <f aca="false">BC150-BB150</f>
        <v>44</v>
      </c>
      <c r="BB150" s="160" t="n">
        <v>1034</v>
      </c>
      <c r="BC150" s="160" t="n">
        <v>1078</v>
      </c>
      <c r="BD150" s="160" t="n">
        <v>1018</v>
      </c>
      <c r="BE150" s="160" t="n">
        <f aca="false">BC150-BB150</f>
        <v>44</v>
      </c>
      <c r="BF150" s="160" t="n">
        <f aca="false">AQ150</f>
        <v>8538.39033641161</v>
      </c>
      <c r="BG150" s="162" t="n">
        <f aca="false">BD150/24</f>
        <v>42.4166666666667</v>
      </c>
      <c r="BH150" s="187" t="n">
        <v>0</v>
      </c>
      <c r="BI150" s="188" t="n">
        <v>0</v>
      </c>
      <c r="BJ150" s="189" t="n">
        <v>27</v>
      </c>
      <c r="BK150" s="190" t="n">
        <v>26.91</v>
      </c>
      <c r="BL150" s="190" t="n">
        <v>22.04</v>
      </c>
      <c r="BM150" s="190" t="n">
        <v>26.7</v>
      </c>
      <c r="BN150" s="190" t="n">
        <v>980.58</v>
      </c>
      <c r="BO150" s="189" t="n">
        <v>50.08</v>
      </c>
      <c r="BP150" s="191" t="n">
        <v>0.9409</v>
      </c>
      <c r="BQ150" s="190" t="n">
        <v>94.94</v>
      </c>
      <c r="BR150" s="189" t="n">
        <v>86.54</v>
      </c>
      <c r="BS150" s="190" t="n">
        <v>12233</v>
      </c>
      <c r="BT150" s="160" t="n">
        <v>11724</v>
      </c>
      <c r="BU150" s="135" t="n">
        <f aca="false">BT150-BS150</f>
        <v>-509</v>
      </c>
      <c r="BV150" s="160" t="n">
        <v>0</v>
      </c>
      <c r="BW150" s="162" t="n">
        <v>0</v>
      </c>
      <c r="BX150" s="162" t="n">
        <v>0</v>
      </c>
      <c r="BZ150" s="162" t="n">
        <v>24</v>
      </c>
      <c r="CA150" s="162" t="n">
        <v>9</v>
      </c>
      <c r="CC150" s="162" t="n">
        <v>2.1</v>
      </c>
      <c r="CD150" s="162" t="n">
        <v>4.1</v>
      </c>
      <c r="CE150" s="162" t="n">
        <v>2</v>
      </c>
      <c r="CF150" s="162" t="n">
        <v>0</v>
      </c>
    </row>
    <row r="151" customFormat="false" ht="13.8" hidden="false" customHeight="false" outlineLevel="0" collapsed="false">
      <c r="A151" s="90"/>
      <c r="B151" s="91" t="n">
        <v>43246</v>
      </c>
      <c r="C151" s="140" t="n">
        <v>95.1</v>
      </c>
      <c r="D151" s="166" t="n">
        <v>0.345</v>
      </c>
      <c r="E151" s="142" t="n">
        <v>65.4</v>
      </c>
      <c r="F151" s="143" t="n">
        <v>107</v>
      </c>
      <c r="G151" s="143" t="n">
        <v>82</v>
      </c>
      <c r="H151" s="144" t="n">
        <v>24</v>
      </c>
      <c r="I151" s="144" t="n">
        <v>0</v>
      </c>
      <c r="J151" s="144" t="n">
        <v>24</v>
      </c>
      <c r="K151" s="144" t="n">
        <v>0</v>
      </c>
      <c r="L151" s="170" t="n">
        <v>0</v>
      </c>
      <c r="M151" s="170" t="n">
        <v>0</v>
      </c>
      <c r="N151" s="170" t="n">
        <v>0</v>
      </c>
      <c r="O151" s="170" t="n">
        <v>0</v>
      </c>
      <c r="P151" s="170" t="n">
        <v>0</v>
      </c>
      <c r="Q151" s="159" t="n">
        <v>0</v>
      </c>
      <c r="R151" s="207" t="n">
        <v>3449</v>
      </c>
      <c r="S151" s="159" t="n">
        <v>3092</v>
      </c>
      <c r="T151" s="143" t="n">
        <v>3092</v>
      </c>
      <c r="U151" s="143" t="n">
        <v>3023</v>
      </c>
      <c r="V151" s="144" t="n">
        <v>3121</v>
      </c>
      <c r="W151" s="144" t="n">
        <v>43</v>
      </c>
      <c r="X151" s="144" t="n">
        <v>0</v>
      </c>
      <c r="Y151" s="144" t="n">
        <v>45</v>
      </c>
      <c r="Z151" s="170" t="n">
        <v>0</v>
      </c>
      <c r="AA151" s="170" t="n">
        <v>57</v>
      </c>
      <c r="AB151" s="170" t="n">
        <v>0</v>
      </c>
      <c r="AC151" s="149" t="n">
        <f aca="false">V151-U151+AZ151</f>
        <v>98</v>
      </c>
      <c r="AD151" s="150" t="n">
        <f aca="false">U151-T151</f>
        <v>-69</v>
      </c>
      <c r="AE151" s="144" t="n">
        <v>133</v>
      </c>
      <c r="AF151" s="151" t="n">
        <f aca="false">IF(AE151&gt;0, V151/(AE151*24),"no data")</f>
        <v>0.977756892230577</v>
      </c>
      <c r="AG151" s="152" t="n">
        <f aca="false">IF(R151&gt;0,R151/24,"no data")</f>
        <v>143.708333333333</v>
      </c>
      <c r="AH151" s="151" t="n">
        <f aca="false">IF(U151&gt;0,(U151/R151),"no data")</f>
        <v>0.87648593795303</v>
      </c>
      <c r="AI151" s="153" t="n">
        <f aca="false">IF(U151&gt;0,(1440-((W151*X151)+(Y151*Z151)+(AA151*AB151))/(W151+Y151+AA151))/1440,"no data")</f>
        <v>1</v>
      </c>
      <c r="AJ151" s="154" t="n">
        <f aca="false">IF(U151&gt;0,(1440-((X151*W151+AT151*AU151)+(Z151*Y151+AV151*AW151)+(AA151*AB151+AX151*AY151))/(W151+Y151+AA151))/1440,"no data")</f>
        <v>0.896551724137931</v>
      </c>
      <c r="AK151" s="127" t="n">
        <v>9.375</v>
      </c>
      <c r="AL151" s="133" t="n">
        <v>151.68</v>
      </c>
      <c r="AM151" s="142" t="n">
        <f aca="false">AK151*AL151</f>
        <v>1422</v>
      </c>
      <c r="AN151" s="127" t="n">
        <v>25.06972</v>
      </c>
      <c r="AO151" s="199" t="n">
        <v>975.697774047736</v>
      </c>
      <c r="AP151" s="155" t="n">
        <f aca="false">AN151*AO151</f>
        <v>24460.47</v>
      </c>
      <c r="AQ151" s="156" t="n">
        <f aca="false">IF(U151&gt;0,((((AK151*AL151)+(AN151*AO151))/(U151*1000))*1000000),"no data")</f>
        <v>8561.84915646709</v>
      </c>
      <c r="AR151" s="157" t="n">
        <f aca="false">IF(S151&gt;0,S151/24, "no data")</f>
        <v>128.833333333333</v>
      </c>
      <c r="AS151" s="36"/>
      <c r="AT151" s="143" t="n">
        <v>0</v>
      </c>
      <c r="AU151" s="159" t="n">
        <v>0</v>
      </c>
      <c r="AV151" s="143" t="n">
        <v>0</v>
      </c>
      <c r="AW151" s="143" t="n">
        <v>0</v>
      </c>
      <c r="AX151" s="159" t="n">
        <v>15</v>
      </c>
      <c r="AY151" s="143" t="n">
        <v>1440</v>
      </c>
      <c r="AZ151" s="143" t="n">
        <v>0</v>
      </c>
      <c r="BA151" s="227" t="n">
        <f aca="false">BC151-BB151</f>
        <v>50</v>
      </c>
      <c r="BB151" s="160" t="n">
        <v>1027</v>
      </c>
      <c r="BC151" s="160" t="n">
        <v>1077</v>
      </c>
      <c r="BD151" s="160" t="n">
        <v>1017</v>
      </c>
      <c r="BE151" s="160" t="n">
        <f aca="false">BC151-BB151</f>
        <v>50</v>
      </c>
      <c r="BF151" s="160" t="n">
        <f aca="false">AQ151</f>
        <v>8561.84915646709</v>
      </c>
      <c r="BG151" s="162" t="n">
        <f aca="false">BD151/24</f>
        <v>42.375</v>
      </c>
      <c r="BH151" s="187" t="n">
        <v>0</v>
      </c>
      <c r="BI151" s="188" t="n">
        <v>0</v>
      </c>
      <c r="BJ151" s="189" t="n">
        <v>27</v>
      </c>
      <c r="BK151" s="190" t="n">
        <v>26.74</v>
      </c>
      <c r="BL151" s="190" t="n">
        <v>21.95</v>
      </c>
      <c r="BM151" s="190" t="n">
        <v>26.24</v>
      </c>
      <c r="BN151" s="190" t="n">
        <v>978.29</v>
      </c>
      <c r="BO151" s="190" t="n">
        <v>50.06</v>
      </c>
      <c r="BP151" s="191" t="n">
        <v>0.9396</v>
      </c>
      <c r="BQ151" s="190" t="n">
        <v>95.32</v>
      </c>
      <c r="BR151" s="189" t="n">
        <v>86.49</v>
      </c>
      <c r="BS151" s="160" t="n">
        <v>12225</v>
      </c>
      <c r="BT151" s="160" t="n">
        <v>11681</v>
      </c>
      <c r="BU151" s="135" t="n">
        <f aca="false">BT151-BS151</f>
        <v>-544</v>
      </c>
      <c r="BV151" s="160" t="n">
        <v>0</v>
      </c>
      <c r="BW151" s="162" t="n">
        <v>0</v>
      </c>
      <c r="BX151" s="162" t="n">
        <v>0</v>
      </c>
      <c r="BZ151" s="162" t="n">
        <v>24</v>
      </c>
      <c r="CA151" s="162" t="n">
        <v>6.88</v>
      </c>
      <c r="CC151" s="162" t="n">
        <v>2.1</v>
      </c>
      <c r="CD151" s="162" t="n">
        <v>4.2</v>
      </c>
      <c r="CE151" s="162" t="n">
        <v>2.1</v>
      </c>
      <c r="CF151" s="162" t="n">
        <v>0</v>
      </c>
    </row>
    <row r="152" customFormat="false" ht="13.8" hidden="false" customHeight="false" outlineLevel="0" collapsed="false">
      <c r="A152" s="90"/>
      <c r="B152" s="91" t="n">
        <v>43247</v>
      </c>
      <c r="C152" s="140" t="n">
        <v>96.4</v>
      </c>
      <c r="D152" s="166" t="n">
        <v>0.3047</v>
      </c>
      <c r="E152" s="142" t="n">
        <v>65.08</v>
      </c>
      <c r="F152" s="143" t="n">
        <v>111</v>
      </c>
      <c r="G152" s="143" t="n">
        <v>82</v>
      </c>
      <c r="H152" s="144" t="n">
        <v>24</v>
      </c>
      <c r="I152" s="144" t="n">
        <v>0</v>
      </c>
      <c r="J152" s="144" t="n">
        <v>24</v>
      </c>
      <c r="K152" s="144" t="n">
        <v>0</v>
      </c>
      <c r="L152" s="170" t="n">
        <v>0</v>
      </c>
      <c r="M152" s="170" t="n">
        <v>0</v>
      </c>
      <c r="N152" s="170" t="n">
        <v>0</v>
      </c>
      <c r="O152" s="170" t="n">
        <v>0</v>
      </c>
      <c r="P152" s="170" t="n">
        <v>0</v>
      </c>
      <c r="Q152" s="159" t="n">
        <v>0</v>
      </c>
      <c r="R152" s="204" t="n">
        <v>3427</v>
      </c>
      <c r="S152" s="159" t="n">
        <v>3089</v>
      </c>
      <c r="T152" s="159" t="n">
        <v>3089</v>
      </c>
      <c r="U152" s="159" t="n">
        <v>3020</v>
      </c>
      <c r="V152" s="209" t="n">
        <v>3115</v>
      </c>
      <c r="W152" s="144" t="n">
        <v>43</v>
      </c>
      <c r="X152" s="144" t="n">
        <v>0</v>
      </c>
      <c r="Y152" s="144" t="n">
        <v>45</v>
      </c>
      <c r="Z152" s="170" t="n">
        <v>0</v>
      </c>
      <c r="AA152" s="170" t="n">
        <v>57</v>
      </c>
      <c r="AB152" s="170" t="n">
        <v>0</v>
      </c>
      <c r="AC152" s="149" t="n">
        <f aca="false">V152-U152+AZ152</f>
        <v>95</v>
      </c>
      <c r="AD152" s="150" t="n">
        <f aca="false">U152-T152</f>
        <v>-69</v>
      </c>
      <c r="AE152" s="143" t="n">
        <v>133</v>
      </c>
      <c r="AF152" s="151" t="n">
        <f aca="false">IF(AE152&gt;0, V152/(AE152*24),"no data")</f>
        <v>0.975877192982456</v>
      </c>
      <c r="AG152" s="152" t="n">
        <f aca="false">IF(R152&gt;0,R152/24,"no data")</f>
        <v>142.791666666667</v>
      </c>
      <c r="AH152" s="151" t="n">
        <f aca="false">IF(U152&gt;0,(U152/R152),"no data")</f>
        <v>0.881237233732127</v>
      </c>
      <c r="AI152" s="153" t="n">
        <f aca="false">IF(U152&gt;0,(1440-((W152*X152)+(Y152*Z152)+(AA152*AB152))/(W152+Y152+AA152))/1440,"no data")</f>
        <v>1</v>
      </c>
      <c r="AJ152" s="154" t="n">
        <f aca="false">IF(U152&gt;0,(1440-((X152*W152+AT152*AU152)+(Z152*Y152+AV152*AW152)+(AA152*AB152+AX152*AY152))/(W152+Y152+AA152))/1440,"no data")</f>
        <v>0.896551724137931</v>
      </c>
      <c r="AK152" s="127" t="n">
        <v>9.327</v>
      </c>
      <c r="AL152" s="133" t="n">
        <v>150.86</v>
      </c>
      <c r="AM152" s="142" t="n">
        <f aca="false">AK152*AL152</f>
        <v>1407.07122</v>
      </c>
      <c r="AN152" s="127" t="n">
        <v>25.11299</v>
      </c>
      <c r="AO152" s="199" t="n">
        <v>971.090658659124</v>
      </c>
      <c r="AP152" s="155" t="n">
        <f aca="false">AN152*AO152</f>
        <v>24386.99</v>
      </c>
      <c r="AQ152" s="156" t="n">
        <f aca="false">IF(U152&gt;0,((((AK152*AL152)+(AN152*AO152))/(U152*1000))*1000000),"no data")</f>
        <v>8541.07987417219</v>
      </c>
      <c r="AR152" s="157" t="n">
        <f aca="false">IF(S152&gt;0,S152/24, "no data")</f>
        <v>128.708333333333</v>
      </c>
      <c r="AS152" s="36"/>
      <c r="AT152" s="143" t="n">
        <v>0</v>
      </c>
      <c r="AU152" s="159" t="n">
        <v>0</v>
      </c>
      <c r="AV152" s="159" t="n">
        <v>0</v>
      </c>
      <c r="AW152" s="143" t="n">
        <v>0</v>
      </c>
      <c r="AX152" s="159" t="n">
        <v>15</v>
      </c>
      <c r="AY152" s="143" t="n">
        <v>1440</v>
      </c>
      <c r="AZ152" s="143" t="n">
        <v>0</v>
      </c>
      <c r="BA152" s="227" t="n">
        <f aca="false">BC152-BB152</f>
        <v>42</v>
      </c>
      <c r="BB152" s="160" t="n">
        <v>1029</v>
      </c>
      <c r="BC152" s="160" t="n">
        <v>1071</v>
      </c>
      <c r="BD152" s="160" t="n">
        <v>1015</v>
      </c>
      <c r="BE152" s="160" t="n">
        <f aca="false">BC152-BB152</f>
        <v>42</v>
      </c>
      <c r="BF152" s="160" t="n">
        <f aca="false">AQ152</f>
        <v>8541.07987417219</v>
      </c>
      <c r="BG152" s="162" t="n">
        <f aca="false">BD152/24</f>
        <v>42.2916666666667</v>
      </c>
      <c r="BH152" s="187" t="n">
        <v>0</v>
      </c>
      <c r="BI152" s="188" t="n">
        <v>0</v>
      </c>
      <c r="BJ152" s="189" t="n">
        <v>27</v>
      </c>
      <c r="BK152" s="190" t="n">
        <v>26.88</v>
      </c>
      <c r="BL152" s="190" t="n">
        <v>21.96</v>
      </c>
      <c r="BM152" s="190" t="n">
        <v>26.42</v>
      </c>
      <c r="BN152" s="160" t="n">
        <v>978.9</v>
      </c>
      <c r="BO152" s="190" t="n">
        <v>50.07</v>
      </c>
      <c r="BP152" s="191" t="n">
        <v>0.9402</v>
      </c>
      <c r="BQ152" s="190" t="n">
        <v>95.12</v>
      </c>
      <c r="BR152" s="189" t="n">
        <v>86.59</v>
      </c>
      <c r="BS152" s="160" t="n">
        <v>12277</v>
      </c>
      <c r="BT152" s="160" t="n">
        <v>11740</v>
      </c>
      <c r="BU152" s="135" t="n">
        <f aca="false">BT152-BS152</f>
        <v>-537</v>
      </c>
      <c r="BV152" s="160" t="n">
        <v>0</v>
      </c>
      <c r="BW152" s="162" t="n">
        <v>0</v>
      </c>
      <c r="BX152" s="162" t="n">
        <v>0</v>
      </c>
      <c r="BZ152" s="162" t="n">
        <v>24</v>
      </c>
      <c r="CA152" s="162" t="n">
        <v>7.05</v>
      </c>
      <c r="CC152" s="162" t="n">
        <v>2.1</v>
      </c>
      <c r="CD152" s="162" t="n">
        <v>4.2</v>
      </c>
      <c r="CE152" s="162" t="n">
        <v>2</v>
      </c>
      <c r="CF152" s="162" t="n">
        <v>0</v>
      </c>
    </row>
    <row r="153" customFormat="false" ht="15" hidden="false" customHeight="true" outlineLevel="0" collapsed="false">
      <c r="A153" s="90" t="s">
        <v>113</v>
      </c>
      <c r="B153" s="91" t="n">
        <v>43248</v>
      </c>
      <c r="C153" s="92" t="n">
        <v>97.22</v>
      </c>
      <c r="D153" s="93" t="n">
        <v>0.3415</v>
      </c>
      <c r="E153" s="94" t="n">
        <v>66.68</v>
      </c>
      <c r="F153" s="95" t="n">
        <v>108</v>
      </c>
      <c r="G153" s="95" t="n">
        <v>84</v>
      </c>
      <c r="H153" s="96" t="n">
        <v>24</v>
      </c>
      <c r="I153" s="96" t="n">
        <v>0</v>
      </c>
      <c r="J153" s="96" t="n">
        <v>24</v>
      </c>
      <c r="K153" s="96" t="n">
        <v>0</v>
      </c>
      <c r="L153" s="97" t="n">
        <v>0</v>
      </c>
      <c r="M153" s="97" t="n">
        <v>0</v>
      </c>
      <c r="N153" s="97" t="n">
        <v>0</v>
      </c>
      <c r="O153" s="97" t="n">
        <v>0</v>
      </c>
      <c r="P153" s="97" t="n">
        <v>0</v>
      </c>
      <c r="Q153" s="112" t="n">
        <v>0</v>
      </c>
      <c r="R153" s="203" t="n">
        <v>3422</v>
      </c>
      <c r="S153" s="112" t="n">
        <v>3068</v>
      </c>
      <c r="T153" s="112" t="n">
        <v>3068</v>
      </c>
      <c r="U153" s="112" t="n">
        <v>2995</v>
      </c>
      <c r="V153" s="216" t="n">
        <v>3100</v>
      </c>
      <c r="W153" s="96" t="n">
        <v>43</v>
      </c>
      <c r="X153" s="96" t="n">
        <v>0</v>
      </c>
      <c r="Y153" s="96" t="n">
        <v>45</v>
      </c>
      <c r="Z153" s="221" t="n">
        <v>0</v>
      </c>
      <c r="AA153" s="221" t="n">
        <v>57</v>
      </c>
      <c r="AB153" s="97" t="n">
        <v>0</v>
      </c>
      <c r="AC153" s="100" t="n">
        <f aca="false">V153-U153+AZ153</f>
        <v>105</v>
      </c>
      <c r="AD153" s="101" t="n">
        <f aca="false">U153-T153</f>
        <v>-73</v>
      </c>
      <c r="AE153" s="95" t="n">
        <v>131</v>
      </c>
      <c r="AF153" s="102" t="n">
        <f aca="false">IF(AE153&gt;0, V153/(AE153*24),"no data")</f>
        <v>0.986005089058524</v>
      </c>
      <c r="AG153" s="103" t="n">
        <f aca="false">IF(R153&gt;0,R153/24,"no data")</f>
        <v>142.583333333333</v>
      </c>
      <c r="AH153" s="102" t="n">
        <f aca="false">IF(U153&gt;0,(U153/R153),"no data")</f>
        <v>0.875219170075979</v>
      </c>
      <c r="AI153" s="104" t="n">
        <f aca="false">IF(U153&gt;0,(1440-((W153*X153)+(Y153*Z153)+(AA153*AB153))/(W153+Y153+AA153))/1440,"no data")</f>
        <v>1</v>
      </c>
      <c r="AJ153" s="105" t="n">
        <f aca="false">IF(U153&gt;0,(1440-((X153*W153+AT153*AU153)+(Z153*Y153+AV153*AW153)+(AA153*AB153+AX153*AY153))/(W153+Y153+AA153))/1440,"no data")</f>
        <v>0.896551724137931</v>
      </c>
      <c r="AK153" s="210" t="n">
        <v>9.323</v>
      </c>
      <c r="AL153" s="211" t="n">
        <v>151.62</v>
      </c>
      <c r="AM153" s="94" t="n">
        <f aca="false">AK153*AL153</f>
        <v>1413.55326</v>
      </c>
      <c r="AN153" s="210" t="n">
        <v>24.963</v>
      </c>
      <c r="AO153" s="225" t="n">
        <v>974.1</v>
      </c>
      <c r="AP153" s="109" t="n">
        <f aca="false">AN153*AO153</f>
        <v>24316.4583</v>
      </c>
      <c r="AQ153" s="130" t="n">
        <f aca="false">IF(U153&gt;0,((((AK153*AL153)+(AN153*AO153))/(U153*1000))*1000000),"no data")</f>
        <v>8590.98883472454</v>
      </c>
      <c r="AR153" s="111" t="n">
        <f aca="false">IF(S153&gt;0,S153/24, "no data")</f>
        <v>127.833333333333</v>
      </c>
      <c r="AS153" s="222"/>
      <c r="AT153" s="95" t="n">
        <v>0</v>
      </c>
      <c r="AU153" s="112" t="n">
        <v>0</v>
      </c>
      <c r="AV153" s="112" t="n">
        <v>0</v>
      </c>
      <c r="AW153" s="95" t="n">
        <v>0</v>
      </c>
      <c r="AX153" s="112" t="n">
        <v>15</v>
      </c>
      <c r="AY153" s="95" t="n">
        <v>1440</v>
      </c>
      <c r="AZ153" s="95" t="n">
        <v>0</v>
      </c>
      <c r="BB153" s="113" t="n">
        <v>1019</v>
      </c>
      <c r="BC153" s="113" t="n">
        <v>1070</v>
      </c>
      <c r="BD153" s="113" t="n">
        <v>1011</v>
      </c>
      <c r="BE153" s="113" t="n">
        <f aca="false">BC153-BB153</f>
        <v>51</v>
      </c>
      <c r="BF153" s="113" t="n">
        <f aca="false">AQ153</f>
        <v>8590.98883472454</v>
      </c>
      <c r="BG153" s="173" t="n">
        <f aca="false">BD153/24</f>
        <v>42.125</v>
      </c>
      <c r="BH153" s="115" t="n">
        <v>0</v>
      </c>
      <c r="BI153" s="116" t="n">
        <v>0</v>
      </c>
      <c r="BJ153" s="117" t="n">
        <v>27</v>
      </c>
      <c r="BK153" s="118" t="n">
        <v>26.66</v>
      </c>
      <c r="BL153" s="118" t="n">
        <v>21.85</v>
      </c>
      <c r="BM153" s="118" t="n">
        <v>26.14</v>
      </c>
      <c r="BN153" s="113" t="n">
        <v>977.2</v>
      </c>
      <c r="BO153" s="118" t="n">
        <v>50.08</v>
      </c>
      <c r="BP153" s="119" t="n">
        <v>0.9407</v>
      </c>
      <c r="BQ153" s="118" t="n">
        <v>95.09</v>
      </c>
      <c r="BR153" s="117" t="n">
        <v>86.57</v>
      </c>
      <c r="BS153" s="113" t="n">
        <v>12287</v>
      </c>
      <c r="BT153" s="113" t="n">
        <v>11717</v>
      </c>
      <c r="BU153" s="224" t="n">
        <f aca="false">BT153-BS153</f>
        <v>-570</v>
      </c>
      <c r="BV153" s="113" t="n">
        <v>0</v>
      </c>
      <c r="BW153" s="114" t="n">
        <v>0</v>
      </c>
      <c r="BX153" s="114" t="n">
        <v>0</v>
      </c>
      <c r="BZ153" s="114" t="n">
        <v>24</v>
      </c>
      <c r="CA153" s="114" t="n">
        <v>7.2</v>
      </c>
      <c r="CC153" s="114" t="n">
        <v>2.1</v>
      </c>
      <c r="CD153" s="114" t="n">
        <v>4.1</v>
      </c>
      <c r="CE153" s="114" t="n">
        <v>2.1</v>
      </c>
      <c r="CF153" s="114" t="n">
        <v>0</v>
      </c>
    </row>
    <row r="154" customFormat="false" ht="13.8" hidden="false" customHeight="false" outlineLevel="0" collapsed="false">
      <c r="A154" s="90"/>
      <c r="B154" s="91" t="n">
        <v>43249</v>
      </c>
      <c r="C154" s="92" t="n">
        <v>96.22</v>
      </c>
      <c r="D154" s="93" t="n">
        <v>0.348</v>
      </c>
      <c r="E154" s="94" t="n">
        <v>66.34</v>
      </c>
      <c r="F154" s="95" t="n">
        <v>108</v>
      </c>
      <c r="G154" s="95" t="n">
        <v>85</v>
      </c>
      <c r="H154" s="96" t="n">
        <v>24</v>
      </c>
      <c r="I154" s="96" t="n">
        <v>0</v>
      </c>
      <c r="J154" s="96" t="n">
        <v>24</v>
      </c>
      <c r="K154" s="96" t="n">
        <v>0</v>
      </c>
      <c r="L154" s="97" t="n">
        <v>0</v>
      </c>
      <c r="M154" s="97" t="n">
        <v>0</v>
      </c>
      <c r="N154" s="97" t="n">
        <v>0</v>
      </c>
      <c r="O154" s="97" t="n">
        <v>0</v>
      </c>
      <c r="P154" s="97" t="n">
        <v>0</v>
      </c>
      <c r="Q154" s="112" t="n">
        <v>0</v>
      </c>
      <c r="R154" s="203" t="n">
        <v>3432</v>
      </c>
      <c r="S154" s="112" t="n">
        <v>3066</v>
      </c>
      <c r="T154" s="112" t="n">
        <v>3066</v>
      </c>
      <c r="U154" s="112" t="n">
        <v>2997</v>
      </c>
      <c r="V154" s="216" t="n">
        <v>3095</v>
      </c>
      <c r="W154" s="96" t="n">
        <v>43</v>
      </c>
      <c r="X154" s="96" t="n">
        <v>0</v>
      </c>
      <c r="Y154" s="96" t="n">
        <v>45</v>
      </c>
      <c r="Z154" s="221" t="n">
        <v>0</v>
      </c>
      <c r="AA154" s="221" t="n">
        <v>57</v>
      </c>
      <c r="AB154" s="97" t="n">
        <v>0</v>
      </c>
      <c r="AC154" s="100" t="n">
        <f aca="false">V154-U154+AZ154</f>
        <v>98</v>
      </c>
      <c r="AD154" s="101" t="n">
        <f aca="false">U154-T154</f>
        <v>-69</v>
      </c>
      <c r="AE154" s="95" t="n">
        <v>132</v>
      </c>
      <c r="AF154" s="102" t="n">
        <f aca="false">IF(AE154&gt;0, V154/(AE154*24),"no data")</f>
        <v>0.976957070707071</v>
      </c>
      <c r="AG154" s="103" t="n">
        <f aca="false">IF(R154&gt;0,R154/24,"no data")</f>
        <v>143</v>
      </c>
      <c r="AH154" s="102" t="n">
        <f aca="false">IF(U154&gt;0,(U154/R154),"no data")</f>
        <v>0.873251748251748</v>
      </c>
      <c r="AI154" s="104" t="n">
        <f aca="false">IF(U154&gt;0,(1440-((W154*X154)+(Y154*Z154)+(AA154*AB154))/(W154+Y154+AA154))/1440,"no data")</f>
        <v>1</v>
      </c>
      <c r="AJ154" s="105" t="n">
        <f aca="false">IF(U154&gt;0,(1440-((X154*W154+AT154*AU154)+(Z154*Y154+AV154*AW154)+(AA154*AB154+AX154*AY154))/(W154+Y154+AA154))/1440,"no data")</f>
        <v>0.896551724137931</v>
      </c>
      <c r="AK154" s="210" t="n">
        <v>9.32</v>
      </c>
      <c r="AL154" s="211" t="n">
        <v>151.25</v>
      </c>
      <c r="AM154" s="94" t="n">
        <f aca="false">AK154*AL154</f>
        <v>1409.65</v>
      </c>
      <c r="AN154" s="210" t="n">
        <v>24.869</v>
      </c>
      <c r="AO154" s="228" t="n">
        <v>973.06</v>
      </c>
      <c r="AP154" s="109" t="n">
        <f aca="false">AN154*AO154</f>
        <v>24199.02914</v>
      </c>
      <c r="AQ154" s="130" t="n">
        <f aca="false">IF(U154&gt;0,((((AK154*AL154)+(AN154*AO154))/(U154*1000))*1000000),"no data")</f>
        <v>8544.77115115115</v>
      </c>
      <c r="AR154" s="111" t="n">
        <f aca="false">IF(S154&gt;0,S154/24, "no data")</f>
        <v>127.75</v>
      </c>
      <c r="AS154" s="222"/>
      <c r="AT154" s="95" t="n">
        <v>0</v>
      </c>
      <c r="AU154" s="112" t="n">
        <v>0</v>
      </c>
      <c r="AV154" s="112" t="n">
        <v>0</v>
      </c>
      <c r="AW154" s="95" t="n">
        <v>0</v>
      </c>
      <c r="AX154" s="112" t="n">
        <v>15</v>
      </c>
      <c r="AY154" s="95" t="n">
        <v>1440</v>
      </c>
      <c r="AZ154" s="95" t="n">
        <v>0</v>
      </c>
      <c r="BB154" s="113" t="n">
        <v>1019</v>
      </c>
      <c r="BC154" s="113" t="n">
        <v>1067</v>
      </c>
      <c r="BD154" s="113" t="n">
        <v>1009</v>
      </c>
      <c r="BE154" s="113" t="n">
        <f aca="false">BC154-BB154</f>
        <v>48</v>
      </c>
      <c r="BF154" s="113" t="n">
        <f aca="false">AQ154</f>
        <v>8544.77115115115</v>
      </c>
      <c r="BG154" s="173" t="n">
        <f aca="false">BD154/24</f>
        <v>42.0416666666667</v>
      </c>
      <c r="BH154" s="115" t="n">
        <v>0</v>
      </c>
      <c r="BI154" s="116" t="n">
        <v>0</v>
      </c>
      <c r="BJ154" s="117" t="n">
        <v>27</v>
      </c>
      <c r="BK154" s="118" t="n">
        <v>26.58</v>
      </c>
      <c r="BL154" s="118" t="n">
        <v>21.79</v>
      </c>
      <c r="BM154" s="118" t="n">
        <v>26.2</v>
      </c>
      <c r="BN154" s="113" t="n">
        <v>972.75</v>
      </c>
      <c r="BO154" s="118" t="n">
        <v>50.05</v>
      </c>
      <c r="BP154" s="119" t="n">
        <v>0.9408</v>
      </c>
      <c r="BQ154" s="118" t="n">
        <v>95.3</v>
      </c>
      <c r="BR154" s="117" t="n">
        <v>86.62</v>
      </c>
      <c r="BS154" s="113" t="n">
        <v>12259</v>
      </c>
      <c r="BT154" s="113" t="n">
        <v>11718</v>
      </c>
      <c r="BU154" s="224" t="n">
        <f aca="false">BT154-BS154</f>
        <v>-541</v>
      </c>
      <c r="BV154" s="113" t="n">
        <v>0</v>
      </c>
      <c r="BW154" s="114" t="n">
        <v>0</v>
      </c>
      <c r="BX154" s="114" t="n">
        <v>0</v>
      </c>
      <c r="BZ154" s="114" t="n">
        <v>24</v>
      </c>
      <c r="CA154" s="114" t="n">
        <v>5.7</v>
      </c>
      <c r="CC154" s="114" t="n">
        <v>2.1</v>
      </c>
      <c r="CD154" s="114" t="n">
        <v>4.1</v>
      </c>
      <c r="CE154" s="114" t="n">
        <v>2.1</v>
      </c>
      <c r="CF154" s="114" t="n">
        <v>0</v>
      </c>
    </row>
    <row r="155" customFormat="false" ht="13.8" hidden="false" customHeight="false" outlineLevel="0" collapsed="false">
      <c r="A155" s="90"/>
      <c r="B155" s="91" t="n">
        <v>43250</v>
      </c>
      <c r="C155" s="92" t="n">
        <v>97</v>
      </c>
      <c r="D155" s="93" t="n">
        <v>0.374</v>
      </c>
      <c r="E155" s="94" t="n">
        <v>70</v>
      </c>
      <c r="F155" s="95" t="n">
        <v>109</v>
      </c>
      <c r="G155" s="95" t="n">
        <v>85</v>
      </c>
      <c r="H155" s="96" t="n">
        <v>24</v>
      </c>
      <c r="I155" s="96" t="n">
        <v>0</v>
      </c>
      <c r="J155" s="96" t="n">
        <v>24</v>
      </c>
      <c r="K155" s="96" t="n">
        <v>0</v>
      </c>
      <c r="L155" s="97" t="n">
        <v>0</v>
      </c>
      <c r="M155" s="97" t="n">
        <v>0</v>
      </c>
      <c r="N155" s="97" t="n">
        <v>0</v>
      </c>
      <c r="O155" s="97" t="n">
        <v>0</v>
      </c>
      <c r="P155" s="97" t="n">
        <v>0</v>
      </c>
      <c r="Q155" s="112" t="n">
        <v>0</v>
      </c>
      <c r="R155" s="203" t="n">
        <v>3425</v>
      </c>
      <c r="S155" s="112" t="n">
        <v>3029</v>
      </c>
      <c r="T155" s="112" t="n">
        <v>3029</v>
      </c>
      <c r="U155" s="112" t="n">
        <v>2953</v>
      </c>
      <c r="V155" s="216" t="n">
        <v>3050</v>
      </c>
      <c r="W155" s="96" t="n">
        <v>42</v>
      </c>
      <c r="X155" s="96" t="n">
        <v>0</v>
      </c>
      <c r="Y155" s="96" t="n">
        <v>44</v>
      </c>
      <c r="Z155" s="221" t="n">
        <v>0</v>
      </c>
      <c r="AA155" s="221" t="n">
        <v>57</v>
      </c>
      <c r="AB155" s="97" t="n">
        <v>0</v>
      </c>
      <c r="AC155" s="100" t="n">
        <f aca="false">V155-U155+AZ155</f>
        <v>97</v>
      </c>
      <c r="AD155" s="101" t="n">
        <f aca="false">U155-T155</f>
        <v>-76</v>
      </c>
      <c r="AE155" s="95" t="n">
        <v>130</v>
      </c>
      <c r="AF155" s="102" t="n">
        <f aca="false">IF(AE155&gt;0, V155/(AE155*24),"no data")</f>
        <v>0.977564102564103</v>
      </c>
      <c r="AG155" s="103" t="n">
        <f aca="false">IF(R155&gt;0,R155/24,"no data")</f>
        <v>142.708333333333</v>
      </c>
      <c r="AH155" s="102" t="n">
        <f aca="false">IF(U155&gt;0,(U155/R155),"no data")</f>
        <v>0.862189781021898</v>
      </c>
      <c r="AI155" s="104" t="n">
        <f aca="false">IF(U155&gt;0,(1440-((W155*X155)+(Y155*Z155)+(AA155*AB155))/(W155+Y155+AA155))/1440,"no data")</f>
        <v>1</v>
      </c>
      <c r="AJ155" s="105" t="n">
        <f aca="false">IF(U155&gt;0,(1440-((X155*W155+AT155*AU155)+(Z155*Y155+AV155*AW155)+(AA155*AB155+AX155*AY155))/(W155+Y155+AA155))/1440,"no data")</f>
        <v>0.895104895104895</v>
      </c>
      <c r="AK155" s="210" t="n">
        <v>9.22</v>
      </c>
      <c r="AL155" s="211" t="n">
        <v>149.97</v>
      </c>
      <c r="AM155" s="94" t="n">
        <f aca="false">AK155*AL155</f>
        <v>1382.7234</v>
      </c>
      <c r="AN155" s="210" t="n">
        <v>24.597</v>
      </c>
      <c r="AO155" s="228" t="n">
        <v>978.8</v>
      </c>
      <c r="AP155" s="109" t="n">
        <f aca="false">AN155*AO155</f>
        <v>24075.5436</v>
      </c>
      <c r="AQ155" s="130" t="n">
        <f aca="false">IF(U155&gt;0,((((AK155*AL155)+(AN155*AO155))/(U155*1000))*1000000),"no data")</f>
        <v>8621.15374195733</v>
      </c>
      <c r="AR155" s="111" t="n">
        <f aca="false">IF(S155&gt;0,S155/24, "no data")</f>
        <v>126.208333333333</v>
      </c>
      <c r="AS155" s="222"/>
      <c r="AT155" s="95" t="n">
        <v>0</v>
      </c>
      <c r="AU155" s="112" t="n">
        <v>0</v>
      </c>
      <c r="AV155" s="112" t="n">
        <v>0</v>
      </c>
      <c r="AW155" s="95" t="n">
        <v>0</v>
      </c>
      <c r="AX155" s="112" t="n">
        <v>15</v>
      </c>
      <c r="AY155" s="95" t="n">
        <v>1440</v>
      </c>
      <c r="AZ155" s="95" t="n">
        <v>0</v>
      </c>
      <c r="BB155" s="113" t="n">
        <v>1005</v>
      </c>
      <c r="BC155" s="113" t="n">
        <v>1047</v>
      </c>
      <c r="BD155" s="113" t="n">
        <v>998</v>
      </c>
      <c r="BE155" s="113" t="n">
        <f aca="false">BC155-BB155</f>
        <v>42</v>
      </c>
      <c r="BF155" s="113" t="n">
        <f aca="false">AQ155</f>
        <v>8621.15374195733</v>
      </c>
      <c r="BG155" s="173" t="n">
        <f aca="false">BD155/24</f>
        <v>41.5833333333333</v>
      </c>
      <c r="BH155" s="115" t="n">
        <v>0</v>
      </c>
      <c r="BI155" s="116" t="n">
        <v>0</v>
      </c>
      <c r="BJ155" s="117" t="n">
        <v>27</v>
      </c>
      <c r="BK155" s="118" t="n">
        <v>26.3</v>
      </c>
      <c r="BL155" s="118" t="n">
        <v>21.45</v>
      </c>
      <c r="BM155" s="118" t="n">
        <v>26.3</v>
      </c>
      <c r="BN155" s="113" t="n">
        <v>975.5</v>
      </c>
      <c r="BO155" s="118" t="n">
        <v>50.05</v>
      </c>
      <c r="BP155" s="119" t="n">
        <v>0.9404</v>
      </c>
      <c r="BQ155" s="118" t="n">
        <v>95.3</v>
      </c>
      <c r="BR155" s="117" t="n">
        <v>86.87</v>
      </c>
      <c r="BS155" s="113" t="n">
        <v>12288</v>
      </c>
      <c r="BT155" s="113" t="n">
        <v>11768</v>
      </c>
      <c r="BU155" s="224" t="n">
        <f aca="false">BT155-BS155</f>
        <v>-520</v>
      </c>
      <c r="BV155" s="113" t="n">
        <v>0</v>
      </c>
      <c r="BW155" s="114" t="n">
        <v>0</v>
      </c>
      <c r="BX155" s="114" t="n">
        <v>0</v>
      </c>
      <c r="BZ155" s="114" t="n">
        <v>23.8</v>
      </c>
      <c r="CA155" s="114" t="n">
        <v>7.2</v>
      </c>
      <c r="CC155" s="114" t="n">
        <v>2.2</v>
      </c>
      <c r="CD155" s="114" t="n">
        <v>4.2</v>
      </c>
      <c r="CE155" s="114" t="n">
        <v>2</v>
      </c>
      <c r="CF155" s="114" t="n">
        <v>0</v>
      </c>
    </row>
    <row r="156" customFormat="false" ht="13.8" hidden="false" customHeight="false" outlineLevel="0" collapsed="false">
      <c r="A156" s="90"/>
      <c r="B156" s="91" t="n">
        <v>43251</v>
      </c>
      <c r="C156" s="92" t="n">
        <v>98</v>
      </c>
      <c r="D156" s="93" t="n">
        <v>0.39</v>
      </c>
      <c r="E156" s="94" t="n">
        <v>71</v>
      </c>
      <c r="F156" s="95" t="n">
        <v>109</v>
      </c>
      <c r="G156" s="95" t="n">
        <v>85</v>
      </c>
      <c r="H156" s="96" t="n">
        <v>15</v>
      </c>
      <c r="I156" s="96" t="n">
        <v>56</v>
      </c>
      <c r="J156" s="96" t="n">
        <v>17</v>
      </c>
      <c r="K156" s="96" t="n">
        <v>2</v>
      </c>
      <c r="L156" s="97" t="n">
        <v>0</v>
      </c>
      <c r="M156" s="97" t="n">
        <v>0</v>
      </c>
      <c r="N156" s="97" t="n">
        <v>0</v>
      </c>
      <c r="O156" s="97" t="n">
        <v>0</v>
      </c>
      <c r="P156" s="97" t="n">
        <v>0</v>
      </c>
      <c r="Q156" s="112" t="n">
        <v>0</v>
      </c>
      <c r="R156" s="203" t="n">
        <v>3413</v>
      </c>
      <c r="S156" s="112" t="n">
        <v>3019</v>
      </c>
      <c r="T156" s="112" t="n">
        <v>3019</v>
      </c>
      <c r="U156" s="112" t="n">
        <v>2086</v>
      </c>
      <c r="V156" s="216" t="n">
        <v>2163</v>
      </c>
      <c r="W156" s="96" t="n">
        <v>42</v>
      </c>
      <c r="X156" s="96" t="n">
        <v>465</v>
      </c>
      <c r="Y156" s="96" t="n">
        <v>44</v>
      </c>
      <c r="Z156" s="221" t="n">
        <v>307</v>
      </c>
      <c r="AA156" s="221" t="n">
        <v>57</v>
      </c>
      <c r="AB156" s="97" t="n">
        <v>417</v>
      </c>
      <c r="AC156" s="100" t="n">
        <f aca="false">V156-U156+AZ156</f>
        <v>85</v>
      </c>
      <c r="AD156" s="101" t="n">
        <f aca="false">U156-T156</f>
        <v>-933</v>
      </c>
      <c r="AE156" s="95" t="n">
        <v>129</v>
      </c>
      <c r="AF156" s="102" t="n">
        <f aca="false">IF(AE156&gt;0, V156/(AE156*24),"no data")</f>
        <v>0.698643410852713</v>
      </c>
      <c r="AG156" s="103" t="n">
        <f aca="false">IF(R156&gt;0,R156/24,"no data")</f>
        <v>142.208333333333</v>
      </c>
      <c r="AH156" s="102" t="n">
        <f aca="false">IF(U156&gt;0,(U156/R156),"no data")</f>
        <v>0.611192499267507</v>
      </c>
      <c r="AI156" s="104" t="n">
        <f aca="false">IF(U156&gt;0,(1440-((W156*X156)+(Y156*Z156)+(AA156*AB156))/(W156+Y156+AA156))/1440,"no data")</f>
        <v>0.72413073038073</v>
      </c>
      <c r="AJ156" s="105" t="n">
        <f aca="false">IF(U156&gt;0,(1440-((X156*W156+AT156*AU156)+(Z156*Y156+AV156*AW156)+(AA156*AB156+AX156*AY156))/(W156+Y156+AA156))/1440,"no data")</f>
        <v>0.616525835275835</v>
      </c>
      <c r="AK156" s="210" t="n">
        <v>7.04</v>
      </c>
      <c r="AL156" s="211" t="n">
        <v>154.71</v>
      </c>
      <c r="AM156" s="94" t="n">
        <f aca="false">AK156*AL156</f>
        <v>1089.1584</v>
      </c>
      <c r="AN156" s="210" t="n">
        <v>17.768</v>
      </c>
      <c r="AO156" s="228" t="n">
        <v>980.3736</v>
      </c>
      <c r="AP156" s="109" t="n">
        <f aca="false">AN156*AO156</f>
        <v>17419.2781248</v>
      </c>
      <c r="AQ156" s="130" t="n">
        <f aca="false">IF(U156&gt;0,((((AK156*AL156)+(AN156*AO156))/(U156*1000))*1000000),"no data")</f>
        <v>8872.69248552253</v>
      </c>
      <c r="AR156" s="111" t="n">
        <f aca="false">IF(S156&gt;0,S156/24, "no data")</f>
        <v>125.791666666667</v>
      </c>
      <c r="AS156" s="222"/>
      <c r="AT156" s="95" t="n">
        <v>22</v>
      </c>
      <c r="AU156" s="112" t="n">
        <v>19</v>
      </c>
      <c r="AV156" s="112" t="n">
        <v>16</v>
      </c>
      <c r="AW156" s="95" t="n">
        <v>80</v>
      </c>
      <c r="AX156" s="112" t="n">
        <v>20</v>
      </c>
      <c r="AY156" s="95" t="n">
        <v>1023</v>
      </c>
      <c r="AZ156" s="95" t="n">
        <v>8</v>
      </c>
      <c r="BB156" s="113" t="n">
        <v>672</v>
      </c>
      <c r="BC156" s="113" t="n">
        <v>809</v>
      </c>
      <c r="BD156" s="113" t="n">
        <v>682</v>
      </c>
      <c r="BE156" s="113" t="n">
        <f aca="false">BC156-BB156</f>
        <v>137</v>
      </c>
      <c r="BF156" s="113" t="n">
        <f aca="false">AQ156</f>
        <v>8872.69248552253</v>
      </c>
      <c r="BG156" s="173" t="n">
        <f aca="false">BD156/24</f>
        <v>28.4166666666667</v>
      </c>
      <c r="BH156" s="115" t="n">
        <v>0</v>
      </c>
      <c r="BI156" s="116" t="n">
        <v>0</v>
      </c>
      <c r="BJ156" s="117" t="n">
        <v>27</v>
      </c>
      <c r="BK156" s="118" t="n">
        <v>17.8</v>
      </c>
      <c r="BL156" s="118" t="n">
        <v>16.88</v>
      </c>
      <c r="BM156" s="118" t="n">
        <v>20.25</v>
      </c>
      <c r="BN156" s="113" t="n">
        <v>976.9</v>
      </c>
      <c r="BO156" s="118" t="n">
        <v>50.05</v>
      </c>
      <c r="BP156" s="119" t="n">
        <v>0.9387</v>
      </c>
      <c r="BQ156" s="118" t="n">
        <v>96.15</v>
      </c>
      <c r="BR156" s="117" t="n">
        <v>86.9</v>
      </c>
      <c r="BS156" s="113" t="n">
        <v>12251</v>
      </c>
      <c r="BT156" s="113" t="n">
        <v>11700</v>
      </c>
      <c r="BU156" s="224" t="n">
        <f aca="false">BT156-BS156</f>
        <v>-551</v>
      </c>
      <c r="BV156" s="113" t="n">
        <v>0</v>
      </c>
      <c r="BW156" s="114" t="n">
        <v>0</v>
      </c>
      <c r="BX156" s="114" t="n">
        <v>0</v>
      </c>
      <c r="BZ156" s="114" t="n">
        <v>14.8</v>
      </c>
      <c r="CA156" s="114" t="n">
        <v>13.1</v>
      </c>
      <c r="CC156" s="114" t="n">
        <v>2.1</v>
      </c>
      <c r="CD156" s="114" t="n">
        <v>4.2</v>
      </c>
      <c r="CE156" s="114" t="n">
        <v>2.1</v>
      </c>
      <c r="CF156" s="114" t="n">
        <v>0</v>
      </c>
    </row>
    <row r="157" customFormat="false" ht="13.8" hidden="false" customHeight="false" outlineLevel="0" collapsed="false">
      <c r="A157" s="90"/>
      <c r="B157" s="91" t="n">
        <v>43252</v>
      </c>
      <c r="C157" s="92" t="n">
        <v>99</v>
      </c>
      <c r="D157" s="93" t="n">
        <v>0.35</v>
      </c>
      <c r="E157" s="94" t="n">
        <v>68</v>
      </c>
      <c r="F157" s="95" t="n">
        <v>111</v>
      </c>
      <c r="G157" s="95" t="n">
        <v>86</v>
      </c>
      <c r="H157" s="96" t="n">
        <v>24</v>
      </c>
      <c r="I157" s="96" t="n">
        <v>0</v>
      </c>
      <c r="J157" s="96" t="n">
        <v>24</v>
      </c>
      <c r="K157" s="96" t="n">
        <v>0</v>
      </c>
      <c r="L157" s="97" t="n">
        <v>0</v>
      </c>
      <c r="M157" s="97" t="n">
        <v>0</v>
      </c>
      <c r="N157" s="97" t="n">
        <v>0</v>
      </c>
      <c r="O157" s="97" t="n">
        <v>0</v>
      </c>
      <c r="P157" s="97" t="n">
        <v>0</v>
      </c>
      <c r="Q157" s="95" t="n">
        <v>0</v>
      </c>
      <c r="R157" s="203" t="n">
        <v>3403</v>
      </c>
      <c r="S157" s="112" t="n">
        <v>3041</v>
      </c>
      <c r="T157" s="112" t="n">
        <v>3041</v>
      </c>
      <c r="U157" s="112" t="n">
        <v>2976</v>
      </c>
      <c r="V157" s="216" t="n">
        <v>3075</v>
      </c>
      <c r="W157" s="96" t="n">
        <v>42</v>
      </c>
      <c r="X157" s="96" t="n">
        <v>0</v>
      </c>
      <c r="Y157" s="96" t="n">
        <v>44</v>
      </c>
      <c r="Z157" s="221" t="n">
        <v>0</v>
      </c>
      <c r="AA157" s="221" t="n">
        <v>57</v>
      </c>
      <c r="AB157" s="97" t="n">
        <v>0</v>
      </c>
      <c r="AC157" s="100" t="n">
        <f aca="false">V157-U157+AZ157</f>
        <v>99</v>
      </c>
      <c r="AD157" s="101" t="n">
        <f aca="false">U157-T157</f>
        <v>-65</v>
      </c>
      <c r="AE157" s="95" t="n">
        <v>130</v>
      </c>
      <c r="AF157" s="102" t="n">
        <f aca="false">IF(AE157&gt;0, V157/(AE157*24),"no data")</f>
        <v>0.985576923076923</v>
      </c>
      <c r="AG157" s="103" t="n">
        <f aca="false">IF(R157&gt;0,R157/24,"no data")</f>
        <v>141.791666666667</v>
      </c>
      <c r="AH157" s="102" t="n">
        <f aca="false">IF(U157&gt;0,(U157/R157),"no data")</f>
        <v>0.874522480164561</v>
      </c>
      <c r="AI157" s="104" t="n">
        <f aca="false">IF(U157&gt;0,(1440-((W157*X157)+(Y157*Z157)+(AA157*AB157))/(W157+Y157+AA157))/1440,"no data")</f>
        <v>1</v>
      </c>
      <c r="AJ157" s="105" t="n">
        <f aca="false">IF(U157&gt;0,(1440-((X157*W157+AT157*AU157)+(Z157*Y157+AV157*AW157)+(AA157*AB157+AX157*AY157))/(W157+Y157+AA157))/1440,"no data")</f>
        <v>0.895104895104895</v>
      </c>
      <c r="AK157" s="229" t="n">
        <v>9.304</v>
      </c>
      <c r="AL157" s="230" t="n">
        <v>154.69</v>
      </c>
      <c r="AM157" s="94" t="n">
        <f aca="false">AK157*AL157</f>
        <v>1439.23576</v>
      </c>
      <c r="AN157" s="229" t="n">
        <v>24.69</v>
      </c>
      <c r="AO157" s="231" t="n">
        <v>981.003</v>
      </c>
      <c r="AP157" s="109" t="n">
        <f aca="false">AN157*AO157</f>
        <v>24220.96407</v>
      </c>
      <c r="AQ157" s="130" t="n">
        <f aca="false">IF(U157&gt;0,((((AK157*AL157)+(AN157*AO157))/(U157*1000))*1000000),"no data")</f>
        <v>8622.37897513441</v>
      </c>
      <c r="AR157" s="111" t="n">
        <f aca="false">IF(S157&gt;0,S157/24, "no data")</f>
        <v>126.708333333333</v>
      </c>
      <c r="AS157" s="222"/>
      <c r="AT157" s="95" t="n">
        <v>0</v>
      </c>
      <c r="AU157" s="112" t="n">
        <v>0</v>
      </c>
      <c r="AV157" s="112" t="n">
        <v>0</v>
      </c>
      <c r="AW157" s="95" t="n">
        <v>0</v>
      </c>
      <c r="AX157" s="112" t="n">
        <v>15</v>
      </c>
      <c r="AY157" s="95" t="n">
        <v>1440</v>
      </c>
      <c r="AZ157" s="95" t="n">
        <v>0</v>
      </c>
      <c r="BB157" s="113" t="n">
        <v>1013</v>
      </c>
      <c r="BC157" s="113" t="n">
        <v>1057</v>
      </c>
      <c r="BD157" s="113" t="n">
        <v>1005</v>
      </c>
      <c r="BE157" s="113" t="n">
        <f aca="false">BC157-BB157</f>
        <v>44</v>
      </c>
      <c r="BF157" s="113" t="n">
        <f aca="false">AQ157</f>
        <v>8622.37897513441</v>
      </c>
      <c r="BG157" s="173" t="n">
        <f aca="false">BD157/24</f>
        <v>41.875</v>
      </c>
      <c r="BH157" s="115" t="n">
        <v>0</v>
      </c>
      <c r="BI157" s="116" t="n">
        <v>0</v>
      </c>
      <c r="BJ157" s="117" t="n">
        <v>27</v>
      </c>
      <c r="BK157" s="118" t="n">
        <v>26.33</v>
      </c>
      <c r="BL157" s="118" t="n">
        <v>21.52</v>
      </c>
      <c r="BM157" s="118" t="n">
        <v>25.81</v>
      </c>
      <c r="BN157" s="113" t="n">
        <v>977.6</v>
      </c>
      <c r="BO157" s="118" t="n">
        <v>50.13</v>
      </c>
      <c r="BP157" s="119" t="n">
        <v>0.9403</v>
      </c>
      <c r="BQ157" s="118" t="n">
        <v>95.56</v>
      </c>
      <c r="BR157" s="117" t="n">
        <v>86.58</v>
      </c>
      <c r="BS157" s="113" t="n">
        <v>12209</v>
      </c>
      <c r="BT157" s="113" t="n">
        <v>11681</v>
      </c>
      <c r="BU157" s="224" t="n">
        <f aca="false">BT157-BS157</f>
        <v>-528</v>
      </c>
      <c r="BV157" s="113" t="n">
        <v>0</v>
      </c>
      <c r="BW157" s="114" t="n">
        <v>0</v>
      </c>
      <c r="BX157" s="114" t="n">
        <v>0</v>
      </c>
      <c r="BZ157" s="114" t="n">
        <v>24</v>
      </c>
      <c r="CA157" s="114" t="n">
        <v>6.7</v>
      </c>
      <c r="CC157" s="114" t="n">
        <v>2.1</v>
      </c>
      <c r="CD157" s="114" t="n">
        <v>4.2</v>
      </c>
      <c r="CE157" s="114" t="n">
        <v>2.1</v>
      </c>
      <c r="CF157" s="114" t="n">
        <v>0</v>
      </c>
    </row>
    <row r="158" customFormat="false" ht="13.8" hidden="false" customHeight="false" outlineLevel="0" collapsed="false">
      <c r="A158" s="90"/>
      <c r="B158" s="91" t="n">
        <v>43253</v>
      </c>
      <c r="C158" s="92" t="n">
        <v>97.9</v>
      </c>
      <c r="D158" s="93" t="n">
        <v>0.389</v>
      </c>
      <c r="E158" s="94" t="n">
        <v>71</v>
      </c>
      <c r="F158" s="95" t="n">
        <v>109</v>
      </c>
      <c r="G158" s="95" t="n">
        <v>86</v>
      </c>
      <c r="H158" s="96" t="n">
        <v>24</v>
      </c>
      <c r="I158" s="96" t="n">
        <v>0</v>
      </c>
      <c r="J158" s="96" t="n">
        <v>24</v>
      </c>
      <c r="K158" s="96" t="n">
        <v>0</v>
      </c>
      <c r="L158" s="97" t="n">
        <v>0</v>
      </c>
      <c r="M158" s="97" t="n">
        <v>0</v>
      </c>
      <c r="N158" s="97" t="n">
        <v>0</v>
      </c>
      <c r="O158" s="97" t="n">
        <v>0</v>
      </c>
      <c r="P158" s="97" t="n">
        <v>0</v>
      </c>
      <c r="Q158" s="95" t="n">
        <v>0</v>
      </c>
      <c r="R158" s="203" t="n">
        <v>3416</v>
      </c>
      <c r="S158" s="112" t="n">
        <v>3027</v>
      </c>
      <c r="T158" s="112" t="n">
        <v>3027</v>
      </c>
      <c r="U158" s="112" t="n">
        <v>2952</v>
      </c>
      <c r="V158" s="216" t="n">
        <v>3052</v>
      </c>
      <c r="W158" s="96" t="n">
        <v>42</v>
      </c>
      <c r="X158" s="96" t="n">
        <v>0</v>
      </c>
      <c r="Y158" s="96" t="n">
        <v>44</v>
      </c>
      <c r="Z158" s="221" t="n">
        <v>0</v>
      </c>
      <c r="AA158" s="221" t="n">
        <v>57</v>
      </c>
      <c r="AB158" s="97" t="n">
        <v>0</v>
      </c>
      <c r="AC158" s="100" t="n">
        <f aca="false">V158-U158+AZ158</f>
        <v>100</v>
      </c>
      <c r="AD158" s="101" t="n">
        <f aca="false">U158-T158</f>
        <v>-75</v>
      </c>
      <c r="AE158" s="95" t="n">
        <v>130</v>
      </c>
      <c r="AF158" s="102" t="n">
        <f aca="false">IF(AE158&gt;0, V158/(AE158*24),"no data")</f>
        <v>0.978205128205128</v>
      </c>
      <c r="AG158" s="103" t="n">
        <f aca="false">IF(R158&gt;0,R158/24,"no data")</f>
        <v>142.333333333333</v>
      </c>
      <c r="AH158" s="102" t="n">
        <f aca="false">IF(U158&gt;0,(U158/R158),"no data")</f>
        <v>0.864168618266979</v>
      </c>
      <c r="AI158" s="104" t="n">
        <f aca="false">IF(U158&gt;0,(1440-((W158*X158)+(Y158*Z158)+(AA158*AB158))/(W158+Y158+AA158))/1440,"no data")</f>
        <v>1</v>
      </c>
      <c r="AJ158" s="105" t="n">
        <f aca="false">IF(U158&gt;0,(1440-((X158*W158+AT158*AU158)+(Z158*Y158+AV158*AW158)+(AA158*AB158+AX158*AY158))/(W158+Y158+AA158))/1440,"no data")</f>
        <v>0.895104895104895</v>
      </c>
      <c r="AK158" s="210" t="n">
        <v>9.352</v>
      </c>
      <c r="AL158" s="232" t="n">
        <v>151.08</v>
      </c>
      <c r="AM158" s="94" t="n">
        <f aca="false">AK158*AL158</f>
        <v>1412.90016</v>
      </c>
      <c r="AN158" s="210" t="n">
        <v>24.444</v>
      </c>
      <c r="AO158" s="231" t="n">
        <v>982.204221894944</v>
      </c>
      <c r="AP158" s="109" t="n">
        <f aca="false">AN158*AO158</f>
        <v>24009</v>
      </c>
      <c r="AQ158" s="130" t="n">
        <f aca="false">IF(U158&gt;0,((((AK158*AL158)+(AN158*AO158))/(U158*1000))*1000000),"no data")</f>
        <v>8611.75479674797</v>
      </c>
      <c r="AR158" s="111" t="n">
        <f aca="false">IF(S158&gt;0,S158/24, "no data")</f>
        <v>126.125</v>
      </c>
      <c r="AS158" s="222"/>
      <c r="AT158" s="95" t="n">
        <v>0</v>
      </c>
      <c r="AU158" s="112" t="n">
        <v>0</v>
      </c>
      <c r="AV158" s="112" t="n">
        <v>0</v>
      </c>
      <c r="AW158" s="95" t="n">
        <v>0</v>
      </c>
      <c r="AX158" s="112" t="n">
        <v>15</v>
      </c>
      <c r="AY158" s="95" t="n">
        <v>1440</v>
      </c>
      <c r="AZ158" s="95" t="n">
        <v>0</v>
      </c>
      <c r="BB158" s="113" t="n">
        <v>1006</v>
      </c>
      <c r="BC158" s="113" t="n">
        <v>1048</v>
      </c>
      <c r="BD158" s="113" t="n">
        <v>998</v>
      </c>
      <c r="BE158" s="113" t="n">
        <f aca="false">BC158-BB158</f>
        <v>42</v>
      </c>
      <c r="BF158" s="113" t="n">
        <f aca="false">AQ158</f>
        <v>8611.75479674797</v>
      </c>
      <c r="BG158" s="173" t="n">
        <f aca="false">BD158/24</f>
        <v>41.5833333333333</v>
      </c>
      <c r="BH158" s="115" t="n">
        <v>0</v>
      </c>
      <c r="BI158" s="116" t="n">
        <v>0</v>
      </c>
      <c r="BJ158" s="117" t="n">
        <v>27</v>
      </c>
      <c r="BK158" s="118" t="n">
        <v>26.07</v>
      </c>
      <c r="BL158" s="118" t="n">
        <v>21.28</v>
      </c>
      <c r="BM158" s="118" t="n">
        <v>26.19</v>
      </c>
      <c r="BN158" s="113" t="n">
        <v>978.21</v>
      </c>
      <c r="BO158" s="118" t="n">
        <v>50.11</v>
      </c>
      <c r="BP158" s="119" t="n">
        <v>0.9406</v>
      </c>
      <c r="BQ158" s="117" t="n">
        <v>95.9</v>
      </c>
      <c r="BR158" s="117" t="n">
        <v>86.95</v>
      </c>
      <c r="BS158" s="113" t="n">
        <v>12185</v>
      </c>
      <c r="BT158" s="113" t="n">
        <v>11696</v>
      </c>
      <c r="BU158" s="224" t="n">
        <f aca="false">BT158-BS158</f>
        <v>-489</v>
      </c>
      <c r="BV158" s="113" t="n">
        <v>0</v>
      </c>
      <c r="BW158" s="114" t="n">
        <v>0</v>
      </c>
      <c r="BX158" s="114" t="n">
        <v>0</v>
      </c>
      <c r="BZ158" s="114" t="n">
        <v>24</v>
      </c>
      <c r="CA158" s="114" t="n">
        <v>7.12</v>
      </c>
      <c r="CC158" s="114" t="n">
        <v>2.2</v>
      </c>
      <c r="CD158" s="114" t="n">
        <v>4.3</v>
      </c>
      <c r="CE158" s="114" t="n">
        <v>2.1</v>
      </c>
      <c r="CF158" s="114" t="n">
        <v>0</v>
      </c>
    </row>
    <row r="159" customFormat="false" ht="13.8" hidden="false" customHeight="false" outlineLevel="0" collapsed="false">
      <c r="A159" s="90"/>
      <c r="B159" s="91" t="n">
        <v>43254</v>
      </c>
      <c r="C159" s="92" t="n">
        <v>100.1</v>
      </c>
      <c r="D159" s="93" t="n">
        <v>0.397</v>
      </c>
      <c r="E159" s="94" t="n">
        <v>72.1</v>
      </c>
      <c r="F159" s="95" t="n">
        <v>113</v>
      </c>
      <c r="G159" s="95" t="n">
        <v>86</v>
      </c>
      <c r="H159" s="96" t="n">
        <v>24</v>
      </c>
      <c r="I159" s="96" t="n">
        <v>0</v>
      </c>
      <c r="J159" s="96" t="n">
        <v>24</v>
      </c>
      <c r="K159" s="96" t="n">
        <v>0</v>
      </c>
      <c r="L159" s="97" t="n">
        <v>0</v>
      </c>
      <c r="M159" s="97" t="n">
        <v>0</v>
      </c>
      <c r="N159" s="97" t="n">
        <v>0</v>
      </c>
      <c r="O159" s="97" t="n">
        <v>0</v>
      </c>
      <c r="P159" s="97" t="n">
        <v>0</v>
      </c>
      <c r="Q159" s="92" t="n">
        <v>0</v>
      </c>
      <c r="R159" s="203" t="n">
        <v>3393</v>
      </c>
      <c r="S159" s="112" t="n">
        <v>3002</v>
      </c>
      <c r="T159" s="112" t="n">
        <v>3002</v>
      </c>
      <c r="U159" s="112" t="n">
        <v>2928</v>
      </c>
      <c r="V159" s="216" t="n">
        <v>3027</v>
      </c>
      <c r="W159" s="96" t="n">
        <v>42</v>
      </c>
      <c r="X159" s="96" t="n">
        <v>0</v>
      </c>
      <c r="Y159" s="96" t="n">
        <v>43</v>
      </c>
      <c r="Z159" s="221" t="n">
        <v>0</v>
      </c>
      <c r="AA159" s="221" t="n">
        <v>57</v>
      </c>
      <c r="AB159" s="97" t="n">
        <v>0</v>
      </c>
      <c r="AC159" s="100" t="n">
        <f aca="false">V159-U159+AZ159</f>
        <v>99</v>
      </c>
      <c r="AD159" s="101" t="n">
        <f aca="false">U159-T159</f>
        <v>-74</v>
      </c>
      <c r="AE159" s="95" t="n">
        <v>128</v>
      </c>
      <c r="AF159" s="102" t="n">
        <f aca="false">IF(AE159&gt;0, V159/(AE159*24),"no data")</f>
        <v>0.9853515625</v>
      </c>
      <c r="AG159" s="103" t="n">
        <f aca="false">IF(R159&gt;0,R159/24,"no data")</f>
        <v>141.375</v>
      </c>
      <c r="AH159" s="102" t="n">
        <f aca="false">IF(U159&gt;0,(U159/R159),"no data")</f>
        <v>0.862953138815208</v>
      </c>
      <c r="AI159" s="104" t="n">
        <f aca="false">IF(U159&gt;0,(1440-((W159*X159)+(Y159*Z159)+(AA159*AB159))/(W159+Y159+AA159))/1440,"no data")</f>
        <v>1</v>
      </c>
      <c r="AJ159" s="105" t="n">
        <f aca="false">IF(U159&gt;0,(1440-((X159*W159+AT159*AU159)+(Z159*Y159+AV159*AW159)+(AA159*AB159+AX159*AY159))/(W159+Y159+AA159))/1440,"no data")</f>
        <v>0.887323943661972</v>
      </c>
      <c r="AK159" s="210" t="n">
        <v>9.307</v>
      </c>
      <c r="AL159" s="211" t="n">
        <v>153.58</v>
      </c>
      <c r="AM159" s="94" t="n">
        <f aca="false">AK159*AL159</f>
        <v>1429.36906</v>
      </c>
      <c r="AN159" s="210" t="n">
        <v>24.211</v>
      </c>
      <c r="AO159" s="231" t="n">
        <v>986.5</v>
      </c>
      <c r="AP159" s="109" t="n">
        <f aca="false">AN159*AO159</f>
        <v>23884.1515</v>
      </c>
      <c r="AQ159" s="130" t="n">
        <f aca="false">IF(U159&gt;0,((((AK159*AL159)+(AN159*AO159))/(U159*1000))*1000000),"no data")</f>
        <v>8645.32806010929</v>
      </c>
      <c r="AR159" s="111" t="n">
        <f aca="false">IF(S159&gt;0,S159/24, "no data")</f>
        <v>125.083333333333</v>
      </c>
      <c r="AS159" s="222"/>
      <c r="AT159" s="95" t="n">
        <v>0</v>
      </c>
      <c r="AU159" s="112" t="n">
        <v>0</v>
      </c>
      <c r="AV159" s="112" t="n">
        <v>0</v>
      </c>
      <c r="AW159" s="95" t="n">
        <v>0</v>
      </c>
      <c r="AX159" s="112" t="n">
        <v>16</v>
      </c>
      <c r="AY159" s="95" t="n">
        <v>1440</v>
      </c>
      <c r="AZ159" s="95" t="n">
        <v>0</v>
      </c>
      <c r="BB159" s="113" t="n">
        <v>996</v>
      </c>
      <c r="BC159" s="113" t="n">
        <v>1037</v>
      </c>
      <c r="BD159" s="113" t="n">
        <v>994</v>
      </c>
      <c r="BE159" s="113" t="n">
        <f aca="false">BC159-BB159</f>
        <v>41</v>
      </c>
      <c r="BF159" s="113" t="n">
        <f aca="false">AQ159</f>
        <v>8645.32806010929</v>
      </c>
      <c r="BG159" s="173" t="n">
        <f aca="false">BD159/24</f>
        <v>41.4166666666667</v>
      </c>
      <c r="BH159" s="115" t="n">
        <v>0</v>
      </c>
      <c r="BI159" s="116" t="n">
        <v>0</v>
      </c>
      <c r="BJ159" s="117" t="n">
        <v>26.9</v>
      </c>
      <c r="BK159" s="118" t="n">
        <v>25.81</v>
      </c>
      <c r="BL159" s="118" t="n">
        <v>21.04</v>
      </c>
      <c r="BM159" s="118" t="n">
        <v>25.97</v>
      </c>
      <c r="BN159" s="113" t="n">
        <v>976.33</v>
      </c>
      <c r="BO159" s="118" t="n">
        <v>50.08</v>
      </c>
      <c r="BP159" s="119" t="n">
        <v>0.9406</v>
      </c>
      <c r="BQ159" s="117" t="n">
        <v>95.81</v>
      </c>
      <c r="BR159" s="117" t="n">
        <v>87.02</v>
      </c>
      <c r="BS159" s="113" t="n">
        <v>12160</v>
      </c>
      <c r="BT159" s="113" t="n">
        <v>11695</v>
      </c>
      <c r="BU159" s="224" t="n">
        <f aca="false">BT159-BS159</f>
        <v>-465</v>
      </c>
      <c r="BV159" s="113" t="n">
        <v>0</v>
      </c>
      <c r="BW159" s="114" t="n">
        <v>0</v>
      </c>
      <c r="BX159" s="114" t="n">
        <v>0</v>
      </c>
      <c r="BZ159" s="114" t="n">
        <v>24</v>
      </c>
      <c r="CA159" s="114" t="n">
        <v>6.75</v>
      </c>
      <c r="CC159" s="114" t="n">
        <v>2.2</v>
      </c>
      <c r="CD159" s="114" t="n">
        <v>4.2</v>
      </c>
      <c r="CE159" s="114" t="n">
        <v>2</v>
      </c>
      <c r="CF159" s="114" t="n">
        <v>0</v>
      </c>
    </row>
    <row r="160" customFormat="false" ht="13.8" hidden="false" customHeight="false" outlineLevel="0" collapsed="false">
      <c r="A160" s="90" t="s">
        <v>114</v>
      </c>
      <c r="B160" s="91" t="n">
        <v>43255</v>
      </c>
      <c r="C160" s="140" t="n">
        <v>99.8</v>
      </c>
      <c r="D160" s="141" t="n">
        <v>0.428</v>
      </c>
      <c r="E160" s="140" t="n">
        <v>73.7</v>
      </c>
      <c r="F160" s="143" t="n">
        <v>110</v>
      </c>
      <c r="G160" s="143" t="n">
        <v>88</v>
      </c>
      <c r="H160" s="144" t="n">
        <v>21</v>
      </c>
      <c r="I160" s="144" t="n">
        <v>8</v>
      </c>
      <c r="J160" s="144" t="n">
        <v>22</v>
      </c>
      <c r="K160" s="144" t="n">
        <v>7</v>
      </c>
      <c r="L160" s="145" t="n">
        <v>0</v>
      </c>
      <c r="M160" s="145" t="n">
        <v>0</v>
      </c>
      <c r="N160" s="145" t="n">
        <v>0</v>
      </c>
      <c r="O160" s="145" t="n">
        <v>0</v>
      </c>
      <c r="P160" s="145" t="n">
        <v>2</v>
      </c>
      <c r="Q160" s="143" t="n">
        <v>9</v>
      </c>
      <c r="R160" s="143" t="n">
        <v>3393</v>
      </c>
      <c r="S160" s="143" t="n">
        <v>3054</v>
      </c>
      <c r="T160" s="143" t="n">
        <v>3054</v>
      </c>
      <c r="U160" s="143" t="n">
        <v>2651</v>
      </c>
      <c r="V160" s="144" t="n">
        <v>2745</v>
      </c>
      <c r="W160" s="144" t="n">
        <v>42</v>
      </c>
      <c r="X160" s="144" t="n">
        <v>157</v>
      </c>
      <c r="Y160" s="144" t="n">
        <v>43</v>
      </c>
      <c r="Z160" s="145" t="n">
        <v>92</v>
      </c>
      <c r="AA160" s="145" t="n">
        <v>57</v>
      </c>
      <c r="AB160" s="145" t="n">
        <v>126</v>
      </c>
      <c r="AC160" s="149" t="n">
        <f aca="false">V160-U160+AZ160</f>
        <v>96</v>
      </c>
      <c r="AD160" s="150" t="n">
        <f aca="false">U160-T160</f>
        <v>-403</v>
      </c>
      <c r="AE160" s="143" t="n">
        <v>137</v>
      </c>
      <c r="AF160" s="151" t="n">
        <f aca="false">IF(AE160&gt;0, V160/(AE160*24),"no data")</f>
        <v>0.83485401459854</v>
      </c>
      <c r="AG160" s="152" t="n">
        <f aca="false">IF(R160&gt;0,R160/24,"no data")</f>
        <v>141.375</v>
      </c>
      <c r="AH160" s="151" t="n">
        <f aca="false">IF(U160&gt;0,(U160/R160),"no data")</f>
        <v>0.781314470969643</v>
      </c>
      <c r="AI160" s="153" t="n">
        <f aca="false">(1440-((W160*X160)+(Y160*Z160)+(AA160*AB160))/(W160+Y160+AA160))/1440</f>
        <v>0.913282472613459</v>
      </c>
      <c r="AJ160" s="154" t="n">
        <f aca="false">IF(U160&gt;0,(1440-((X160*W160+AT160*AU160)+(Z160*Y160+AV160*AW160)+(AA160*AB160+AX160*AY160))/(W160+Y160+AA160))/1440,"no data")</f>
        <v>0.671645148669797</v>
      </c>
      <c r="AK160" s="233" t="n">
        <v>6.318</v>
      </c>
      <c r="AL160" s="234" t="n">
        <v>153.93</v>
      </c>
      <c r="AM160" s="201" t="n">
        <f aca="false">AK160*AL160</f>
        <v>972.52974</v>
      </c>
      <c r="AN160" s="233" t="n">
        <v>22.159</v>
      </c>
      <c r="AO160" s="235" t="n">
        <v>986.86</v>
      </c>
      <c r="AP160" s="155" t="n">
        <f aca="false">AN160*AO160</f>
        <v>21867.83074</v>
      </c>
      <c r="AQ160" s="156" t="n">
        <f aca="false">IF(U160&gt;0,((((AK160*AL160)+(AN160*AO160))/(U160*1000))*1000000),"no data")</f>
        <v>8615.75272727273</v>
      </c>
      <c r="AR160" s="157" t="n">
        <f aca="false">S160/24</f>
        <v>127.25</v>
      </c>
      <c r="AS160" s="36"/>
      <c r="AT160" s="158" t="n">
        <v>20</v>
      </c>
      <c r="AU160" s="143" t="n">
        <v>15</v>
      </c>
      <c r="AV160" s="159" t="n">
        <v>25</v>
      </c>
      <c r="AW160" s="159" t="n">
        <v>21</v>
      </c>
      <c r="AX160" s="143" t="n">
        <v>41</v>
      </c>
      <c r="AY160" s="159" t="n">
        <v>1185</v>
      </c>
      <c r="AZ160" s="143" t="n">
        <v>2</v>
      </c>
      <c r="BB160" s="143" t="n">
        <v>874</v>
      </c>
      <c r="BC160" s="143" t="n">
        <v>959</v>
      </c>
      <c r="BD160" s="143" t="n">
        <v>912</v>
      </c>
      <c r="BE160" s="160" t="n">
        <f aca="false">BC160-BB160</f>
        <v>85</v>
      </c>
      <c r="BF160" s="161" t="n">
        <f aca="false">AQ160</f>
        <v>8615.75272727273</v>
      </c>
      <c r="BG160" s="162" t="n">
        <f aca="false">BD160/24</f>
        <v>38</v>
      </c>
      <c r="BH160" s="163" t="n">
        <v>0.219</v>
      </c>
      <c r="BI160" s="164" t="n">
        <v>0.215</v>
      </c>
      <c r="BJ160" s="162" t="n">
        <v>27</v>
      </c>
      <c r="BK160" s="160" t="n">
        <v>22.78</v>
      </c>
      <c r="BL160" s="160" t="n">
        <v>19.49</v>
      </c>
      <c r="BM160" s="160" t="n">
        <v>24.73</v>
      </c>
      <c r="BN160" s="160" t="n">
        <v>976</v>
      </c>
      <c r="BO160" s="162" t="n">
        <v>50.1</v>
      </c>
      <c r="BP160" s="165" t="n">
        <v>0.9404</v>
      </c>
      <c r="BQ160" s="162" t="n">
        <v>96.17</v>
      </c>
      <c r="BR160" s="162" t="n">
        <v>87.08</v>
      </c>
      <c r="BS160" s="160" t="n">
        <v>12154</v>
      </c>
      <c r="BT160" s="160" t="n">
        <v>11691</v>
      </c>
      <c r="BU160" s="135" t="n">
        <f aca="false">BT160-BS160</f>
        <v>-463</v>
      </c>
      <c r="BV160" s="160" t="n">
        <f aca="false">BH160+BI160</f>
        <v>0.434</v>
      </c>
      <c r="BW160" s="162" t="n">
        <f aca="false">2.15</f>
        <v>2.15</v>
      </c>
      <c r="BX160" s="162" t="n">
        <v>2.15</v>
      </c>
      <c r="BZ160" s="162" t="n">
        <v>21.1</v>
      </c>
      <c r="CA160" s="162" t="n">
        <v>6.17</v>
      </c>
      <c r="CC160" s="162" t="n">
        <v>2</v>
      </c>
      <c r="CD160" s="162" t="n">
        <v>4.3</v>
      </c>
      <c r="CE160" s="162" t="n">
        <v>2.2</v>
      </c>
      <c r="CF160" s="162" t="n">
        <v>0</v>
      </c>
    </row>
    <row r="161" customFormat="false" ht="13.8" hidden="false" customHeight="false" outlineLevel="0" collapsed="false">
      <c r="A161" s="90"/>
      <c r="B161" s="91" t="n">
        <v>43256</v>
      </c>
      <c r="C161" s="140" t="n">
        <v>100.9</v>
      </c>
      <c r="D161" s="166" t="n">
        <v>0.445</v>
      </c>
      <c r="E161" s="140" t="n">
        <v>75.5</v>
      </c>
      <c r="F161" s="143" t="n">
        <v>114</v>
      </c>
      <c r="G161" s="143" t="n">
        <v>87</v>
      </c>
      <c r="H161" s="144" t="n">
        <v>24</v>
      </c>
      <c r="I161" s="144" t="n">
        <v>0</v>
      </c>
      <c r="J161" s="144" t="n">
        <v>24</v>
      </c>
      <c r="K161" s="144" t="n">
        <v>0</v>
      </c>
      <c r="L161" s="145" t="n">
        <v>0</v>
      </c>
      <c r="M161" s="145" t="n">
        <v>0</v>
      </c>
      <c r="N161" s="145" t="n">
        <v>0</v>
      </c>
      <c r="O161" s="145" t="n">
        <v>0</v>
      </c>
      <c r="P161" s="145" t="n">
        <v>0</v>
      </c>
      <c r="Q161" s="143" t="n">
        <v>0</v>
      </c>
      <c r="R161" s="143" t="n">
        <v>3386</v>
      </c>
      <c r="S161" s="143" t="n">
        <v>2955</v>
      </c>
      <c r="T161" s="143" t="n">
        <v>2955</v>
      </c>
      <c r="U161" s="143" t="n">
        <v>2886</v>
      </c>
      <c r="V161" s="144" t="n">
        <v>2985</v>
      </c>
      <c r="W161" s="144" t="n">
        <v>41</v>
      </c>
      <c r="X161" s="144" t="n">
        <v>0</v>
      </c>
      <c r="Y161" s="144" t="n">
        <v>43</v>
      </c>
      <c r="Z161" s="145" t="n">
        <v>0</v>
      </c>
      <c r="AA161" s="145" t="n">
        <v>57</v>
      </c>
      <c r="AB161" s="145" t="n">
        <v>0</v>
      </c>
      <c r="AC161" s="149" t="n">
        <f aca="false">V161-U161+AZ161</f>
        <v>99</v>
      </c>
      <c r="AD161" s="150" t="n">
        <f aca="false">U161-T161</f>
        <v>-69</v>
      </c>
      <c r="AE161" s="143" t="n">
        <v>129</v>
      </c>
      <c r="AF161" s="151" t="n">
        <f aca="false">IF(AE161&gt;0, V161/(AE161*24),"no data")</f>
        <v>0.964147286821705</v>
      </c>
      <c r="AG161" s="152" t="n">
        <f aca="false">IF(R161&gt;0,R161/24,"no data")</f>
        <v>141.083333333333</v>
      </c>
      <c r="AH161" s="151" t="n">
        <f aca="false">IF(U161&gt;0,(U161/R161),"no data")</f>
        <v>0.852333136444182</v>
      </c>
      <c r="AI161" s="153" t="n">
        <f aca="false">(1440-((W161*X161)+(Y161*Z161)+(AA161*AB161))/(W161+Y161+AA161))/1440</f>
        <v>1</v>
      </c>
      <c r="AJ161" s="154" t="n">
        <f aca="false">IF(U161&gt;0,(1440-((X161*W161+AT161*AU161)+(Z161*Y161+AV161*AW161)+(AA161*AB161+AX161*AY161))/(W161+Y161+AA161))/1440,"no data")</f>
        <v>0.886524822695036</v>
      </c>
      <c r="AK161" s="233" t="n">
        <v>9.298</v>
      </c>
      <c r="AL161" s="234" t="n">
        <v>154.2</v>
      </c>
      <c r="AM161" s="201" t="n">
        <f aca="false">AK161*AL161</f>
        <v>1433.7516</v>
      </c>
      <c r="AN161" s="233" t="n">
        <v>23.829</v>
      </c>
      <c r="AO161" s="235" t="n">
        <v>999.2077</v>
      </c>
      <c r="AP161" s="155" t="n">
        <f aca="false">AN161*AO161</f>
        <v>23810.1202833</v>
      </c>
      <c r="AQ161" s="156" t="n">
        <f aca="false">IF(U161&gt;0,((((AK161*AL161)+(AN161*AO161))/(U161*1000))*1000000),"no data")</f>
        <v>8747.01035457381</v>
      </c>
      <c r="AR161" s="157" t="n">
        <f aca="false">S161/24</f>
        <v>123.125</v>
      </c>
      <c r="AS161" s="36"/>
      <c r="AT161" s="158" t="n">
        <v>0</v>
      </c>
      <c r="AU161" s="143" t="n">
        <v>0</v>
      </c>
      <c r="AV161" s="159" t="n">
        <v>0</v>
      </c>
      <c r="AW161" s="159" t="n">
        <v>0</v>
      </c>
      <c r="AX161" s="143" t="n">
        <v>16</v>
      </c>
      <c r="AY161" s="159" t="n">
        <v>1440</v>
      </c>
      <c r="AZ161" s="143" t="n">
        <v>0</v>
      </c>
      <c r="BA161" s="227"/>
      <c r="BB161" s="143" t="n">
        <v>984</v>
      </c>
      <c r="BC161" s="143" t="n">
        <v>1023</v>
      </c>
      <c r="BD161" s="143" t="n">
        <v>978</v>
      </c>
      <c r="BE161" s="160" t="n">
        <f aca="false">BC161-BB161</f>
        <v>39</v>
      </c>
      <c r="BF161" s="161" t="n">
        <f aca="false">AQ161</f>
        <v>8747.01035457381</v>
      </c>
      <c r="BG161" s="162" t="n">
        <f aca="false">BD161/24</f>
        <v>40.75</v>
      </c>
      <c r="BH161" s="163" t="n">
        <v>0</v>
      </c>
      <c r="BI161" s="164" t="n">
        <v>0</v>
      </c>
      <c r="BJ161" s="162" t="n">
        <v>27</v>
      </c>
      <c r="BK161" s="160" t="n">
        <v>25.38</v>
      </c>
      <c r="BL161" s="160" t="n">
        <v>20.58</v>
      </c>
      <c r="BM161" s="160" t="n">
        <v>26.48</v>
      </c>
      <c r="BN161" s="160" t="n">
        <v>977.42</v>
      </c>
      <c r="BO161" s="162" t="n">
        <v>50.11</v>
      </c>
      <c r="BP161" s="165" t="n">
        <v>0.9408</v>
      </c>
      <c r="BQ161" s="162" t="n">
        <v>96.47</v>
      </c>
      <c r="BR161" s="162" t="n">
        <v>87.16</v>
      </c>
      <c r="BS161" s="160" t="n">
        <v>12105</v>
      </c>
      <c r="BT161" s="160" t="n">
        <v>11640</v>
      </c>
      <c r="BU161" s="135" t="n">
        <f aca="false">BT161-BS161</f>
        <v>-465</v>
      </c>
      <c r="BV161" s="160" t="n">
        <f aca="false">BH161+BI161</f>
        <v>0</v>
      </c>
      <c r="BW161" s="162" t="n">
        <v>0</v>
      </c>
      <c r="BX161" s="162" t="n">
        <v>0</v>
      </c>
      <c r="BZ161" s="162" t="n">
        <v>24</v>
      </c>
      <c r="CA161" s="162" t="n">
        <v>4.83</v>
      </c>
      <c r="CC161" s="162" t="n">
        <v>2.2</v>
      </c>
      <c r="CD161" s="162" t="n">
        <v>4.3</v>
      </c>
      <c r="CE161" s="162" t="n">
        <v>2</v>
      </c>
      <c r="CF161" s="162" t="n">
        <v>0</v>
      </c>
    </row>
    <row r="162" customFormat="false" ht="13.8" hidden="false" customHeight="false" outlineLevel="0" collapsed="false">
      <c r="A162" s="90"/>
      <c r="B162" s="91" t="n">
        <v>43257</v>
      </c>
      <c r="C162" s="140" t="n">
        <v>94.9</v>
      </c>
      <c r="D162" s="166" t="n">
        <v>0.472</v>
      </c>
      <c r="E162" s="140" t="n">
        <v>72.7</v>
      </c>
      <c r="F162" s="143" t="n">
        <v>105</v>
      </c>
      <c r="G162" s="143" t="n">
        <v>83</v>
      </c>
      <c r="H162" s="144" t="n">
        <v>24</v>
      </c>
      <c r="I162" s="144" t="n">
        <v>0</v>
      </c>
      <c r="J162" s="144" t="n">
        <v>24</v>
      </c>
      <c r="K162" s="144" t="n">
        <v>0</v>
      </c>
      <c r="L162" s="145" t="n">
        <v>0</v>
      </c>
      <c r="M162" s="145" t="n">
        <v>0</v>
      </c>
      <c r="N162" s="145" t="n">
        <v>0</v>
      </c>
      <c r="O162" s="145" t="n">
        <v>0</v>
      </c>
      <c r="P162" s="145" t="n">
        <v>0</v>
      </c>
      <c r="Q162" s="143" t="n">
        <v>0</v>
      </c>
      <c r="R162" s="143" t="n">
        <v>3447</v>
      </c>
      <c r="S162" s="143" t="n">
        <v>3011</v>
      </c>
      <c r="T162" s="143" t="n">
        <v>3011</v>
      </c>
      <c r="U162" s="143" t="n">
        <v>2942</v>
      </c>
      <c r="V162" s="144" t="n">
        <v>3045</v>
      </c>
      <c r="W162" s="144" t="n">
        <v>42</v>
      </c>
      <c r="X162" s="144" t="n">
        <v>0</v>
      </c>
      <c r="Y162" s="144" t="n">
        <v>44</v>
      </c>
      <c r="Z162" s="145" t="n">
        <v>0</v>
      </c>
      <c r="AA162" s="145" t="n">
        <v>57</v>
      </c>
      <c r="AB162" s="145" t="n">
        <v>0</v>
      </c>
      <c r="AC162" s="149" t="n">
        <f aca="false">V162-U162+AZ162</f>
        <v>103</v>
      </c>
      <c r="AD162" s="150" t="n">
        <f aca="false">U162-T162</f>
        <v>-69</v>
      </c>
      <c r="AE162" s="143" t="n">
        <v>130</v>
      </c>
      <c r="AF162" s="151" t="n">
        <f aca="false">IF(AE162&gt;0, V162/(AE162*24),"no data")</f>
        <v>0.975961538461538</v>
      </c>
      <c r="AG162" s="152" t="n">
        <f aca="false">IF(R162&gt;0,R162/24,"no data")</f>
        <v>143.625</v>
      </c>
      <c r="AH162" s="151" t="n">
        <f aca="false">IF(U162&gt;0,(U162/R162),"no data")</f>
        <v>0.853495793443574</v>
      </c>
      <c r="AI162" s="153" t="n">
        <f aca="false">(1440-((W162*X162)+(Y162*Z162)+(AA162*AB162))/(W162+Y162+AA162))/1440</f>
        <v>1</v>
      </c>
      <c r="AJ162" s="154" t="n">
        <f aca="false">IF(U162&gt;0,(1440-((X162*W162+AT162*AU162)+(Z162*Y162+AV162*AW162)+(AA162*AB162+AX162*AY162))/(W162+Y162+AA162))/1440,"no data")</f>
        <v>0.888111888111888</v>
      </c>
      <c r="AK162" s="233" t="n">
        <v>9.293</v>
      </c>
      <c r="AL162" s="234" t="n">
        <v>151.67</v>
      </c>
      <c r="AM162" s="201" t="n">
        <f aca="false">AK162*AL162</f>
        <v>1409.46931</v>
      </c>
      <c r="AN162" s="233" t="n">
        <v>24.351</v>
      </c>
      <c r="AO162" s="235" t="n">
        <v>994.25</v>
      </c>
      <c r="AP162" s="155" t="n">
        <f aca="false">AN162*AO162</f>
        <v>24210.98175</v>
      </c>
      <c r="AQ162" s="156" t="n">
        <f aca="false">IF(U162&gt;0,((((AK162*AL162)+(AN162*AO162))/(U162*1000))*1000000),"no data")</f>
        <v>8708.51497620666</v>
      </c>
      <c r="AR162" s="157" t="n">
        <f aca="false">S162/24</f>
        <v>125.458333333333</v>
      </c>
      <c r="AS162" s="36"/>
      <c r="AT162" s="167" t="n">
        <v>0</v>
      </c>
      <c r="AU162" s="143" t="n">
        <v>0</v>
      </c>
      <c r="AV162" s="159" t="n">
        <v>0</v>
      </c>
      <c r="AW162" s="159" t="n">
        <v>0</v>
      </c>
      <c r="AX162" s="143" t="n">
        <v>16</v>
      </c>
      <c r="AY162" s="159" t="n">
        <v>1440</v>
      </c>
      <c r="AZ162" s="143" t="n">
        <v>0</v>
      </c>
      <c r="BA162" s="227"/>
      <c r="BB162" s="143" t="n">
        <v>1003</v>
      </c>
      <c r="BC162" s="143" t="n">
        <v>1048</v>
      </c>
      <c r="BD162" s="143" t="n">
        <v>994</v>
      </c>
      <c r="BE162" s="160" t="n">
        <f aca="false">BC162-BB162</f>
        <v>45</v>
      </c>
      <c r="BF162" s="161" t="n">
        <f aca="false">AQ162</f>
        <v>8708.51497620666</v>
      </c>
      <c r="BG162" s="162" t="n">
        <f aca="false">BD162/24</f>
        <v>41.4166666666667</v>
      </c>
      <c r="BH162" s="163" t="n">
        <v>0</v>
      </c>
      <c r="BI162" s="164" t="n">
        <v>0</v>
      </c>
      <c r="BJ162" s="162" t="n">
        <v>27</v>
      </c>
      <c r="BK162" s="160" t="n">
        <v>26</v>
      </c>
      <c r="BL162" s="160" t="n">
        <v>21.08</v>
      </c>
      <c r="BM162" s="160" t="n">
        <v>26.89</v>
      </c>
      <c r="BN162" s="160" t="n">
        <v>981.25</v>
      </c>
      <c r="BO162" s="160" t="n">
        <v>50.13</v>
      </c>
      <c r="BP162" s="165" t="n">
        <v>0.94</v>
      </c>
      <c r="BQ162" s="162" t="n">
        <v>96.5</v>
      </c>
      <c r="BR162" s="162" t="n">
        <v>87.26</v>
      </c>
      <c r="BS162" s="160" t="n">
        <v>12179</v>
      </c>
      <c r="BT162" s="160" t="n">
        <v>11656</v>
      </c>
      <c r="BU162" s="135" t="n">
        <f aca="false">BT162-BS162</f>
        <v>-523</v>
      </c>
      <c r="BV162" s="160" t="n">
        <f aca="false">BH162+BI162</f>
        <v>0</v>
      </c>
      <c r="BW162" s="162" t="n">
        <v>0</v>
      </c>
      <c r="BX162" s="162" t="n">
        <v>0</v>
      </c>
      <c r="BZ162" s="162" t="n">
        <v>24</v>
      </c>
      <c r="CA162" s="162" t="n">
        <v>6.63</v>
      </c>
      <c r="CC162" s="162" t="n">
        <v>2.1</v>
      </c>
      <c r="CD162" s="162" t="n">
        <v>4.2</v>
      </c>
      <c r="CE162" s="162" t="n">
        <v>2.1</v>
      </c>
      <c r="CF162" s="162" t="n">
        <v>0</v>
      </c>
    </row>
    <row r="163" customFormat="false" ht="13.8" hidden="false" customHeight="false" outlineLevel="0" collapsed="false">
      <c r="A163" s="90"/>
      <c r="B163" s="91" t="n">
        <v>43258</v>
      </c>
      <c r="C163" s="140" t="n">
        <v>99.4</v>
      </c>
      <c r="D163" s="166" t="n">
        <v>0.465</v>
      </c>
      <c r="E163" s="140" t="n">
        <v>75.7</v>
      </c>
      <c r="F163" s="168" t="n">
        <v>107</v>
      </c>
      <c r="G163" s="168" t="n">
        <v>90</v>
      </c>
      <c r="H163" s="144" t="n">
        <v>24</v>
      </c>
      <c r="I163" s="144" t="n">
        <v>0</v>
      </c>
      <c r="J163" s="144" t="n">
        <v>24</v>
      </c>
      <c r="K163" s="144" t="n">
        <v>0</v>
      </c>
      <c r="L163" s="145" t="n">
        <v>0</v>
      </c>
      <c r="M163" s="145" t="n">
        <v>0</v>
      </c>
      <c r="N163" s="145" t="n">
        <v>0</v>
      </c>
      <c r="O163" s="145" t="n">
        <v>0</v>
      </c>
      <c r="P163" s="145" t="n">
        <v>0</v>
      </c>
      <c r="Q163" s="143" t="n">
        <v>0</v>
      </c>
      <c r="R163" s="143" t="n">
        <v>3402</v>
      </c>
      <c r="S163" s="143" t="n">
        <v>2967</v>
      </c>
      <c r="T163" s="143" t="n">
        <v>2967</v>
      </c>
      <c r="U163" s="143" t="n">
        <v>2894</v>
      </c>
      <c r="V163" s="144" t="n">
        <v>2991</v>
      </c>
      <c r="W163" s="144" t="n">
        <v>41</v>
      </c>
      <c r="X163" s="144" t="n">
        <v>0</v>
      </c>
      <c r="Y163" s="144" t="n">
        <v>43</v>
      </c>
      <c r="Z163" s="145" t="n">
        <v>0</v>
      </c>
      <c r="AA163" s="145" t="n">
        <v>57</v>
      </c>
      <c r="AB163" s="145" t="n">
        <v>0</v>
      </c>
      <c r="AC163" s="149" t="n">
        <f aca="false">V163-U163+AZ163</f>
        <v>97</v>
      </c>
      <c r="AD163" s="150" t="n">
        <f aca="false">U163-T163</f>
        <v>-73</v>
      </c>
      <c r="AE163" s="143" t="n">
        <v>126</v>
      </c>
      <c r="AF163" s="151" t="n">
        <f aca="false">IF(AE163&gt;0, V163/(AE163*24),"no data")</f>
        <v>0.989087301587302</v>
      </c>
      <c r="AG163" s="152" t="n">
        <f aca="false">IF(R163&gt;0,R163/24,"no data")</f>
        <v>141.75</v>
      </c>
      <c r="AH163" s="151" t="n">
        <f aca="false">IF(U163&gt;0,(U163/R163),"no data")</f>
        <v>0.850676072898295</v>
      </c>
      <c r="AI163" s="153" t="n">
        <f aca="false">(1440-((W163*X163)+(Y163*Z163)+(AA163*AB163))/(W163+Y163+AA163))/1440</f>
        <v>1</v>
      </c>
      <c r="AJ163" s="154" t="n">
        <f aca="false">IF(U163&gt;0,(1440-((X163*W163+AT163*AU163)+(Z163*Y163+AV163*AW163)+(AA163*AB163+AX163*AY163))/(W163+Y163+AA163))/1440,"no data")</f>
        <v>0.886524822695036</v>
      </c>
      <c r="AK163" s="233" t="n">
        <v>9.284</v>
      </c>
      <c r="AL163" s="234" t="n">
        <v>153.65</v>
      </c>
      <c r="AM163" s="201" t="n">
        <f aca="false">AK163*AL163</f>
        <v>1426.4866</v>
      </c>
      <c r="AN163" s="233" t="n">
        <v>24.055</v>
      </c>
      <c r="AO163" s="235" t="n">
        <v>987.6112</v>
      </c>
      <c r="AP163" s="155" t="n">
        <f aca="false">AN163*AO163</f>
        <v>23756.987416</v>
      </c>
      <c r="AQ163" s="156" t="n">
        <f aca="false">IF(U163&gt;0,((((AK163*AL163)+(AN163*AO163))/(U163*1000))*1000000),"no data")</f>
        <v>8701.96061368348</v>
      </c>
      <c r="AR163" s="157" t="n">
        <f aca="false">S163/24</f>
        <v>123.625</v>
      </c>
      <c r="AS163" s="36"/>
      <c r="AT163" s="143" t="n">
        <v>0</v>
      </c>
      <c r="AU163" s="159" t="n">
        <v>0</v>
      </c>
      <c r="AV163" s="159" t="n">
        <v>0</v>
      </c>
      <c r="AW163" s="143" t="n">
        <v>0</v>
      </c>
      <c r="AX163" s="159" t="n">
        <v>16</v>
      </c>
      <c r="AY163" s="143" t="n">
        <v>1440</v>
      </c>
      <c r="AZ163" s="143" t="n">
        <v>0</v>
      </c>
      <c r="BA163" s="227"/>
      <c r="BB163" s="160" t="n">
        <v>987</v>
      </c>
      <c r="BC163" s="160" t="n">
        <v>1024</v>
      </c>
      <c r="BD163" s="169" t="n">
        <v>980</v>
      </c>
      <c r="BE163" s="160" t="n">
        <f aca="false">BC163-BB163</f>
        <v>37</v>
      </c>
      <c r="BF163" s="162" t="n">
        <f aca="false">AQ163</f>
        <v>8701.96061368348</v>
      </c>
      <c r="BG163" s="162" t="n">
        <f aca="false">BD163/24</f>
        <v>40.8333333333333</v>
      </c>
      <c r="BH163" s="163" t="n">
        <v>0</v>
      </c>
      <c r="BI163" s="164" t="n">
        <v>0</v>
      </c>
      <c r="BJ163" s="162" t="n">
        <v>27</v>
      </c>
      <c r="BK163" s="160" t="n">
        <v>25.82</v>
      </c>
      <c r="BL163" s="160" t="n">
        <v>20.82</v>
      </c>
      <c r="BM163" s="160" t="n">
        <v>26.85</v>
      </c>
      <c r="BN163" s="160" t="n">
        <v>976.42</v>
      </c>
      <c r="BO163" s="160" t="n">
        <v>50.09</v>
      </c>
      <c r="BP163" s="165" t="n">
        <v>0.9415</v>
      </c>
      <c r="BQ163" s="162" t="n">
        <v>96.65</v>
      </c>
      <c r="BR163" s="162" t="n">
        <v>87.45</v>
      </c>
      <c r="BS163" s="160" t="n">
        <v>12282</v>
      </c>
      <c r="BT163" s="160" t="n">
        <v>11787</v>
      </c>
      <c r="BU163" s="135" t="n">
        <f aca="false">BT163-BS163</f>
        <v>-495</v>
      </c>
      <c r="BV163" s="160" t="n">
        <f aca="false">BH163+BI163</f>
        <v>0</v>
      </c>
      <c r="BW163" s="162" t="n">
        <v>0</v>
      </c>
      <c r="BX163" s="162" t="n">
        <v>0</v>
      </c>
      <c r="BZ163" s="162" t="n">
        <v>24</v>
      </c>
      <c r="CA163" s="162" t="n">
        <v>6.9</v>
      </c>
      <c r="CC163" s="162" t="n">
        <v>2.2</v>
      </c>
      <c r="CD163" s="162" t="n">
        <v>4.3</v>
      </c>
      <c r="CE163" s="162" t="n">
        <v>2.1</v>
      </c>
      <c r="CF163" s="162" t="n">
        <v>0</v>
      </c>
    </row>
    <row r="164" customFormat="false" ht="13.8" hidden="false" customHeight="false" outlineLevel="0" collapsed="false">
      <c r="A164" s="90"/>
      <c r="B164" s="91" t="n">
        <v>43259</v>
      </c>
      <c r="C164" s="140" t="n">
        <v>101.5</v>
      </c>
      <c r="D164" s="166" t="n">
        <v>0.4287</v>
      </c>
      <c r="E164" s="140" t="n">
        <v>75.54</v>
      </c>
      <c r="F164" s="143" t="n">
        <v>112</v>
      </c>
      <c r="G164" s="143" t="n">
        <v>92</v>
      </c>
      <c r="H164" s="143" t="n">
        <v>24</v>
      </c>
      <c r="I164" s="143" t="n">
        <v>0</v>
      </c>
      <c r="J164" s="143" t="n">
        <v>24</v>
      </c>
      <c r="K164" s="143" t="n">
        <v>0</v>
      </c>
      <c r="L164" s="145" t="n">
        <v>0</v>
      </c>
      <c r="M164" s="145" t="n">
        <v>0</v>
      </c>
      <c r="N164" s="145" t="n">
        <v>0</v>
      </c>
      <c r="O164" s="145" t="n">
        <v>0</v>
      </c>
      <c r="P164" s="145" t="n">
        <v>0</v>
      </c>
      <c r="Q164" s="143" t="n">
        <v>0</v>
      </c>
      <c r="R164" s="143" t="n">
        <v>3381</v>
      </c>
      <c r="S164" s="143" t="n">
        <v>2960</v>
      </c>
      <c r="T164" s="143" t="n">
        <v>2960</v>
      </c>
      <c r="U164" s="143" t="n">
        <v>2889</v>
      </c>
      <c r="V164" s="143" t="n">
        <v>2990</v>
      </c>
      <c r="W164" s="143" t="n">
        <v>41</v>
      </c>
      <c r="X164" s="143" t="n">
        <v>0</v>
      </c>
      <c r="Y164" s="143" t="n">
        <v>43</v>
      </c>
      <c r="Z164" s="145" t="n">
        <v>0</v>
      </c>
      <c r="AA164" s="145" t="n">
        <v>57</v>
      </c>
      <c r="AB164" s="145" t="n">
        <v>0</v>
      </c>
      <c r="AC164" s="149" t="n">
        <f aca="false">V164-U164+AZ164</f>
        <v>101</v>
      </c>
      <c r="AD164" s="150" t="n">
        <f aca="false">U164-T164</f>
        <v>-71</v>
      </c>
      <c r="AE164" s="143" t="n">
        <v>127</v>
      </c>
      <c r="AF164" s="151" t="n">
        <f aca="false">IF(AE164&gt;0, V164/(AE164*24),"no data")</f>
        <v>0.980971128608924</v>
      </c>
      <c r="AG164" s="152" t="n">
        <f aca="false">IF(R164&gt;0,R164/24,"no data")</f>
        <v>140.875</v>
      </c>
      <c r="AH164" s="151" t="n">
        <f aca="false">IF(U164&gt;0,(U164/R164),"no data")</f>
        <v>0.854480922803904</v>
      </c>
      <c r="AI164" s="153" t="n">
        <f aca="false">IF(U164&gt;0,(1440-((W164*X164)+(Y164*Z164)+(AA164*AB164))/(W164+Y164+AA164))/1440,"no data")</f>
        <v>1</v>
      </c>
      <c r="AJ164" s="154" t="n">
        <f aca="false">IF(U164&gt;0,(1440-((X164*W164+AT164*AU164)+(Z164*Y164+AV164*AW164)+(AA164*AB164+AX164*AY164))/(W164+Y164+AA164))/1440,"no data")</f>
        <v>0.886524822695036</v>
      </c>
      <c r="AK164" s="233" t="n">
        <v>9.289</v>
      </c>
      <c r="AL164" s="234" t="n">
        <v>154.12</v>
      </c>
      <c r="AM164" s="201" t="n">
        <f aca="false">AK164*AL164</f>
        <v>1431.62068</v>
      </c>
      <c r="AN164" s="233" t="n">
        <v>23.826</v>
      </c>
      <c r="AO164" s="235" t="n">
        <v>988.16369359916</v>
      </c>
      <c r="AP164" s="155" t="n">
        <f aca="false">AN164*AO164</f>
        <v>23543.9881636936</v>
      </c>
      <c r="AQ164" s="156" t="n">
        <f aca="false">IF(U164&gt;0,((((AK164*AL164)+(AN164*AO164))/(U164*1000))*1000000),"no data")</f>
        <v>8645.07055856476</v>
      </c>
      <c r="AR164" s="157" t="n">
        <f aca="false">S164/24</f>
        <v>123.333333333333</v>
      </c>
      <c r="AS164" s="36"/>
      <c r="AT164" s="143" t="n">
        <v>0</v>
      </c>
      <c r="AU164" s="143" t="n">
        <v>0</v>
      </c>
      <c r="AV164" s="143" t="n">
        <v>0</v>
      </c>
      <c r="AW164" s="143" t="n">
        <v>0</v>
      </c>
      <c r="AX164" s="143" t="n">
        <v>16</v>
      </c>
      <c r="AY164" s="143" t="n">
        <v>1440</v>
      </c>
      <c r="AZ164" s="143" t="n">
        <v>0</v>
      </c>
      <c r="BA164" s="227"/>
      <c r="BB164" s="160" t="n">
        <v>984</v>
      </c>
      <c r="BC164" s="160" t="n">
        <v>1024</v>
      </c>
      <c r="BD164" s="160" t="n">
        <v>982</v>
      </c>
      <c r="BE164" s="160" t="n">
        <f aca="false">BC164-BB164</f>
        <v>40</v>
      </c>
      <c r="BF164" s="162" t="n">
        <f aca="false">AQ164</f>
        <v>8645.07055856476</v>
      </c>
      <c r="BG164" s="162" t="n">
        <f aca="false">BD164/24</f>
        <v>40.9166666666667</v>
      </c>
      <c r="BH164" s="163" t="n">
        <v>0</v>
      </c>
      <c r="BI164" s="164" t="n">
        <v>0</v>
      </c>
      <c r="BJ164" s="162" t="n">
        <v>27</v>
      </c>
      <c r="BK164" s="160" t="n">
        <v>25.58</v>
      </c>
      <c r="BL164" s="160" t="n">
        <v>20.58</v>
      </c>
      <c r="BM164" s="160" t="n">
        <v>26.92</v>
      </c>
      <c r="BN164" s="160" t="n">
        <v>975.25</v>
      </c>
      <c r="BO164" s="160" t="n">
        <v>50.14</v>
      </c>
      <c r="BP164" s="165" t="n">
        <v>0.9418</v>
      </c>
      <c r="BQ164" s="162" t="n">
        <v>96.37</v>
      </c>
      <c r="BR164" s="162" t="n">
        <v>87.23</v>
      </c>
      <c r="BS164" s="160" t="n">
        <v>12205</v>
      </c>
      <c r="BT164" s="160" t="n">
        <v>11695</v>
      </c>
      <c r="BU164" s="135" t="n">
        <f aca="false">BT164-BS164</f>
        <v>-510</v>
      </c>
      <c r="BV164" s="160" t="n">
        <f aca="false">BH164+BI164</f>
        <v>0</v>
      </c>
      <c r="BW164" s="162" t="n">
        <v>0</v>
      </c>
      <c r="BX164" s="162" t="n">
        <v>0</v>
      </c>
      <c r="BZ164" s="162" t="n">
        <v>24</v>
      </c>
      <c r="CA164" s="162" t="n">
        <v>7</v>
      </c>
      <c r="CC164" s="162" t="n">
        <v>2.1</v>
      </c>
      <c r="CD164" s="162" t="n">
        <v>4.2</v>
      </c>
      <c r="CE164" s="162" t="n">
        <v>2</v>
      </c>
      <c r="CF164" s="162" t="n">
        <v>0</v>
      </c>
    </row>
    <row r="165" customFormat="false" ht="13.8" hidden="false" customHeight="false" outlineLevel="0" collapsed="false">
      <c r="A165" s="90"/>
      <c r="B165" s="91" t="n">
        <v>43260</v>
      </c>
      <c r="C165" s="140" t="n">
        <v>92.08</v>
      </c>
      <c r="D165" s="166" t="n">
        <v>0.571</v>
      </c>
      <c r="E165" s="140" t="n">
        <v>74.93</v>
      </c>
      <c r="F165" s="143" t="n">
        <v>99</v>
      </c>
      <c r="G165" s="143" t="n">
        <v>89</v>
      </c>
      <c r="H165" s="143" t="n">
        <v>24</v>
      </c>
      <c r="I165" s="143" t="n">
        <v>0</v>
      </c>
      <c r="J165" s="143" t="n">
        <v>24</v>
      </c>
      <c r="K165" s="143" t="n">
        <v>0</v>
      </c>
      <c r="L165" s="145" t="n">
        <v>0</v>
      </c>
      <c r="M165" s="145" t="n">
        <v>0</v>
      </c>
      <c r="N165" s="145" t="n">
        <v>0</v>
      </c>
      <c r="O165" s="145" t="n">
        <v>0</v>
      </c>
      <c r="P165" s="145" t="n">
        <v>0</v>
      </c>
      <c r="Q165" s="143" t="n">
        <v>0</v>
      </c>
      <c r="R165" s="143" t="n">
        <v>3475</v>
      </c>
      <c r="S165" s="143" t="n">
        <v>2981</v>
      </c>
      <c r="T165" s="143" t="n">
        <v>2981</v>
      </c>
      <c r="U165" s="143" t="n">
        <v>2915</v>
      </c>
      <c r="V165" s="143" t="n">
        <v>3014</v>
      </c>
      <c r="W165" s="143" t="n">
        <v>42</v>
      </c>
      <c r="X165" s="143" t="n">
        <v>0</v>
      </c>
      <c r="Y165" s="143" t="n">
        <v>43</v>
      </c>
      <c r="Z165" s="145" t="n">
        <v>0</v>
      </c>
      <c r="AA165" s="145" t="n">
        <v>57</v>
      </c>
      <c r="AB165" s="145" t="n">
        <v>0</v>
      </c>
      <c r="AC165" s="149" t="n">
        <f aca="false">V165-U165+AZ165</f>
        <v>99</v>
      </c>
      <c r="AD165" s="150" t="n">
        <f aca="false">U165-T165</f>
        <v>-66</v>
      </c>
      <c r="AE165" s="143" t="n">
        <v>128</v>
      </c>
      <c r="AF165" s="151" t="n">
        <f aca="false">IF(AE165&gt;0, V165/(AE165*24),"no data")</f>
        <v>0.981119791666667</v>
      </c>
      <c r="AG165" s="152" t="n">
        <f aca="false">IF(R165&gt;0,R165/24,"no data")</f>
        <v>144.791666666667</v>
      </c>
      <c r="AH165" s="151" t="n">
        <f aca="false">IF(U165&gt;0,(U165/R165),"no data")</f>
        <v>0.838848920863309</v>
      </c>
      <c r="AI165" s="153" t="n">
        <f aca="false">IF(U165&gt;0,(1440-((W165*X165)+(Y165*Z165)+(AA165*AB165))/(W165+Y165+AA165))/1440,"no data")</f>
        <v>1</v>
      </c>
      <c r="AJ165" s="154" t="n">
        <f aca="false">IF(U165&gt;0,(1440-((X165*W165+AT165*AU165)+(Z165*Y165+AV165*AW165)+(AA165*AB165+AX165*AY165))/(W165+Y165+AA165))/1440,"no data")</f>
        <v>0.887323943661972</v>
      </c>
      <c r="AK165" s="233" t="n">
        <v>9.254</v>
      </c>
      <c r="AL165" s="234" t="n">
        <v>149.78</v>
      </c>
      <c r="AM165" s="201" t="n">
        <f aca="false">AK165*AL165</f>
        <v>1386.06412</v>
      </c>
      <c r="AN165" s="233" t="n">
        <v>24.16042</v>
      </c>
      <c r="AO165" s="235" t="n">
        <v>989.528145695364</v>
      </c>
      <c r="AP165" s="155" t="n">
        <f aca="false">AN165*AO165</f>
        <v>23907.4156018212</v>
      </c>
      <c r="AQ165" s="156" t="n">
        <f aca="false">IF(U165&gt;0,((((AK165*AL165)+(AN165*AO165))/(U165*1000))*1000000),"no data")</f>
        <v>8677.00848089921</v>
      </c>
      <c r="AR165" s="236" t="n">
        <f aca="false">IF(S165&gt;0,S165/24, "no data")</f>
        <v>124.208333333333</v>
      </c>
      <c r="AS165" s="36"/>
      <c r="AT165" s="143" t="n">
        <v>0</v>
      </c>
      <c r="AU165" s="143" t="n">
        <v>0</v>
      </c>
      <c r="AV165" s="143" t="n">
        <v>0</v>
      </c>
      <c r="AW165" s="143" t="n">
        <v>0</v>
      </c>
      <c r="AX165" s="143" t="n">
        <v>16</v>
      </c>
      <c r="AY165" s="143" t="n">
        <v>1440</v>
      </c>
      <c r="AZ165" s="143" t="n">
        <v>0</v>
      </c>
      <c r="BA165" s="227"/>
      <c r="BB165" s="160" t="n">
        <v>996</v>
      </c>
      <c r="BC165" s="160" t="n">
        <v>1037</v>
      </c>
      <c r="BD165" s="160" t="n">
        <v>981</v>
      </c>
      <c r="BE165" s="160" t="n">
        <f aca="false">BC165-BB165</f>
        <v>41</v>
      </c>
      <c r="BF165" s="162" t="n">
        <f aca="false">AQ165</f>
        <v>8677.00848089921</v>
      </c>
      <c r="BG165" s="162" t="n">
        <f aca="false">BD165/24</f>
        <v>40.875</v>
      </c>
      <c r="BH165" s="163" t="n">
        <v>0</v>
      </c>
      <c r="BI165" s="164" t="n">
        <v>0</v>
      </c>
      <c r="BJ165" s="162" t="n">
        <v>27</v>
      </c>
      <c r="BK165" s="160" t="n">
        <v>25.89</v>
      </c>
      <c r="BL165" s="160" t="n">
        <v>20.82</v>
      </c>
      <c r="BM165" s="160" t="n">
        <v>27.22</v>
      </c>
      <c r="BN165" s="162" t="n">
        <v>977.42</v>
      </c>
      <c r="BO165" s="160" t="n">
        <v>50.15</v>
      </c>
      <c r="BP165" s="165" t="n">
        <v>0.9403</v>
      </c>
      <c r="BQ165" s="162" t="n">
        <v>96.75</v>
      </c>
      <c r="BR165" s="162" t="n">
        <v>87.19</v>
      </c>
      <c r="BS165" s="160" t="n">
        <v>12244</v>
      </c>
      <c r="BT165" s="160" t="n">
        <v>12054</v>
      </c>
      <c r="BU165" s="135" t="n">
        <f aca="false">BT165-BS165</f>
        <v>-190</v>
      </c>
      <c r="BV165" s="160" t="n">
        <f aca="false">BH165+BI165</f>
        <v>0</v>
      </c>
      <c r="BW165" s="162" t="n">
        <v>0</v>
      </c>
      <c r="BX165" s="162" t="n">
        <v>0</v>
      </c>
      <c r="BZ165" s="162" t="n">
        <v>24</v>
      </c>
      <c r="CA165" s="162" t="n">
        <v>6.78</v>
      </c>
      <c r="CC165" s="162" t="n">
        <v>2.1</v>
      </c>
      <c r="CD165" s="162" t="n">
        <v>4.4</v>
      </c>
      <c r="CE165" s="162" t="n">
        <v>2.1</v>
      </c>
      <c r="CF165" s="162" t="n">
        <v>0</v>
      </c>
    </row>
    <row r="166" customFormat="false" ht="13.8" hidden="false" customHeight="false" outlineLevel="0" collapsed="false">
      <c r="A166" s="90"/>
      <c r="B166" s="91" t="n">
        <v>43261</v>
      </c>
      <c r="C166" s="140" t="n">
        <v>90.36</v>
      </c>
      <c r="D166" s="166" t="n">
        <v>0.6339</v>
      </c>
      <c r="E166" s="140" t="n">
        <v>76.76</v>
      </c>
      <c r="F166" s="143" t="n">
        <v>100</v>
      </c>
      <c r="G166" s="143" t="n">
        <v>80</v>
      </c>
      <c r="H166" s="143" t="n">
        <v>24</v>
      </c>
      <c r="I166" s="143" t="n">
        <v>0</v>
      </c>
      <c r="J166" s="143" t="n">
        <v>24</v>
      </c>
      <c r="K166" s="143" t="n">
        <v>0</v>
      </c>
      <c r="L166" s="143" t="n">
        <v>0</v>
      </c>
      <c r="M166" s="143" t="n">
        <v>0</v>
      </c>
      <c r="N166" s="170" t="n">
        <v>0</v>
      </c>
      <c r="O166" s="170" t="n">
        <v>0</v>
      </c>
      <c r="P166" s="170" t="n">
        <v>0</v>
      </c>
      <c r="Q166" s="143" t="n">
        <v>0</v>
      </c>
      <c r="R166" s="143" t="n">
        <v>3495</v>
      </c>
      <c r="S166" s="143" t="n">
        <v>2983</v>
      </c>
      <c r="T166" s="143" t="n">
        <v>2983</v>
      </c>
      <c r="U166" s="143" t="n">
        <v>2911</v>
      </c>
      <c r="V166" s="143" t="n">
        <v>3010</v>
      </c>
      <c r="W166" s="143" t="n">
        <v>41</v>
      </c>
      <c r="X166" s="143" t="n">
        <v>0</v>
      </c>
      <c r="Y166" s="143" t="n">
        <v>43</v>
      </c>
      <c r="Z166" s="143" t="n">
        <v>0</v>
      </c>
      <c r="AA166" s="143" t="n">
        <v>57</v>
      </c>
      <c r="AB166" s="170" t="n">
        <v>0</v>
      </c>
      <c r="AC166" s="149" t="n">
        <f aca="false">V166-U166+AZ166</f>
        <v>99</v>
      </c>
      <c r="AD166" s="150" t="n">
        <f aca="false">U166-T166</f>
        <v>-72</v>
      </c>
      <c r="AE166" s="143" t="n">
        <v>127</v>
      </c>
      <c r="AF166" s="151" t="n">
        <f aca="false">IF(AE166&gt;0, V166/(AE166*24),"no data")</f>
        <v>0.98753280839895</v>
      </c>
      <c r="AG166" s="152" t="n">
        <f aca="false">IF(R166&gt;0,R166/24,"no data")</f>
        <v>145.625</v>
      </c>
      <c r="AH166" s="151" t="n">
        <f aca="false">IF(U166&gt;0,(U166/R166),"no data")</f>
        <v>0.832904148783977</v>
      </c>
      <c r="AI166" s="153" t="n">
        <f aca="false">IF(U166&gt;0,(1440-((W166*X166)+(Y166*Z166)+(AA166*AB166))/(W166+Y166+AA166))/1440,"no data")</f>
        <v>1</v>
      </c>
      <c r="AJ166" s="154" t="n">
        <f aca="false">IF(U166&gt;0,(1440-((X166*W166+AT166*AU166)+(Z166*Y166+AV166*AW166)+(AA166*AB166+AX166*AY166))/(W166+Y166+AA166))/1440,"no data")</f>
        <v>0.886524822695036</v>
      </c>
      <c r="AK166" s="233" t="n">
        <v>9.292</v>
      </c>
      <c r="AL166" s="234" t="n">
        <v>148.84</v>
      </c>
      <c r="AM166" s="201" t="n">
        <f aca="false">AK166*AL166</f>
        <v>1383.02128</v>
      </c>
      <c r="AN166" s="233" t="n">
        <v>24.2232</v>
      </c>
      <c r="AO166" s="235" t="n">
        <v>981.6703</v>
      </c>
      <c r="AP166" s="155" t="n">
        <f aca="false">AN166*AO166</f>
        <v>23779.19601096</v>
      </c>
      <c r="AQ166" s="156" t="n">
        <f aca="false">IF(U166&gt;0,((((AK166*AL166)+(AN166*AO166))/(U166*1000))*1000000),"no data")</f>
        <v>8643.83967398145</v>
      </c>
      <c r="AR166" s="236" t="n">
        <f aca="false">IF(S166&gt;0,S166/24, "no data")</f>
        <v>124.291666666667</v>
      </c>
      <c r="AS166" s="36"/>
      <c r="AT166" s="143" t="n">
        <v>0</v>
      </c>
      <c r="AU166" s="143" t="n">
        <v>0</v>
      </c>
      <c r="AV166" s="143" t="n">
        <v>0</v>
      </c>
      <c r="AW166" s="143" t="n">
        <v>0</v>
      </c>
      <c r="AX166" s="159" t="n">
        <v>16</v>
      </c>
      <c r="AY166" s="143" t="n">
        <v>1440</v>
      </c>
      <c r="AZ166" s="143" t="n">
        <v>0</v>
      </c>
      <c r="BA166" s="227"/>
      <c r="BB166" s="160" t="n">
        <v>991</v>
      </c>
      <c r="BC166" s="160" t="n">
        <v>1034</v>
      </c>
      <c r="BD166" s="160" t="n">
        <v>985</v>
      </c>
      <c r="BE166" s="160" t="n">
        <f aca="false">BC166-BB166</f>
        <v>43</v>
      </c>
      <c r="BF166" s="162" t="n">
        <f aca="false">AQ166</f>
        <v>8643.83967398145</v>
      </c>
      <c r="BG166" s="162" t="n">
        <f aca="false">BD166/24</f>
        <v>41.0416666666667</v>
      </c>
      <c r="BH166" s="163" t="n">
        <v>0</v>
      </c>
      <c r="BI166" s="164" t="n">
        <v>0</v>
      </c>
      <c r="BJ166" s="162" t="n">
        <v>27</v>
      </c>
      <c r="BK166" s="160" t="n">
        <v>25.98</v>
      </c>
      <c r="BL166" s="160" t="n">
        <v>20.99</v>
      </c>
      <c r="BM166" s="160" t="n">
        <v>27.29</v>
      </c>
      <c r="BN166" s="162" t="n">
        <v>979.83</v>
      </c>
      <c r="BO166" s="160" t="n">
        <v>50.09</v>
      </c>
      <c r="BP166" s="165" t="n">
        <v>0.9397</v>
      </c>
      <c r="BQ166" s="162" t="n">
        <v>96.95</v>
      </c>
      <c r="BR166" s="162" t="n">
        <v>87.32</v>
      </c>
      <c r="BS166" s="160" t="n">
        <v>12318</v>
      </c>
      <c r="BT166" s="160" t="n">
        <v>11768</v>
      </c>
      <c r="BU166" s="135" t="n">
        <f aca="false">BT166-BS166</f>
        <v>-550</v>
      </c>
      <c r="BV166" s="160" t="n">
        <f aca="false">BH166+BI166</f>
        <v>0</v>
      </c>
      <c r="BW166" s="162" t="n">
        <v>0</v>
      </c>
      <c r="BX166" s="162" t="n">
        <v>0</v>
      </c>
      <c r="BZ166" s="162" t="n">
        <v>24</v>
      </c>
      <c r="CA166" s="162" t="n">
        <v>7.77</v>
      </c>
      <c r="CC166" s="162" t="n">
        <v>2.1</v>
      </c>
      <c r="CD166" s="162" t="n">
        <v>4.2</v>
      </c>
      <c r="CE166" s="162" t="n">
        <v>2</v>
      </c>
      <c r="CF166" s="162" t="n">
        <v>0</v>
      </c>
    </row>
    <row r="167" customFormat="false" ht="13.8" hidden="false" customHeight="false" outlineLevel="0" collapsed="false">
      <c r="A167" s="90" t="s">
        <v>115</v>
      </c>
      <c r="B167" s="91" t="n">
        <v>43262</v>
      </c>
      <c r="C167" s="92" t="n">
        <v>97</v>
      </c>
      <c r="D167" s="93" t="n">
        <v>0.54</v>
      </c>
      <c r="E167" s="92" t="n">
        <v>78</v>
      </c>
      <c r="F167" s="95" t="n">
        <v>106</v>
      </c>
      <c r="G167" s="95" t="n">
        <v>88</v>
      </c>
      <c r="H167" s="95" t="n">
        <v>24</v>
      </c>
      <c r="I167" s="95" t="n">
        <v>0</v>
      </c>
      <c r="J167" s="95" t="n">
        <v>24</v>
      </c>
      <c r="K167" s="95" t="n">
        <v>0</v>
      </c>
      <c r="L167" s="95" t="n">
        <v>0</v>
      </c>
      <c r="M167" s="95" t="n">
        <v>0</v>
      </c>
      <c r="N167" s="97" t="n">
        <v>0</v>
      </c>
      <c r="O167" s="97" t="n">
        <v>0</v>
      </c>
      <c r="P167" s="97" t="n">
        <v>0</v>
      </c>
      <c r="Q167" s="95" t="n">
        <v>0</v>
      </c>
      <c r="R167" s="202" t="n">
        <v>3421</v>
      </c>
      <c r="S167" s="112" t="n">
        <v>2952</v>
      </c>
      <c r="T167" s="95" t="n">
        <v>2952</v>
      </c>
      <c r="U167" s="95" t="n">
        <v>2872</v>
      </c>
      <c r="V167" s="95" t="n">
        <v>2975</v>
      </c>
      <c r="W167" s="95" t="n">
        <v>41</v>
      </c>
      <c r="X167" s="95" t="n">
        <v>0</v>
      </c>
      <c r="Y167" s="95" t="n">
        <v>43</v>
      </c>
      <c r="Z167" s="95" t="n">
        <v>0</v>
      </c>
      <c r="AA167" s="95" t="n">
        <v>57</v>
      </c>
      <c r="AB167" s="97" t="n">
        <v>0</v>
      </c>
      <c r="AC167" s="100" t="n">
        <f aca="false">V167-U167+AZ167</f>
        <v>103</v>
      </c>
      <c r="AD167" s="101" t="n">
        <f aca="false">U167-T167</f>
        <v>-80</v>
      </c>
      <c r="AE167" s="95" t="n">
        <v>125</v>
      </c>
      <c r="AF167" s="102" t="n">
        <f aca="false">IF(AE167&gt;0, V167/(AE167*24),"no data")</f>
        <v>0.991666666666667</v>
      </c>
      <c r="AG167" s="103" t="n">
        <f aca="false">IF(R167&gt;0,R167/24,"no data")</f>
        <v>142.541666666667</v>
      </c>
      <c r="AH167" s="102" t="n">
        <f aca="false">IF(U167&gt;0,(U167/R167),"no data")</f>
        <v>0.839520608009354</v>
      </c>
      <c r="AI167" s="104" t="n">
        <f aca="false">IF(U167&gt;0,(1440-((W167*X167)+(Y167*Z167)+(AA167*AB167))/(W167+Y167+AA167))/1440,"no data")</f>
        <v>1</v>
      </c>
      <c r="AJ167" s="105" t="n">
        <f aca="false">IF(U167&gt;0,(1440-((X167*W167+AT167*AU167)+(Z167*Y167+AV167*AW167)+(AA167*AB167+AX167*AY167))/(W167+Y167+AA167))/1440,"no data")</f>
        <v>0.886524822695036</v>
      </c>
      <c r="AK167" s="210" t="n">
        <v>9.261</v>
      </c>
      <c r="AL167" s="211" t="n">
        <v>153.2</v>
      </c>
      <c r="AM167" s="94" t="n">
        <f aca="false">AK167*AL167</f>
        <v>1418.7852</v>
      </c>
      <c r="AN167" s="210" t="n">
        <v>23.74993</v>
      </c>
      <c r="AO167" s="231" t="n">
        <v>987.96</v>
      </c>
      <c r="AP167" s="109" t="n">
        <f aca="false">AN167*AO167</f>
        <v>23463.9808428</v>
      </c>
      <c r="AQ167" s="130" t="n">
        <f aca="false">IF(U167&gt;0,((((AK167*AL167)+(AN167*AO167))/(U167*1000))*1000000),"no data")</f>
        <v>8663.91575306407</v>
      </c>
      <c r="AR167" s="111" t="n">
        <f aca="false">IF(S167&gt;0,S167/24, "no data")</f>
        <v>123</v>
      </c>
      <c r="AS167" s="36"/>
      <c r="AT167" s="95" t="n">
        <v>0</v>
      </c>
      <c r="AU167" s="112" t="n">
        <v>0</v>
      </c>
      <c r="AV167" s="112" t="n">
        <v>0</v>
      </c>
      <c r="AW167" s="95" t="n">
        <v>0</v>
      </c>
      <c r="AX167" s="112" t="n">
        <v>16</v>
      </c>
      <c r="AY167" s="95" t="n">
        <v>1440</v>
      </c>
      <c r="AZ167" s="95" t="n">
        <v>0</v>
      </c>
      <c r="BA167" s="227"/>
      <c r="BB167" s="113" t="n">
        <v>977</v>
      </c>
      <c r="BC167" s="113" t="n">
        <v>1023</v>
      </c>
      <c r="BD167" s="113" t="n">
        <v>975</v>
      </c>
      <c r="BE167" s="113" t="n">
        <f aca="false">BC167-BB167</f>
        <v>46</v>
      </c>
      <c r="BF167" s="113" t="n">
        <f aca="false">AQ167</f>
        <v>8663.91575306407</v>
      </c>
      <c r="BG167" s="173" t="n">
        <f aca="false">BD167/24</f>
        <v>40.625</v>
      </c>
      <c r="BH167" s="174" t="n">
        <v>0</v>
      </c>
      <c r="BI167" s="137" t="n">
        <v>0</v>
      </c>
      <c r="BJ167" s="114" t="n">
        <v>27</v>
      </c>
      <c r="BK167" s="113" t="n">
        <v>25.5</v>
      </c>
      <c r="BL167" s="113" t="n">
        <v>20.57</v>
      </c>
      <c r="BM167" s="113" t="n">
        <v>27.59</v>
      </c>
      <c r="BN167" s="114" t="n">
        <v>977.6</v>
      </c>
      <c r="BO167" s="113" t="n">
        <v>50.1</v>
      </c>
      <c r="BP167" s="136" t="n">
        <v>0.9413</v>
      </c>
      <c r="BQ167" s="114" t="n">
        <v>96.56</v>
      </c>
      <c r="BR167" s="114" t="n">
        <v>87.38</v>
      </c>
      <c r="BS167" s="113" t="n">
        <v>12239</v>
      </c>
      <c r="BT167" s="113" t="n">
        <v>11733</v>
      </c>
      <c r="BU167" s="135" t="n">
        <f aca="false">BT167-BS167</f>
        <v>-506</v>
      </c>
      <c r="BV167" s="113" t="n">
        <f aca="false">BH167+BI167</f>
        <v>0</v>
      </c>
      <c r="BW167" s="114" t="n">
        <v>0</v>
      </c>
      <c r="BX167" s="114" t="n">
        <v>0</v>
      </c>
      <c r="BZ167" s="114" t="n">
        <v>23.6</v>
      </c>
      <c r="CA167" s="114" t="n">
        <v>7.6</v>
      </c>
      <c r="CC167" s="114" t="n">
        <v>2.1</v>
      </c>
      <c r="CD167" s="114" t="n">
        <v>4.3</v>
      </c>
      <c r="CE167" s="114" t="n">
        <v>2.1</v>
      </c>
      <c r="CF167" s="114" t="n">
        <v>0</v>
      </c>
    </row>
    <row r="168" customFormat="false" ht="13.8" hidden="false" customHeight="false" outlineLevel="0" collapsed="false">
      <c r="A168" s="90"/>
      <c r="B168" s="91" t="n">
        <v>43263</v>
      </c>
      <c r="C168" s="92" t="n">
        <v>100.4</v>
      </c>
      <c r="D168" s="93" t="n">
        <v>0.45</v>
      </c>
      <c r="E168" s="92" t="n">
        <v>75</v>
      </c>
      <c r="F168" s="95" t="n">
        <v>112</v>
      </c>
      <c r="G168" s="95" t="n">
        <v>89</v>
      </c>
      <c r="H168" s="95" t="n">
        <v>24</v>
      </c>
      <c r="I168" s="95" t="n">
        <v>0</v>
      </c>
      <c r="J168" s="95" t="n">
        <v>24</v>
      </c>
      <c r="K168" s="95" t="n">
        <v>0</v>
      </c>
      <c r="L168" s="97" t="n">
        <v>0</v>
      </c>
      <c r="M168" s="97" t="n">
        <v>0</v>
      </c>
      <c r="N168" s="97" t="n">
        <v>0</v>
      </c>
      <c r="O168" s="97" t="n">
        <v>0</v>
      </c>
      <c r="P168" s="97" t="n">
        <v>0</v>
      </c>
      <c r="Q168" s="95" t="n">
        <v>0</v>
      </c>
      <c r="R168" s="203" t="n">
        <v>3390</v>
      </c>
      <c r="S168" s="112" t="n">
        <v>2959</v>
      </c>
      <c r="T168" s="95" t="n">
        <v>2959</v>
      </c>
      <c r="U168" s="95" t="n">
        <v>2880</v>
      </c>
      <c r="V168" s="95" t="n">
        <v>2984</v>
      </c>
      <c r="W168" s="95" t="n">
        <v>41</v>
      </c>
      <c r="X168" s="95" t="n">
        <v>0</v>
      </c>
      <c r="Y168" s="95" t="n">
        <v>42</v>
      </c>
      <c r="Z168" s="97" t="n">
        <v>0</v>
      </c>
      <c r="AA168" s="97" t="n">
        <v>57</v>
      </c>
      <c r="AB168" s="97" t="n">
        <v>0</v>
      </c>
      <c r="AC168" s="100" t="n">
        <f aca="false">V168-U168+AZ168</f>
        <v>104</v>
      </c>
      <c r="AD168" s="101" t="n">
        <f aca="false">U168-T168</f>
        <v>-79</v>
      </c>
      <c r="AE168" s="95" t="n">
        <v>126</v>
      </c>
      <c r="AF168" s="102" t="n">
        <f aca="false">IF(AE168&gt;0, V168/(AE168*24),"no data")</f>
        <v>0.986772486772487</v>
      </c>
      <c r="AG168" s="103" t="n">
        <f aca="false">IF(R168&gt;0,R168/24,"no data")</f>
        <v>141.25</v>
      </c>
      <c r="AH168" s="102" t="n">
        <f aca="false">IF(U168&gt;0,(U168/R168),"no data")</f>
        <v>0.849557522123894</v>
      </c>
      <c r="AI168" s="104" t="n">
        <f aca="false">IF(U168&gt;0,(1440-((W168*X168)+(Y168*Z168)+(AA168*AB168))/(W168+Y168+AA168))/1440,"no data")</f>
        <v>1</v>
      </c>
      <c r="AJ168" s="105" t="n">
        <f aca="false">IF(U168&gt;0,(1440-((X168*W168+AT168*AU168)+(Z168*Y168+AV168*AW168)+(AA168*AB168+AX168*AY168))/(W168+Y168+AA168))/1440,"no data")</f>
        <v>0.885714285714286</v>
      </c>
      <c r="AK168" s="210" t="n">
        <v>9.276</v>
      </c>
      <c r="AL168" s="211" t="n">
        <v>154.32</v>
      </c>
      <c r="AM168" s="94" t="n">
        <f aca="false">AK168*AL168</f>
        <v>1431.47232</v>
      </c>
      <c r="AN168" s="210" t="n">
        <v>23.65609</v>
      </c>
      <c r="AO168" s="231" t="n">
        <v>995.054</v>
      </c>
      <c r="AP168" s="109" t="n">
        <f aca="false">AN168*AO168</f>
        <v>23539.08697886</v>
      </c>
      <c r="AQ168" s="130" t="n">
        <f aca="false">IF(U168&gt;0,((((AK168*AL168)+(AN168*AO168))/(U168*1000))*1000000),"no data")</f>
        <v>8670.33308988195</v>
      </c>
      <c r="AR168" s="111" t="n">
        <f aca="false">IF(S168&gt;0,S168/24, "no data")</f>
        <v>123.291666666667</v>
      </c>
      <c r="AS168" s="36"/>
      <c r="AT168" s="95" t="n">
        <v>0</v>
      </c>
      <c r="AU168" s="112" t="n">
        <v>0</v>
      </c>
      <c r="AV168" s="112" t="n">
        <v>0</v>
      </c>
      <c r="AW168" s="112" t="n">
        <v>0</v>
      </c>
      <c r="AX168" s="112" t="n">
        <v>16</v>
      </c>
      <c r="AY168" s="112" t="n">
        <v>1440</v>
      </c>
      <c r="AZ168" s="95" t="n">
        <v>0</v>
      </c>
      <c r="BA168" s="227"/>
      <c r="BB168" s="113" t="n">
        <v>980</v>
      </c>
      <c r="BC168" s="113" t="n">
        <v>1025</v>
      </c>
      <c r="BD168" s="113" t="n">
        <v>979</v>
      </c>
      <c r="BE168" s="113" t="n">
        <f aca="false">BC168-BB168</f>
        <v>45</v>
      </c>
      <c r="BF168" s="113" t="n">
        <f aca="false">AQ168</f>
        <v>8670.33308988195</v>
      </c>
      <c r="BG168" s="173" t="n">
        <f aca="false">BD168/24</f>
        <v>40.7916666666667</v>
      </c>
      <c r="BH168" s="115" t="n">
        <v>0</v>
      </c>
      <c r="BI168" s="116" t="n">
        <v>0</v>
      </c>
      <c r="BJ168" s="117" t="n">
        <v>27</v>
      </c>
      <c r="BK168" s="118" t="n">
        <v>25.37</v>
      </c>
      <c r="BL168" s="118" t="n">
        <v>20.51</v>
      </c>
      <c r="BM168" s="118" t="n">
        <v>27.6</v>
      </c>
      <c r="BN168" s="117" t="n">
        <v>973.8</v>
      </c>
      <c r="BO168" s="117" t="n">
        <v>50.06</v>
      </c>
      <c r="BP168" s="119" t="n">
        <v>0.9414</v>
      </c>
      <c r="BQ168" s="114" t="n">
        <v>96</v>
      </c>
      <c r="BR168" s="114" t="n">
        <v>87.2</v>
      </c>
      <c r="BS168" s="113" t="n">
        <v>12155</v>
      </c>
      <c r="BT168" s="113" t="n">
        <v>11683</v>
      </c>
      <c r="BU168" s="135" t="n">
        <f aca="false">BT168-BS168</f>
        <v>-472</v>
      </c>
      <c r="BV168" s="113" t="n">
        <f aca="false">BH168+BI168</f>
        <v>0</v>
      </c>
      <c r="BW168" s="114" t="n">
        <v>0</v>
      </c>
      <c r="BX168" s="114" t="n">
        <v>0</v>
      </c>
      <c r="BZ168" s="114" t="n">
        <v>23.4</v>
      </c>
      <c r="CA168" s="114" t="n">
        <v>9</v>
      </c>
      <c r="CC168" s="114" t="n">
        <v>2.1</v>
      </c>
      <c r="CD168" s="114" t="n">
        <v>4.2</v>
      </c>
      <c r="CE168" s="114" t="n">
        <v>2.1</v>
      </c>
      <c r="CF168" s="114" t="n">
        <v>0</v>
      </c>
    </row>
    <row r="169" customFormat="false" ht="13.8" hidden="false" customHeight="false" outlineLevel="0" collapsed="false">
      <c r="A169" s="90"/>
      <c r="B169" s="91" t="n">
        <v>43264</v>
      </c>
      <c r="C169" s="92" t="n">
        <v>98.2</v>
      </c>
      <c r="D169" s="93" t="n">
        <v>0.49</v>
      </c>
      <c r="E169" s="92" t="n">
        <v>76</v>
      </c>
      <c r="F169" s="95" t="n">
        <v>108</v>
      </c>
      <c r="G169" s="95" t="n">
        <v>90</v>
      </c>
      <c r="H169" s="95" t="n">
        <v>24</v>
      </c>
      <c r="I169" s="95" t="n">
        <v>0</v>
      </c>
      <c r="J169" s="95" t="n">
        <v>24</v>
      </c>
      <c r="K169" s="95" t="n">
        <v>0</v>
      </c>
      <c r="L169" s="97" t="n">
        <v>0</v>
      </c>
      <c r="M169" s="97" t="n">
        <v>0</v>
      </c>
      <c r="N169" s="97" t="n">
        <v>0</v>
      </c>
      <c r="O169" s="97" t="n">
        <v>0</v>
      </c>
      <c r="P169" s="97" t="n">
        <v>0</v>
      </c>
      <c r="Q169" s="95" t="n">
        <v>0</v>
      </c>
      <c r="R169" s="203" t="n">
        <v>3411</v>
      </c>
      <c r="S169" s="112" t="n">
        <v>2959</v>
      </c>
      <c r="T169" s="112" t="n">
        <v>2959</v>
      </c>
      <c r="U169" s="112" t="n">
        <v>2884</v>
      </c>
      <c r="V169" s="112" t="n">
        <v>2988</v>
      </c>
      <c r="W169" s="95" t="n">
        <v>41</v>
      </c>
      <c r="X169" s="95" t="n">
        <v>0</v>
      </c>
      <c r="Y169" s="95" t="n">
        <v>43</v>
      </c>
      <c r="Z169" s="97" t="n">
        <v>0</v>
      </c>
      <c r="AA169" s="97" t="n">
        <v>57</v>
      </c>
      <c r="AB169" s="97" t="n">
        <v>0</v>
      </c>
      <c r="AC169" s="100" t="n">
        <f aca="false">V169-U169+AZ169</f>
        <v>104</v>
      </c>
      <c r="AD169" s="101" t="n">
        <f aca="false">U169-T169</f>
        <v>-75</v>
      </c>
      <c r="AE169" s="95" t="n">
        <v>127</v>
      </c>
      <c r="AF169" s="102" t="n">
        <f aca="false">IF(AE169&gt;0, V169/(AE169*24),"no data")</f>
        <v>0.980314960629921</v>
      </c>
      <c r="AG169" s="103" t="n">
        <f aca="false">IF(R169&gt;0,R169/24,"no data")</f>
        <v>142.125</v>
      </c>
      <c r="AH169" s="102" t="n">
        <f aca="false">IF(U169&gt;0,(U169/R169),"no data")</f>
        <v>0.845499853415421</v>
      </c>
      <c r="AI169" s="104" t="n">
        <f aca="false">IF(U169&gt;0,(1440-((W169*X169)+(Y169*Z169)+(AA169*AB169))/(W169+Y169+AA169))/1440,"no data")</f>
        <v>1</v>
      </c>
      <c r="AJ169" s="105" t="n">
        <f aca="false">IF(U169&gt;0,(1440-((X169*W169+AT169*AU169)+(Z169*Y169+AV169*AW169)+(AA169*AB169+AX169*AY169))/(W169+Y169+AA169))/1440,"no data")</f>
        <v>0.886524822695036</v>
      </c>
      <c r="AK169" s="210" t="n">
        <v>9.26</v>
      </c>
      <c r="AL169" s="211" t="n">
        <v>152.23</v>
      </c>
      <c r="AM169" s="94" t="n">
        <f aca="false">AK169*AL169</f>
        <v>1409.6498</v>
      </c>
      <c r="AN169" s="210" t="n">
        <v>23.79323</v>
      </c>
      <c r="AO169" s="231" t="n">
        <v>991.3</v>
      </c>
      <c r="AP169" s="109" t="n">
        <f aca="false">AN169*AO169</f>
        <v>23586.228899</v>
      </c>
      <c r="AQ169" s="130" t="n">
        <f aca="false">IF(U169&gt;0,((((AK169*AL169)+(AN169*AO169))/(U169*1000))*1000000),"no data")</f>
        <v>8667.08692753121</v>
      </c>
      <c r="AR169" s="111" t="n">
        <f aca="false">IF(S169&gt;0,S169/24, "no data")</f>
        <v>123.291666666667</v>
      </c>
      <c r="AS169" s="36"/>
      <c r="AT169" s="95" t="n">
        <v>0</v>
      </c>
      <c r="AU169" s="112" t="n">
        <v>0</v>
      </c>
      <c r="AV169" s="112" t="n">
        <v>0</v>
      </c>
      <c r="AW169" s="95" t="n">
        <v>0</v>
      </c>
      <c r="AX169" s="112" t="n">
        <v>16</v>
      </c>
      <c r="AY169" s="95" t="n">
        <v>1440</v>
      </c>
      <c r="AZ169" s="95" t="n">
        <v>0</v>
      </c>
      <c r="BA169" s="227"/>
      <c r="BB169" s="113" t="n">
        <v>983</v>
      </c>
      <c r="BC169" s="113" t="n">
        <v>1027</v>
      </c>
      <c r="BD169" s="113" t="n">
        <v>978</v>
      </c>
      <c r="BE169" s="113" t="n">
        <f aca="false">BC169-BB169</f>
        <v>44</v>
      </c>
      <c r="BF169" s="113" t="n">
        <f aca="false">AQ169</f>
        <v>8667.08692753121</v>
      </c>
      <c r="BG169" s="173" t="n">
        <f aca="false">BD169/24</f>
        <v>40.75</v>
      </c>
      <c r="BH169" s="115" t="n">
        <v>0</v>
      </c>
      <c r="BI169" s="116" t="n">
        <v>0</v>
      </c>
      <c r="BJ169" s="117" t="n">
        <v>27</v>
      </c>
      <c r="BK169" s="117" t="n">
        <v>25.51</v>
      </c>
      <c r="BL169" s="118" t="n">
        <v>20.52</v>
      </c>
      <c r="BM169" s="118" t="n">
        <v>27.57</v>
      </c>
      <c r="BN169" s="117" t="n">
        <v>974.1</v>
      </c>
      <c r="BO169" s="117" t="n">
        <v>50.13</v>
      </c>
      <c r="BP169" s="119" t="n">
        <v>0.9407</v>
      </c>
      <c r="BQ169" s="114" t="n">
        <v>96.38</v>
      </c>
      <c r="BR169" s="114" t="n">
        <v>87.14</v>
      </c>
      <c r="BS169" s="113" t="n">
        <v>12179</v>
      </c>
      <c r="BT169" s="113" t="n">
        <v>11658</v>
      </c>
      <c r="BU169" s="135" t="n">
        <f aca="false">BT169-BS169</f>
        <v>-521</v>
      </c>
      <c r="BV169" s="113" t="n">
        <f aca="false">BH169+BI169</f>
        <v>0</v>
      </c>
      <c r="BW169" s="114" t="n">
        <v>0</v>
      </c>
      <c r="BX169" s="114" t="n">
        <v>0</v>
      </c>
      <c r="BZ169" s="114" t="n">
        <v>24</v>
      </c>
      <c r="CA169" s="114" t="n">
        <v>4.7</v>
      </c>
      <c r="CC169" s="114" t="n">
        <v>2.1</v>
      </c>
      <c r="CD169" s="114" t="n">
        <v>4.2</v>
      </c>
      <c r="CE169" s="114" t="n">
        <v>2.1</v>
      </c>
      <c r="CF169" s="114" t="n">
        <v>0</v>
      </c>
    </row>
    <row r="170" customFormat="false" ht="13.8" hidden="false" customHeight="false" outlineLevel="0" collapsed="false">
      <c r="A170" s="90"/>
      <c r="B170" s="91" t="n">
        <v>43265</v>
      </c>
      <c r="C170" s="92" t="n">
        <v>96.8</v>
      </c>
      <c r="D170" s="93" t="n">
        <v>0.533</v>
      </c>
      <c r="E170" s="94" t="n">
        <v>76.4</v>
      </c>
      <c r="F170" s="95" t="n">
        <v>105</v>
      </c>
      <c r="G170" s="95" t="n">
        <v>90</v>
      </c>
      <c r="H170" s="95" t="n">
        <v>24</v>
      </c>
      <c r="I170" s="95" t="n">
        <v>0</v>
      </c>
      <c r="J170" s="95" t="n">
        <v>24</v>
      </c>
      <c r="K170" s="95" t="n">
        <v>0</v>
      </c>
      <c r="L170" s="97" t="n">
        <v>0</v>
      </c>
      <c r="M170" s="97" t="n">
        <v>0</v>
      </c>
      <c r="N170" s="97" t="n">
        <v>0</v>
      </c>
      <c r="O170" s="97" t="n">
        <v>0</v>
      </c>
      <c r="P170" s="97" t="n">
        <v>0</v>
      </c>
      <c r="Q170" s="95" t="n">
        <v>0</v>
      </c>
      <c r="R170" s="203" t="n">
        <v>3431</v>
      </c>
      <c r="S170" s="112" t="n">
        <v>2957</v>
      </c>
      <c r="T170" s="95" t="n">
        <v>2957</v>
      </c>
      <c r="U170" s="95" t="n">
        <v>2887</v>
      </c>
      <c r="V170" s="95" t="n">
        <v>2990</v>
      </c>
      <c r="W170" s="95" t="n">
        <v>41</v>
      </c>
      <c r="X170" s="95" t="n">
        <v>0</v>
      </c>
      <c r="Y170" s="95" t="n">
        <v>43</v>
      </c>
      <c r="Z170" s="97" t="n">
        <v>0</v>
      </c>
      <c r="AA170" s="97" t="n">
        <v>57</v>
      </c>
      <c r="AB170" s="97" t="n">
        <v>0</v>
      </c>
      <c r="AC170" s="100" t="n">
        <f aca="false">V170-U170+AZ170</f>
        <v>103</v>
      </c>
      <c r="AD170" s="101" t="n">
        <f aca="false">U170-T170</f>
        <v>-70</v>
      </c>
      <c r="AE170" s="95" t="n">
        <v>127</v>
      </c>
      <c r="AF170" s="102" t="n">
        <f aca="false">IF(AE170&gt;0, V170/(AE170*24),"no data")</f>
        <v>0.980971128608924</v>
      </c>
      <c r="AG170" s="103" t="n">
        <f aca="false">IF(R170&gt;0,R170/24,"no data")</f>
        <v>142.958333333333</v>
      </c>
      <c r="AH170" s="102" t="n">
        <f aca="false">IF(U170&gt;0,(U170/R170),"no data")</f>
        <v>0.841445642669776</v>
      </c>
      <c r="AI170" s="104" t="n">
        <f aca="false">IF(U170&gt;0,(1440-((W170*X170)+(Y170*Z170)+(AA170*AB170))/(W170+Y170+AA170))/1440,"no data")</f>
        <v>1</v>
      </c>
      <c r="AJ170" s="105" t="n">
        <f aca="false">IF(U170&gt;0,(1440-((X170*W170+AT170*AU170)+(Z170*Y170+AV170*AW170)+(AA170*AB170+AX170*AY170))/(W170+Y170+AA170))/1440,"no data")</f>
        <v>0.886524822695036</v>
      </c>
      <c r="AK170" s="210" t="n">
        <v>9.275</v>
      </c>
      <c r="AL170" s="211" t="n">
        <v>150.65</v>
      </c>
      <c r="AM170" s="94" t="n">
        <f aca="false">AK170*AL170</f>
        <v>1397.27875</v>
      </c>
      <c r="AN170" s="210" t="n">
        <v>23.83573</v>
      </c>
      <c r="AO170" s="231" t="n">
        <v>992.6579</v>
      </c>
      <c r="AP170" s="109" t="n">
        <f aca="false">AN170*AO170</f>
        <v>23660.725686767</v>
      </c>
      <c r="AQ170" s="130" t="n">
        <f aca="false">IF(U170&gt;0,((((AK170*AL170)+(AN170*AO170))/(U170*1000))*1000000),"no data")</f>
        <v>8679.59973563111</v>
      </c>
      <c r="AR170" s="111" t="n">
        <f aca="false">IF(S170&gt;0,S170/24, "no data")</f>
        <v>123.208333333333</v>
      </c>
      <c r="AS170" s="36"/>
      <c r="AT170" s="95" t="n">
        <v>0</v>
      </c>
      <c r="AU170" s="112" t="n">
        <v>0</v>
      </c>
      <c r="AV170" s="112" t="n">
        <v>0</v>
      </c>
      <c r="AW170" s="95" t="n">
        <v>0</v>
      </c>
      <c r="AX170" s="112" t="n">
        <v>16</v>
      </c>
      <c r="AY170" s="95" t="n">
        <v>1440</v>
      </c>
      <c r="AZ170" s="95" t="n">
        <v>0</v>
      </c>
      <c r="BA170" s="227"/>
      <c r="BB170" s="113" t="n">
        <v>983</v>
      </c>
      <c r="BC170" s="113" t="n">
        <v>1029</v>
      </c>
      <c r="BD170" s="113" t="n">
        <v>978</v>
      </c>
      <c r="BE170" s="113" t="n">
        <f aca="false">BC170-BB170</f>
        <v>46</v>
      </c>
      <c r="BF170" s="113" t="n">
        <f aca="false">AQ170</f>
        <v>8679.59973563111</v>
      </c>
      <c r="BG170" s="173" t="n">
        <f aca="false">BD170/24</f>
        <v>40.75</v>
      </c>
      <c r="BH170" s="115" t="n">
        <v>0</v>
      </c>
      <c r="BI170" s="116" t="n">
        <v>0</v>
      </c>
      <c r="BJ170" s="117" t="n">
        <v>27</v>
      </c>
      <c r="BK170" s="118" t="n">
        <v>25.5</v>
      </c>
      <c r="BL170" s="118" t="n">
        <v>20.58</v>
      </c>
      <c r="BM170" s="118" t="n">
        <v>27.3</v>
      </c>
      <c r="BN170" s="117" t="n">
        <v>974.08</v>
      </c>
      <c r="BO170" s="117" t="n">
        <v>50.17</v>
      </c>
      <c r="BP170" s="119" t="n">
        <v>0.9413</v>
      </c>
      <c r="BQ170" s="114" t="n">
        <v>96.51</v>
      </c>
      <c r="BR170" s="114" t="n">
        <v>87.21</v>
      </c>
      <c r="BS170" s="113" t="n">
        <v>12190</v>
      </c>
      <c r="BT170" s="113" t="n">
        <v>11661</v>
      </c>
      <c r="BU170" s="135" t="n">
        <f aca="false">BT170-BS170</f>
        <v>-529</v>
      </c>
      <c r="BV170" s="113" t="n">
        <f aca="false">BH170+BI170</f>
        <v>0</v>
      </c>
      <c r="BW170" s="114" t="n">
        <v>0</v>
      </c>
      <c r="BX170" s="114" t="n">
        <v>0</v>
      </c>
      <c r="BZ170" s="114" t="n">
        <v>24</v>
      </c>
      <c r="CA170" s="114" t="n">
        <v>7.75</v>
      </c>
      <c r="CC170" s="114" t="n">
        <v>2.1</v>
      </c>
      <c r="CD170" s="114" t="n">
        <v>4.2</v>
      </c>
      <c r="CE170" s="114" t="n">
        <v>2.1</v>
      </c>
      <c r="CF170" s="114" t="n">
        <v>0</v>
      </c>
    </row>
    <row r="171" customFormat="false" ht="13.8" hidden="false" customHeight="false" outlineLevel="0" collapsed="false">
      <c r="A171" s="90"/>
      <c r="B171" s="91" t="n">
        <v>43266</v>
      </c>
      <c r="C171" s="92" t="n">
        <v>95.8</v>
      </c>
      <c r="D171" s="93" t="n">
        <v>0.539</v>
      </c>
      <c r="E171" s="94" t="n">
        <v>76.2</v>
      </c>
      <c r="F171" s="96" t="n">
        <v>103</v>
      </c>
      <c r="G171" s="96" t="n">
        <v>88</v>
      </c>
      <c r="H171" s="96" t="n">
        <v>24</v>
      </c>
      <c r="I171" s="96" t="n">
        <v>0</v>
      </c>
      <c r="J171" s="96" t="n">
        <v>24</v>
      </c>
      <c r="K171" s="96" t="n">
        <v>0</v>
      </c>
      <c r="L171" s="96" t="n">
        <v>0</v>
      </c>
      <c r="M171" s="96" t="n">
        <v>0</v>
      </c>
      <c r="N171" s="96" t="n">
        <v>0</v>
      </c>
      <c r="O171" s="96" t="n">
        <v>0</v>
      </c>
      <c r="P171" s="96" t="n">
        <v>0</v>
      </c>
      <c r="Q171" s="95" t="n">
        <v>0</v>
      </c>
      <c r="R171" s="203" t="n">
        <v>3444</v>
      </c>
      <c r="S171" s="112" t="n">
        <v>2957</v>
      </c>
      <c r="T171" s="96" t="n">
        <v>2957</v>
      </c>
      <c r="U171" s="96" t="n">
        <v>2889</v>
      </c>
      <c r="V171" s="96" t="n">
        <v>2986</v>
      </c>
      <c r="W171" s="96" t="n">
        <v>41</v>
      </c>
      <c r="X171" s="96" t="n">
        <v>0</v>
      </c>
      <c r="Y171" s="96" t="n">
        <v>43</v>
      </c>
      <c r="Z171" s="96" t="n">
        <v>0</v>
      </c>
      <c r="AA171" s="96" t="n">
        <v>57</v>
      </c>
      <c r="AB171" s="96" t="n">
        <v>0</v>
      </c>
      <c r="AC171" s="100" t="n">
        <f aca="false">V171-U171+AZ171</f>
        <v>97</v>
      </c>
      <c r="AD171" s="101" t="n">
        <f aca="false">U171-T171</f>
        <v>-68</v>
      </c>
      <c r="AE171" s="96" t="n">
        <v>127</v>
      </c>
      <c r="AF171" s="102" t="n">
        <f aca="false">IF(AE171&gt;0, V171/(AE171*24),"no data")</f>
        <v>0.979658792650918</v>
      </c>
      <c r="AG171" s="103" t="n">
        <f aca="false">IF(R171&gt;0,R171/24,"no data")</f>
        <v>143.5</v>
      </c>
      <c r="AH171" s="102" t="n">
        <f aca="false">IF(U171&gt;0,(U171/R171),"no data")</f>
        <v>0.838850174216028</v>
      </c>
      <c r="AI171" s="104" t="n">
        <f aca="false">IF(U171&gt;0,(1440-((W171*X171)+(Y171*Z171)+(AA171*AB171))/(W171+Y171+AA171))/1440,"no data")</f>
        <v>1</v>
      </c>
      <c r="AJ171" s="105" t="n">
        <f aca="false">IF(U171&gt;0,(1440-((X171*W171+AT171*AU171)+(Z171*Y171+AV171*AW171)+(AA171*AB171+AX171*AY171))/(W171+Y171+AA171))/1440,"no data")</f>
        <v>0.886524822695036</v>
      </c>
      <c r="AK171" s="210" t="n">
        <v>9.086</v>
      </c>
      <c r="AL171" s="211" t="n">
        <v>151.62</v>
      </c>
      <c r="AM171" s="94" t="n">
        <f aca="false">AK171*AL171</f>
        <v>1377.61932</v>
      </c>
      <c r="AN171" s="210" t="n">
        <v>23.80487</v>
      </c>
      <c r="AO171" s="231" t="n">
        <v>994.78</v>
      </c>
      <c r="AP171" s="109" t="n">
        <f aca="false">AN171*AO171</f>
        <v>23680.6085786</v>
      </c>
      <c r="AQ171" s="130" t="n">
        <f aca="false">IF(U171&gt;0,((((AK171*AL171)+(AN171*AO171))/(U171*1000))*1000000),"no data")</f>
        <v>8673.66836227068</v>
      </c>
      <c r="AR171" s="111" t="n">
        <f aca="false">IF(S171&gt;0,S171/24, "no data")</f>
        <v>123.208333333333</v>
      </c>
      <c r="AS171" s="36"/>
      <c r="AT171" s="96" t="n">
        <v>0</v>
      </c>
      <c r="AU171" s="112" t="n">
        <v>0</v>
      </c>
      <c r="AV171" s="112" t="n">
        <v>0</v>
      </c>
      <c r="AW171" s="95" t="n">
        <v>0</v>
      </c>
      <c r="AX171" s="96" t="n">
        <v>16</v>
      </c>
      <c r="AY171" s="96" t="n">
        <v>1440</v>
      </c>
      <c r="AZ171" s="96" t="n">
        <v>0</v>
      </c>
      <c r="BA171" s="227"/>
      <c r="BB171" s="113" t="n">
        <v>982</v>
      </c>
      <c r="BC171" s="113" t="n">
        <v>1026</v>
      </c>
      <c r="BD171" s="113" t="n">
        <v>978</v>
      </c>
      <c r="BE171" s="113" t="n">
        <f aca="false">BC171-BB171</f>
        <v>44</v>
      </c>
      <c r="BF171" s="113" t="n">
        <f aca="false">AQ171</f>
        <v>8673.66836227068</v>
      </c>
      <c r="BG171" s="173" t="n">
        <f aca="false">BD171/24</f>
        <v>40.75</v>
      </c>
      <c r="BH171" s="179" t="n">
        <v>0</v>
      </c>
      <c r="BI171" s="179" t="n">
        <v>0</v>
      </c>
      <c r="BJ171" s="180" t="n">
        <v>27</v>
      </c>
      <c r="BK171" s="180" t="n">
        <v>25.47</v>
      </c>
      <c r="BL171" s="180" t="n">
        <v>20.57</v>
      </c>
      <c r="BM171" s="180" t="n">
        <v>27.14</v>
      </c>
      <c r="BN171" s="181" t="n">
        <v>976.13</v>
      </c>
      <c r="BO171" s="181" t="n">
        <v>50.14</v>
      </c>
      <c r="BP171" s="182" t="n">
        <v>0.9409</v>
      </c>
      <c r="BQ171" s="114" t="n">
        <v>96.61</v>
      </c>
      <c r="BR171" s="114" t="n">
        <v>87.23</v>
      </c>
      <c r="BS171" s="134" t="n">
        <v>12160</v>
      </c>
      <c r="BT171" s="134" t="n">
        <v>11650</v>
      </c>
      <c r="BU171" s="135" t="n">
        <f aca="false">BT171-BS171</f>
        <v>-510</v>
      </c>
      <c r="BV171" s="113" t="n">
        <f aca="false">BH171+BI171</f>
        <v>0</v>
      </c>
      <c r="BW171" s="181" t="n">
        <v>0</v>
      </c>
      <c r="BX171" s="181" t="n">
        <v>0</v>
      </c>
      <c r="BZ171" s="181" t="n">
        <v>24</v>
      </c>
      <c r="CA171" s="181" t="n">
        <v>6.92</v>
      </c>
      <c r="CC171" s="181" t="n">
        <v>2</v>
      </c>
      <c r="CD171" s="181" t="n">
        <v>4.3</v>
      </c>
      <c r="CE171" s="181" t="n">
        <v>2.1</v>
      </c>
      <c r="CF171" s="181" t="n">
        <v>0</v>
      </c>
    </row>
    <row r="172" customFormat="false" ht="13.8" hidden="false" customHeight="false" outlineLevel="0" collapsed="false">
      <c r="A172" s="90"/>
      <c r="B172" s="91" t="n">
        <v>43267</v>
      </c>
      <c r="C172" s="92" t="n">
        <v>96.8</v>
      </c>
      <c r="D172" s="93" t="n">
        <v>0.586</v>
      </c>
      <c r="E172" s="94" t="n">
        <v>78.4</v>
      </c>
      <c r="F172" s="183" t="n">
        <v>104</v>
      </c>
      <c r="G172" s="183" t="n">
        <v>91</v>
      </c>
      <c r="H172" s="95" t="n">
        <v>24</v>
      </c>
      <c r="I172" s="95" t="n">
        <v>0</v>
      </c>
      <c r="J172" s="95" t="n">
        <v>24</v>
      </c>
      <c r="K172" s="95" t="n">
        <v>0</v>
      </c>
      <c r="L172" s="97" t="n">
        <v>0</v>
      </c>
      <c r="M172" s="97" t="n">
        <v>0</v>
      </c>
      <c r="N172" s="97" t="n">
        <v>0</v>
      </c>
      <c r="O172" s="97" t="n">
        <v>0</v>
      </c>
      <c r="P172" s="97" t="n">
        <v>0</v>
      </c>
      <c r="Q172" s="112" t="n">
        <v>0</v>
      </c>
      <c r="R172" s="203" t="n">
        <v>3431</v>
      </c>
      <c r="S172" s="112" t="n">
        <v>2938</v>
      </c>
      <c r="T172" s="183" t="n">
        <v>2938</v>
      </c>
      <c r="U172" s="183" t="n">
        <v>2873</v>
      </c>
      <c r="V172" s="95" t="n">
        <v>2970</v>
      </c>
      <c r="W172" s="95" t="n">
        <v>41</v>
      </c>
      <c r="X172" s="95" t="n">
        <v>0</v>
      </c>
      <c r="Y172" s="95" t="n">
        <v>42</v>
      </c>
      <c r="Z172" s="97" t="n">
        <v>0</v>
      </c>
      <c r="AA172" s="97" t="n">
        <v>57</v>
      </c>
      <c r="AB172" s="97" t="n">
        <v>0</v>
      </c>
      <c r="AC172" s="100" t="n">
        <f aca="false">V172-U172+AZ172</f>
        <v>97</v>
      </c>
      <c r="AD172" s="101" t="n">
        <f aca="false">U172-T172</f>
        <v>-65</v>
      </c>
      <c r="AE172" s="96" t="n">
        <v>126</v>
      </c>
      <c r="AF172" s="102" t="n">
        <f aca="false">IF(AE172&gt;0, V172/(AE172*24),"no data")</f>
        <v>0.982142857142857</v>
      </c>
      <c r="AG172" s="103" t="n">
        <f aca="false">IF(R172&gt;0,R172/24,"no data")</f>
        <v>142.958333333333</v>
      </c>
      <c r="AH172" s="102" t="n">
        <f aca="false">IF(U172&gt;0,(U172/R172),"no data")</f>
        <v>0.837365199650248</v>
      </c>
      <c r="AI172" s="104" t="n">
        <f aca="false">IF(U172&gt;0,(1440-((W172*X172)+(Y172*Z172)+(AA172*AB172))/(W172+Y172+AA172))/1440,"no data")</f>
        <v>1</v>
      </c>
      <c r="AJ172" s="105" t="n">
        <f aca="false">IF(U172&gt;0,(1440-((X172*W172+AT172*AU172)+(Z172*Y172+AV172*AW172)+(AA172*AB172+AX172*AY172))/(W172+Y172+AA172))/1440,"no data")</f>
        <v>0.885714285714286</v>
      </c>
      <c r="AK172" s="210" t="n">
        <v>9.1</v>
      </c>
      <c r="AL172" s="211" t="n">
        <v>151.86</v>
      </c>
      <c r="AM172" s="94" t="n">
        <f aca="false">AK172*AL172</f>
        <v>1381.926</v>
      </c>
      <c r="AN172" s="210" t="n">
        <v>23.67</v>
      </c>
      <c r="AO172" s="231" t="n">
        <v>997.507</v>
      </c>
      <c r="AP172" s="109" t="n">
        <f aca="false">AN172*AO172</f>
        <v>23610.99069</v>
      </c>
      <c r="AQ172" s="130" t="n">
        <f aca="false">IF(U172&gt;0,((((AK172*AL172)+(AN172*AO172))/(U172*1000))*1000000),"no data")</f>
        <v>8699.2400591716</v>
      </c>
      <c r="AR172" s="111" t="n">
        <f aca="false">IF(S172&gt;0,S172/24, "no data")</f>
        <v>122.416666666667</v>
      </c>
      <c r="AS172" s="36"/>
      <c r="AT172" s="95" t="n">
        <v>0</v>
      </c>
      <c r="AU172" s="112" t="n">
        <v>0</v>
      </c>
      <c r="AV172" s="112" t="n">
        <v>0</v>
      </c>
      <c r="AW172" s="95" t="n">
        <v>0</v>
      </c>
      <c r="AX172" s="112" t="n">
        <v>16</v>
      </c>
      <c r="AY172" s="95" t="n">
        <v>1440</v>
      </c>
      <c r="AZ172" s="95" t="n">
        <v>0</v>
      </c>
      <c r="BA172" s="227"/>
      <c r="BB172" s="113" t="n">
        <v>976</v>
      </c>
      <c r="BC172" s="113" t="n">
        <v>1021</v>
      </c>
      <c r="BD172" s="113" t="n">
        <v>973</v>
      </c>
      <c r="BE172" s="113" t="n">
        <f aca="false">BC172-BB172</f>
        <v>45</v>
      </c>
      <c r="BF172" s="113" t="n">
        <f aca="false">AQ172</f>
        <v>8699.2400591716</v>
      </c>
      <c r="BG172" s="173" t="n">
        <f aca="false">BD172/24</f>
        <v>40.5416666666667</v>
      </c>
      <c r="BH172" s="115" t="n">
        <v>0</v>
      </c>
      <c r="BI172" s="116" t="n">
        <v>0</v>
      </c>
      <c r="BJ172" s="117" t="n">
        <v>27</v>
      </c>
      <c r="BK172" s="118" t="n">
        <v>25.33</v>
      </c>
      <c r="BL172" s="118" t="n">
        <v>20.44</v>
      </c>
      <c r="BM172" s="118" t="n">
        <v>27.25</v>
      </c>
      <c r="BN172" s="117" t="n">
        <v>979.4</v>
      </c>
      <c r="BO172" s="117" t="n">
        <v>50.16</v>
      </c>
      <c r="BP172" s="119" t="n">
        <v>0.9409</v>
      </c>
      <c r="BQ172" s="114" t="n">
        <v>96.83</v>
      </c>
      <c r="BR172" s="114" t="n">
        <v>87.38</v>
      </c>
      <c r="BS172" s="134" t="n">
        <v>12173</v>
      </c>
      <c r="BT172" s="134" t="n">
        <v>11664</v>
      </c>
      <c r="BU172" s="135" t="n">
        <f aca="false">BT172-BS172</f>
        <v>-509</v>
      </c>
      <c r="BV172" s="113" t="n">
        <f aca="false">BH172+BI172</f>
        <v>0</v>
      </c>
      <c r="BW172" s="114" t="n">
        <v>0</v>
      </c>
      <c r="BX172" s="114" t="n">
        <v>0</v>
      </c>
      <c r="BZ172" s="114" t="n">
        <v>24</v>
      </c>
      <c r="CA172" s="114" t="n">
        <v>7.27</v>
      </c>
      <c r="CC172" s="114" t="n">
        <v>2.1</v>
      </c>
      <c r="CD172" s="114" t="n">
        <v>4.3</v>
      </c>
      <c r="CE172" s="114" t="n">
        <v>2.1</v>
      </c>
      <c r="CF172" s="114" t="n">
        <v>0</v>
      </c>
    </row>
    <row r="173" customFormat="false" ht="13.8" hidden="false" customHeight="false" outlineLevel="0" collapsed="false">
      <c r="A173" s="90"/>
      <c r="B173" s="91" t="n">
        <v>43268</v>
      </c>
      <c r="C173" s="92" t="n">
        <v>90</v>
      </c>
      <c r="D173" s="93" t="n">
        <v>0.592</v>
      </c>
      <c r="E173" s="94" t="n">
        <v>73.9</v>
      </c>
      <c r="F173" s="96" t="n">
        <v>97</v>
      </c>
      <c r="G173" s="96" t="n">
        <v>81</v>
      </c>
      <c r="H173" s="95" t="n">
        <v>15</v>
      </c>
      <c r="I173" s="95" t="n">
        <v>9</v>
      </c>
      <c r="J173" s="95" t="n">
        <v>24</v>
      </c>
      <c r="K173" s="95" t="n">
        <v>0</v>
      </c>
      <c r="L173" s="97" t="n">
        <v>7</v>
      </c>
      <c r="M173" s="97" t="n">
        <v>59</v>
      </c>
      <c r="N173" s="97" t="n">
        <v>0</v>
      </c>
      <c r="O173" s="97" t="n">
        <v>0</v>
      </c>
      <c r="P173" s="97" t="n">
        <v>0</v>
      </c>
      <c r="Q173" s="112" t="n">
        <v>0</v>
      </c>
      <c r="R173" s="202" t="n">
        <v>3371</v>
      </c>
      <c r="S173" s="112" t="n">
        <v>3203</v>
      </c>
      <c r="T173" s="96" t="n">
        <v>2540</v>
      </c>
      <c r="U173" s="96" t="n">
        <v>2261</v>
      </c>
      <c r="V173" s="95" t="n">
        <v>2349</v>
      </c>
      <c r="W173" s="95" t="n">
        <v>41</v>
      </c>
      <c r="X173" s="95" t="n">
        <v>0</v>
      </c>
      <c r="Y173" s="95" t="n">
        <v>43</v>
      </c>
      <c r="Z173" s="97" t="n">
        <v>0</v>
      </c>
      <c r="AA173" s="97" t="n">
        <v>57</v>
      </c>
      <c r="AB173" s="97" t="n">
        <v>0</v>
      </c>
      <c r="AC173" s="100" t="n">
        <f aca="false">V173-U173+AZ173</f>
        <v>88</v>
      </c>
      <c r="AD173" s="101" t="n">
        <f aca="false">U173-T173</f>
        <v>-279</v>
      </c>
      <c r="AE173" s="96" t="n">
        <v>126</v>
      </c>
      <c r="AF173" s="102" t="n">
        <f aca="false">IF(AE173&gt;0, V173/(AE173*24),"no data")</f>
        <v>0.776785714285714</v>
      </c>
      <c r="AG173" s="103" t="n">
        <f aca="false">IF(R173&gt;0,R173/24,"no data")</f>
        <v>140.458333333333</v>
      </c>
      <c r="AH173" s="102" t="n">
        <f aca="false">IF(U173&gt;0,(U173/R173),"no data")</f>
        <v>0.670720854345891</v>
      </c>
      <c r="AI173" s="104" t="n">
        <f aca="false">IF(U173&gt;0,(1440-((W173*X173)+(Y173*Z173)+(AA173*AB173))/(W173+Y173+AA173))/1440,"no data")</f>
        <v>1</v>
      </c>
      <c r="AJ173" s="105" t="n">
        <f aca="false">IF(U173&gt;0,(1440-((X173*W173+AT173*AU173)+(Z173*Y173+AV173*AW173)+(AA173*AB173+AX173*AY173))/(W173+Y173+AA173))/1440,"no data")</f>
        <v>0.797315799842396</v>
      </c>
      <c r="AK173" s="210" t="n">
        <v>9.111</v>
      </c>
      <c r="AL173" s="211" t="n">
        <v>150.97</v>
      </c>
      <c r="AM173" s="94" t="n">
        <f aca="false">AK173*AL173</f>
        <v>1375.48767</v>
      </c>
      <c r="AN173" s="210" t="n">
        <v>18.906</v>
      </c>
      <c r="AO173" s="231" t="n">
        <v>992.91</v>
      </c>
      <c r="AP173" s="109" t="n">
        <f aca="false">AN173*AO173</f>
        <v>18771.95646</v>
      </c>
      <c r="AQ173" s="130" t="n">
        <f aca="false">IF(U173&gt;0,((((AK173*AL173)+(AN173*AO173))/(U173*1000))*1000000),"no data")</f>
        <v>8910.85543122512</v>
      </c>
      <c r="AR173" s="111" t="n">
        <f aca="false">IF(S173&gt;0,S173/24, "no data")</f>
        <v>133.458333333333</v>
      </c>
      <c r="AS173" s="36"/>
      <c r="AT173" s="95" t="n">
        <v>20</v>
      </c>
      <c r="AU173" s="112" t="n">
        <v>52</v>
      </c>
      <c r="AV173" s="112" t="n">
        <v>11</v>
      </c>
      <c r="AW173" s="95" t="n">
        <v>243</v>
      </c>
      <c r="AX173" s="112" t="n">
        <v>26</v>
      </c>
      <c r="AY173" s="95" t="n">
        <v>1440</v>
      </c>
      <c r="AZ173" s="95" t="n">
        <v>0</v>
      </c>
      <c r="BA173" s="227"/>
      <c r="BB173" s="113" t="n">
        <v>601</v>
      </c>
      <c r="BC173" s="113" t="n">
        <v>994</v>
      </c>
      <c r="BD173" s="113" t="n">
        <v>754</v>
      </c>
      <c r="BE173" s="113" t="n">
        <f aca="false">BC173-BB173</f>
        <v>393</v>
      </c>
      <c r="BF173" s="113" t="n">
        <f aca="false">AQ173</f>
        <v>8910.85543122512</v>
      </c>
      <c r="BG173" s="173" t="n">
        <f aca="false">BD173/24</f>
        <v>31.4166666666667</v>
      </c>
      <c r="BH173" s="115" t="n">
        <v>0</v>
      </c>
      <c r="BI173" s="116" t="n">
        <v>0</v>
      </c>
      <c r="BJ173" s="117" t="n">
        <v>27</v>
      </c>
      <c r="BK173" s="118" t="n">
        <v>16.12</v>
      </c>
      <c r="BL173" s="118" t="n">
        <v>19.93</v>
      </c>
      <c r="BM173" s="118" t="n">
        <v>27.18</v>
      </c>
      <c r="BN173" s="117" t="n">
        <v>982</v>
      </c>
      <c r="BO173" s="117" t="n">
        <v>50.21</v>
      </c>
      <c r="BP173" s="119" t="n">
        <v>0.9403</v>
      </c>
      <c r="BQ173" s="114" t="n">
        <v>96.79</v>
      </c>
      <c r="BR173" s="114" t="n">
        <v>87.35</v>
      </c>
      <c r="BS173" s="134" t="n">
        <v>12049</v>
      </c>
      <c r="BT173" s="134" t="n">
        <v>11767</v>
      </c>
      <c r="BU173" s="135" t="n">
        <f aca="false">BT173-BS173</f>
        <v>-282</v>
      </c>
      <c r="BV173" s="113" t="n">
        <f aca="false">BH173+BI173</f>
        <v>0</v>
      </c>
      <c r="BW173" s="114" t="n">
        <v>0</v>
      </c>
      <c r="BX173" s="114" t="n">
        <v>0</v>
      </c>
      <c r="BZ173" s="114" t="n">
        <v>10.25</v>
      </c>
      <c r="CA173" s="114" t="n">
        <v>5.55</v>
      </c>
      <c r="CC173" s="114" t="n">
        <v>2.1</v>
      </c>
      <c r="CD173" s="114" t="n">
        <v>4.2</v>
      </c>
      <c r="CE173" s="114" t="n">
        <v>2.1</v>
      </c>
      <c r="CF173" s="114" t="n">
        <v>0</v>
      </c>
    </row>
    <row r="174" customFormat="false" ht="13.8" hidden="false" customHeight="false" outlineLevel="0" collapsed="false">
      <c r="A174" s="90" t="s">
        <v>116</v>
      </c>
      <c r="B174" s="91" t="n">
        <v>43269</v>
      </c>
      <c r="C174" s="140" t="n">
        <v>88.4</v>
      </c>
      <c r="D174" s="166" t="n">
        <v>0.632</v>
      </c>
      <c r="E174" s="142" t="n">
        <v>74.8</v>
      </c>
      <c r="F174" s="144" t="n">
        <v>97</v>
      </c>
      <c r="G174" s="144" t="n">
        <v>79</v>
      </c>
      <c r="H174" s="144" t="n">
        <v>2</v>
      </c>
      <c r="I174" s="144" t="n">
        <v>40</v>
      </c>
      <c r="J174" s="144" t="n">
        <v>2</v>
      </c>
      <c r="K174" s="144" t="n">
        <v>40</v>
      </c>
      <c r="L174" s="185" t="n">
        <v>21</v>
      </c>
      <c r="M174" s="185" t="n">
        <v>0</v>
      </c>
      <c r="N174" s="185" t="n">
        <v>21</v>
      </c>
      <c r="O174" s="185" t="n">
        <v>3</v>
      </c>
      <c r="P174" s="185" t="n">
        <v>0</v>
      </c>
      <c r="Q174" s="159" t="n">
        <v>0</v>
      </c>
      <c r="R174" s="204" t="n">
        <v>3512</v>
      </c>
      <c r="S174" s="143" t="n">
        <v>3371</v>
      </c>
      <c r="T174" s="144" t="n">
        <v>356</v>
      </c>
      <c r="U174" s="144" t="n">
        <v>350</v>
      </c>
      <c r="V174" s="144" t="n">
        <v>360</v>
      </c>
      <c r="W174" s="144" t="n">
        <v>41</v>
      </c>
      <c r="X174" s="144" t="n">
        <v>0</v>
      </c>
      <c r="Y174" s="144" t="n">
        <v>43</v>
      </c>
      <c r="Z174" s="185" t="n">
        <v>0</v>
      </c>
      <c r="AA174" s="185" t="n">
        <v>57</v>
      </c>
      <c r="AB174" s="185" t="n">
        <v>0</v>
      </c>
      <c r="AC174" s="149" t="n">
        <f aca="false">V174-U174+AZ174</f>
        <v>30</v>
      </c>
      <c r="AD174" s="150" t="n">
        <f aca="false">U174-T174</f>
        <v>-6</v>
      </c>
      <c r="AE174" s="144" t="n">
        <v>126</v>
      </c>
      <c r="AF174" s="151" t="n">
        <f aca="false">IF(AE174&gt;0, V174/(AE174*24),"no data")</f>
        <v>0.119047619047619</v>
      </c>
      <c r="AG174" s="152" t="n">
        <f aca="false">IF(R174&gt;0,R174/24,"no data")</f>
        <v>146.333333333333</v>
      </c>
      <c r="AH174" s="151" t="n">
        <f aca="false">IF(U174&gt;0,(U174/R174),"no data")</f>
        <v>0.0996583143507973</v>
      </c>
      <c r="AI174" s="153" t="n">
        <f aca="false">IF(U174&gt;0,(1440-((W174*X174)+(Y174*Z174)+(AA174*AB174))/(W174+Y174+AA174))/1440,"no data")</f>
        <v>1</v>
      </c>
      <c r="AJ174" s="154" t="n">
        <f aca="false">IF(U174&gt;0,(1440-((X174*W174+AT174*AU174)+(Z174*Y174+AV174*AW174)+(AA174*AB174+AX174*AY174))/(W174+Y174+AA174))/1440,"no data")</f>
        <v>0.974640464933018</v>
      </c>
      <c r="AK174" s="233" t="n">
        <v>1.128</v>
      </c>
      <c r="AL174" s="234" t="n">
        <v>149.36</v>
      </c>
      <c r="AM174" s="201" t="n">
        <f aca="false">AK174*AL174</f>
        <v>168.47808</v>
      </c>
      <c r="AN174" s="233" t="n">
        <v>2.928</v>
      </c>
      <c r="AO174" s="235" t="n">
        <v>996.77</v>
      </c>
      <c r="AP174" s="155" t="n">
        <f aca="false">AN174*AO174</f>
        <v>2918.54256</v>
      </c>
      <c r="AQ174" s="156" t="n">
        <f aca="false">IF(U174&gt;0,((((AK174*AL174)+(AN174*AO174))/(U174*1000))*1000000),"no data")</f>
        <v>8820.05897142857</v>
      </c>
      <c r="AR174" s="157" t="n">
        <f aca="false">IF(S174&gt;0,S174/24, "no data")</f>
        <v>140.458333333333</v>
      </c>
      <c r="AS174" s="36"/>
      <c r="AT174" s="143" t="n">
        <v>18</v>
      </c>
      <c r="AU174" s="159" t="n">
        <v>20</v>
      </c>
      <c r="AV174" s="159" t="n">
        <v>17</v>
      </c>
      <c r="AW174" s="143" t="n">
        <v>17</v>
      </c>
      <c r="AX174" s="159" t="n">
        <v>25</v>
      </c>
      <c r="AY174" s="143" t="n">
        <v>180</v>
      </c>
      <c r="AZ174" s="143" t="n">
        <v>20</v>
      </c>
      <c r="BA174" s="227"/>
      <c r="BB174" s="160" t="n">
        <v>119</v>
      </c>
      <c r="BC174" s="160" t="n">
        <v>122</v>
      </c>
      <c r="BD174" s="160" t="n">
        <v>119</v>
      </c>
      <c r="BE174" s="160" t="n">
        <f aca="false">BC174-BB174</f>
        <v>3</v>
      </c>
      <c r="BF174" s="160" t="n">
        <f aca="false">AQ174</f>
        <v>8820.05897142857</v>
      </c>
      <c r="BG174" s="162" t="n">
        <f aca="false">BD174/24</f>
        <v>4.95833333333333</v>
      </c>
      <c r="BH174" s="187" t="n">
        <v>0</v>
      </c>
      <c r="BI174" s="188" t="n">
        <v>0</v>
      </c>
      <c r="BJ174" s="189" t="n">
        <v>27</v>
      </c>
      <c r="BK174" s="190" t="n">
        <v>3.27</v>
      </c>
      <c r="BL174" s="190" t="n">
        <v>2.5</v>
      </c>
      <c r="BM174" s="190" t="n">
        <v>3.09</v>
      </c>
      <c r="BN174" s="190" t="n">
        <v>984.21</v>
      </c>
      <c r="BO174" s="190" t="n">
        <v>50.09</v>
      </c>
      <c r="BP174" s="191" t="n">
        <v>0.9415</v>
      </c>
      <c r="BQ174" s="190" t="n">
        <v>97.12</v>
      </c>
      <c r="BR174" s="190" t="n">
        <v>87.38</v>
      </c>
      <c r="BS174" s="190" t="n">
        <v>12047</v>
      </c>
      <c r="BT174" s="190" t="n">
        <v>11554</v>
      </c>
      <c r="BU174" s="135" t="n">
        <f aca="false">BT174-BS174</f>
        <v>-493</v>
      </c>
      <c r="BV174" s="160" t="n">
        <f aca="false">BH174+BI174</f>
        <v>0</v>
      </c>
      <c r="BW174" s="162" t="n">
        <v>0</v>
      </c>
      <c r="BX174" s="162" t="n">
        <v>0</v>
      </c>
      <c r="BZ174" s="162" t="n">
        <v>2.66</v>
      </c>
      <c r="CA174" s="162" t="n">
        <v>5.02</v>
      </c>
      <c r="CC174" s="162" t="n">
        <v>2.1</v>
      </c>
      <c r="CD174" s="162" t="n">
        <v>1.3</v>
      </c>
      <c r="CE174" s="162" t="n">
        <v>2.1</v>
      </c>
      <c r="CF174" s="162" t="n">
        <v>0</v>
      </c>
    </row>
    <row r="175" customFormat="false" ht="13.8" hidden="false" customHeight="false" outlineLevel="0" collapsed="false">
      <c r="A175" s="90"/>
      <c r="B175" s="91" t="n">
        <v>43270</v>
      </c>
      <c r="C175" s="140" t="n">
        <v>93.7</v>
      </c>
      <c r="D175" s="166" t="n">
        <v>0.582</v>
      </c>
      <c r="E175" s="142" t="n">
        <v>77</v>
      </c>
      <c r="F175" s="144" t="n">
        <v>103</v>
      </c>
      <c r="G175" s="144" t="n">
        <v>83</v>
      </c>
      <c r="H175" s="144" t="n">
        <v>11</v>
      </c>
      <c r="I175" s="144" t="n">
        <v>30</v>
      </c>
      <c r="J175" s="144" t="n">
        <v>13</v>
      </c>
      <c r="K175" s="144" t="n">
        <v>25</v>
      </c>
      <c r="L175" s="185" t="n">
        <v>11</v>
      </c>
      <c r="M175" s="185" t="n">
        <v>59</v>
      </c>
      <c r="N175" s="185" t="n">
        <v>8</v>
      </c>
      <c r="O175" s="185" t="n">
        <v>38</v>
      </c>
      <c r="P175" s="185" t="n">
        <v>0</v>
      </c>
      <c r="Q175" s="159" t="n">
        <v>0</v>
      </c>
      <c r="R175" s="204" t="n">
        <v>3461</v>
      </c>
      <c r="S175" s="143" t="n">
        <v>3157</v>
      </c>
      <c r="T175" s="144" t="n">
        <v>1579</v>
      </c>
      <c r="U175" s="144" t="n">
        <v>1543</v>
      </c>
      <c r="V175" s="144" t="n">
        <v>1604</v>
      </c>
      <c r="W175" s="144" t="n">
        <v>41</v>
      </c>
      <c r="X175" s="144" t="n">
        <v>0</v>
      </c>
      <c r="Y175" s="144" t="n">
        <v>43</v>
      </c>
      <c r="Z175" s="185" t="n">
        <v>0</v>
      </c>
      <c r="AA175" s="185" t="n">
        <v>57</v>
      </c>
      <c r="AB175" s="185" t="n">
        <v>0</v>
      </c>
      <c r="AC175" s="149" t="n">
        <f aca="false">V175-U175+AZ175</f>
        <v>69</v>
      </c>
      <c r="AD175" s="150" t="n">
        <f aca="false">U175-T175</f>
        <v>-36</v>
      </c>
      <c r="AE175" s="144" t="n">
        <v>125</v>
      </c>
      <c r="AF175" s="151" t="n">
        <f aca="false">IF(AE175&gt;0, V175/(AE175*24),"no data")</f>
        <v>0.534666666666667</v>
      </c>
      <c r="AG175" s="152" t="n">
        <f aca="false">IF(R175&gt;0,R175/24,"no data")</f>
        <v>144.208333333333</v>
      </c>
      <c r="AH175" s="151" t="n">
        <f aca="false">IF(U175&gt;0,(U175/R175),"no data")</f>
        <v>0.445824906096504</v>
      </c>
      <c r="AI175" s="153" t="n">
        <f aca="false">IF(U175&gt;0,(1440-((W175*X175)+(Y175*Z175)+(AA175*AB175))/(W175+Y175+AA175))/1440,"no data")</f>
        <v>1</v>
      </c>
      <c r="AJ175" s="154" t="n">
        <f aca="false">IF(U175&gt;0,(1440-((X175*W175+AT175*AU175)+(Z175*Y175+AV175*AW175)+(AA175*AB175+AX175*AY175))/(W175+Y175+AA175))/1440,"no data")</f>
        <v>0.900034475965327</v>
      </c>
      <c r="AK175" s="233" t="n">
        <v>5.673</v>
      </c>
      <c r="AL175" s="234" t="n">
        <v>158.96</v>
      </c>
      <c r="AM175" s="201" t="n">
        <f aca="false">AK175*AL175</f>
        <v>901.78008</v>
      </c>
      <c r="AN175" s="233" t="n">
        <v>12.971</v>
      </c>
      <c r="AO175" s="235" t="n">
        <v>1006.066</v>
      </c>
      <c r="AP175" s="155" t="n">
        <f aca="false">AN175*AO175</f>
        <v>13049.682086</v>
      </c>
      <c r="AQ175" s="156" t="n">
        <f aca="false">IF(U175&gt;0,((((AK175*AL175)+(AN175*AO175))/(U175*1000))*1000000),"no data")</f>
        <v>9041.77716526248</v>
      </c>
      <c r="AR175" s="157" t="n">
        <f aca="false">IF(S175&gt;0,(S175/24), "no data")</f>
        <v>131.541666666667</v>
      </c>
      <c r="AS175" s="36"/>
      <c r="AT175" s="143" t="n">
        <v>24</v>
      </c>
      <c r="AU175" s="159" t="n">
        <v>31</v>
      </c>
      <c r="AV175" s="143" t="n">
        <v>15</v>
      </c>
      <c r="AW175" s="143" t="n">
        <v>117</v>
      </c>
      <c r="AX175" s="159" t="n">
        <v>22</v>
      </c>
      <c r="AY175" s="143" t="n">
        <v>809</v>
      </c>
      <c r="AZ175" s="143" t="n">
        <v>8</v>
      </c>
      <c r="BA175" s="227"/>
      <c r="BB175" s="160" t="n">
        <v>472</v>
      </c>
      <c r="BC175" s="160" t="n">
        <v>633</v>
      </c>
      <c r="BD175" s="160" t="n">
        <v>499</v>
      </c>
      <c r="BE175" s="160" t="n">
        <f aca="false">BC175-BB175</f>
        <v>161</v>
      </c>
      <c r="BF175" s="160" t="n">
        <f aca="false">AQ175</f>
        <v>9041.77716526248</v>
      </c>
      <c r="BG175" s="162" t="n">
        <f aca="false">BD175/24</f>
        <v>20.7916666666667</v>
      </c>
      <c r="BH175" s="187" t="n">
        <v>0</v>
      </c>
      <c r="BI175" s="188" t="n">
        <v>0</v>
      </c>
      <c r="BJ175" s="189" t="n">
        <v>27</v>
      </c>
      <c r="BK175" s="190" t="n">
        <v>12.35</v>
      </c>
      <c r="BL175" s="190" t="n">
        <v>12.85</v>
      </c>
      <c r="BM175" s="190" t="n">
        <v>16.43</v>
      </c>
      <c r="BN175" s="189" t="n">
        <v>983.38</v>
      </c>
      <c r="BO175" s="190" t="n">
        <v>50.08</v>
      </c>
      <c r="BP175" s="191" t="n">
        <v>0.9409</v>
      </c>
      <c r="BQ175" s="190" t="n">
        <v>96.53</v>
      </c>
      <c r="BR175" s="190" t="n">
        <v>87.45</v>
      </c>
      <c r="BS175" s="190" t="n">
        <v>11953</v>
      </c>
      <c r="BT175" s="190" t="n">
        <v>11395</v>
      </c>
      <c r="BU175" s="135" t="n">
        <f aca="false">BT175-BS175</f>
        <v>-558</v>
      </c>
      <c r="BV175" s="160" t="n">
        <f aca="false">BH175+BI175</f>
        <v>0</v>
      </c>
      <c r="BW175" s="162" t="n">
        <v>0</v>
      </c>
      <c r="BX175" s="162" t="n">
        <v>0</v>
      </c>
      <c r="BZ175" s="162" t="n">
        <v>10.45</v>
      </c>
      <c r="CA175" s="162" t="n">
        <v>6.6</v>
      </c>
      <c r="CC175" s="162" t="n">
        <v>2.1</v>
      </c>
      <c r="CD175" s="162" t="n">
        <v>4.5</v>
      </c>
      <c r="CE175" s="162" t="n">
        <v>2.1</v>
      </c>
      <c r="CF175" s="162" t="n">
        <v>0</v>
      </c>
    </row>
    <row r="176" customFormat="false" ht="13.8" hidden="false" customHeight="false" outlineLevel="0" collapsed="false">
      <c r="A176" s="90"/>
      <c r="B176" s="91" t="n">
        <v>43271</v>
      </c>
      <c r="C176" s="140" t="n">
        <v>93.29</v>
      </c>
      <c r="D176" s="166" t="n">
        <v>0.5392</v>
      </c>
      <c r="E176" s="142" t="n">
        <v>74.16</v>
      </c>
      <c r="F176" s="144" t="n">
        <v>107</v>
      </c>
      <c r="G176" s="144" t="n">
        <v>82</v>
      </c>
      <c r="H176" s="144" t="n">
        <v>24</v>
      </c>
      <c r="I176" s="144" t="n">
        <v>0</v>
      </c>
      <c r="J176" s="144" t="n">
        <v>24</v>
      </c>
      <c r="K176" s="144" t="n">
        <v>0</v>
      </c>
      <c r="L176" s="185" t="n">
        <v>0</v>
      </c>
      <c r="M176" s="185" t="n">
        <v>0</v>
      </c>
      <c r="N176" s="185" t="n">
        <v>0</v>
      </c>
      <c r="O176" s="185" t="n">
        <v>0</v>
      </c>
      <c r="P176" s="185" t="n">
        <v>0</v>
      </c>
      <c r="Q176" s="159" t="n">
        <v>0</v>
      </c>
      <c r="R176" s="204" t="n">
        <v>3466</v>
      </c>
      <c r="S176" s="143" t="n">
        <v>3010</v>
      </c>
      <c r="T176" s="144" t="n">
        <v>3010</v>
      </c>
      <c r="U176" s="144" t="n">
        <v>2940</v>
      </c>
      <c r="V176" s="144" t="n">
        <v>3042</v>
      </c>
      <c r="W176" s="144" t="n">
        <v>42</v>
      </c>
      <c r="X176" s="144" t="n">
        <v>0</v>
      </c>
      <c r="Y176" s="144" t="n">
        <v>44</v>
      </c>
      <c r="Z176" s="206" t="n">
        <v>0</v>
      </c>
      <c r="AA176" s="185" t="n">
        <v>57</v>
      </c>
      <c r="AB176" s="185" t="n">
        <v>0</v>
      </c>
      <c r="AC176" s="149" t="n">
        <f aca="false">V176-U176+AZ176</f>
        <v>102</v>
      </c>
      <c r="AD176" s="150" t="n">
        <f aca="false">U176-T176</f>
        <v>-70</v>
      </c>
      <c r="AE176" s="144" t="n">
        <v>129</v>
      </c>
      <c r="AF176" s="151" t="n">
        <f aca="false">IF(AE176&gt;0, V176/(AE176*24),"no data")</f>
        <v>0.982558139534884</v>
      </c>
      <c r="AG176" s="152" t="n">
        <f aca="false">IF(R176&gt;0,R176/24,"no data")</f>
        <v>144.416666666667</v>
      </c>
      <c r="AH176" s="151" t="n">
        <f aca="false">IF(U176&gt;0,(U176/R176),"no data")</f>
        <v>0.848240046162724</v>
      </c>
      <c r="AI176" s="153" t="n">
        <f aca="false">IF(U176&gt;0,(1440-((W176*X176)+(Y176*Z176)+(AA176*AB176))/(W176+Y176+AA176))/1440,"no data")</f>
        <v>1</v>
      </c>
      <c r="AJ176" s="154" t="n">
        <f aca="false">IF(U176&gt;0,(1440-((X176*W176+AT176*AU176)+(Z176*Y176+AV176*AW176)+(AA176*AB176+AX176*AY176))/(W176+Y176+AA176))/1440,"no data")</f>
        <v>0.888111888111888</v>
      </c>
      <c r="AK176" s="233" t="n">
        <v>9.115</v>
      </c>
      <c r="AL176" s="234" t="n">
        <v>151.51</v>
      </c>
      <c r="AM176" s="201" t="n">
        <f aca="false">AK176*AL176</f>
        <v>1381.01365</v>
      </c>
      <c r="AN176" s="233" t="n">
        <v>23.787</v>
      </c>
      <c r="AO176" s="235" t="n">
        <v>1013.87</v>
      </c>
      <c r="AP176" s="155" t="n">
        <f aca="false">AN176*AO176</f>
        <v>24116.92569</v>
      </c>
      <c r="AQ176" s="156" t="n">
        <f aca="false">IF(U176&gt;0,((((AK176*AL176)+(AN176*AO176))/(U176*1000))*1000000),"no data")</f>
        <v>8672.7684829932</v>
      </c>
      <c r="AR176" s="157" t="n">
        <f aca="false">IF(S176&gt;0,S176/24, "no data")</f>
        <v>125.416666666667</v>
      </c>
      <c r="AS176" s="36"/>
      <c r="AT176" s="143" t="n">
        <v>0</v>
      </c>
      <c r="AU176" s="159" t="n">
        <v>0</v>
      </c>
      <c r="AV176" s="159" t="n">
        <v>0</v>
      </c>
      <c r="AW176" s="143" t="n">
        <v>0</v>
      </c>
      <c r="AX176" s="159" t="n">
        <v>16</v>
      </c>
      <c r="AY176" s="143" t="n">
        <v>1440</v>
      </c>
      <c r="AZ176" s="143" t="n">
        <v>0</v>
      </c>
      <c r="BA176" s="227"/>
      <c r="BB176" s="160" t="n">
        <v>997</v>
      </c>
      <c r="BC176" s="160" t="n">
        <v>1054</v>
      </c>
      <c r="BD176" s="160" t="n">
        <v>991</v>
      </c>
      <c r="BE176" s="160" t="n">
        <f aca="false">BC176-BB176</f>
        <v>57</v>
      </c>
      <c r="BF176" s="160" t="n">
        <f aca="false">AQ176</f>
        <v>8672.7684829932</v>
      </c>
      <c r="BG176" s="162" t="n">
        <f aca="false">BD176/24</f>
        <v>41.2916666666667</v>
      </c>
      <c r="BH176" s="187" t="n">
        <v>0</v>
      </c>
      <c r="BI176" s="187" t="n">
        <v>0</v>
      </c>
      <c r="BJ176" s="189" t="n">
        <v>27</v>
      </c>
      <c r="BK176" s="190" t="n">
        <v>25.1</v>
      </c>
      <c r="BL176" s="190" t="n">
        <v>20.56</v>
      </c>
      <c r="BM176" s="190" t="n">
        <v>26.12</v>
      </c>
      <c r="BN176" s="192" t="n">
        <v>984.83</v>
      </c>
      <c r="BO176" s="189" t="n">
        <v>50.15</v>
      </c>
      <c r="BP176" s="191" t="n">
        <v>0.9423</v>
      </c>
      <c r="BQ176" s="190" t="n">
        <v>96.3</v>
      </c>
      <c r="BR176" s="190" t="n">
        <v>87.33</v>
      </c>
      <c r="BS176" s="190" t="n">
        <v>11826</v>
      </c>
      <c r="BT176" s="190" t="n">
        <v>11289</v>
      </c>
      <c r="BU176" s="135" t="n">
        <f aca="false">BT176-BS176</f>
        <v>-537</v>
      </c>
      <c r="BV176" s="160" t="n">
        <f aca="false">BH176+BI176</f>
        <v>0</v>
      </c>
      <c r="BW176" s="162" t="n">
        <v>0</v>
      </c>
      <c r="BX176" s="162" t="n">
        <v>0</v>
      </c>
      <c r="BZ176" s="162" t="n">
        <v>24</v>
      </c>
      <c r="CA176" s="162" t="n">
        <v>6.12</v>
      </c>
      <c r="CC176" s="162" t="n">
        <v>2.1</v>
      </c>
      <c r="CD176" s="162" t="n">
        <v>4.4</v>
      </c>
      <c r="CE176" s="162" t="n">
        <v>2.1</v>
      </c>
      <c r="CF176" s="162" t="n">
        <v>0</v>
      </c>
    </row>
    <row r="177" customFormat="false" ht="13.8" hidden="false" customHeight="false" outlineLevel="0" collapsed="false">
      <c r="A177" s="90"/>
      <c r="B177" s="91" t="n">
        <v>43272</v>
      </c>
      <c r="C177" s="140" t="n">
        <v>92.03</v>
      </c>
      <c r="D177" s="166" t="n">
        <v>0.573</v>
      </c>
      <c r="E177" s="142" t="n">
        <v>74.8</v>
      </c>
      <c r="F177" s="144" t="n">
        <v>105</v>
      </c>
      <c r="G177" s="144" t="n">
        <v>79</v>
      </c>
      <c r="H177" s="144" t="n">
        <v>24</v>
      </c>
      <c r="I177" s="144" t="n">
        <v>0</v>
      </c>
      <c r="J177" s="144" t="n">
        <v>24</v>
      </c>
      <c r="K177" s="144" t="n">
        <v>0</v>
      </c>
      <c r="L177" s="185" t="n">
        <v>0</v>
      </c>
      <c r="M177" s="185" t="n">
        <v>0</v>
      </c>
      <c r="N177" s="185" t="n">
        <v>0</v>
      </c>
      <c r="O177" s="185" t="n">
        <v>0</v>
      </c>
      <c r="P177" s="185" t="n">
        <v>0</v>
      </c>
      <c r="Q177" s="159" t="n">
        <v>0</v>
      </c>
      <c r="R177" s="207" t="n">
        <v>3476</v>
      </c>
      <c r="S177" s="143" t="n">
        <v>3012</v>
      </c>
      <c r="T177" s="144" t="n">
        <v>3012</v>
      </c>
      <c r="U177" s="144" t="n">
        <v>2941</v>
      </c>
      <c r="V177" s="144" t="n">
        <v>3043</v>
      </c>
      <c r="W177" s="144" t="n">
        <v>42</v>
      </c>
      <c r="X177" s="144" t="n">
        <v>0</v>
      </c>
      <c r="Y177" s="144" t="n">
        <v>44</v>
      </c>
      <c r="Z177" s="185" t="n">
        <v>0</v>
      </c>
      <c r="AA177" s="185" t="n">
        <v>57</v>
      </c>
      <c r="AB177" s="185" t="n">
        <v>0</v>
      </c>
      <c r="AC177" s="149" t="n">
        <f aca="false">V177-U177+AZ177</f>
        <v>102</v>
      </c>
      <c r="AD177" s="150" t="n">
        <f aca="false">U177-T177</f>
        <v>-71</v>
      </c>
      <c r="AE177" s="144" t="n">
        <v>129</v>
      </c>
      <c r="AF177" s="151" t="n">
        <f aca="false">IF(AE177&gt;0, V177/(AE177*24),"no data")</f>
        <v>0.982881136950904</v>
      </c>
      <c r="AG177" s="152" t="n">
        <f aca="false">IF(R177&gt;0,R177/24,"no data")</f>
        <v>144.833333333333</v>
      </c>
      <c r="AH177" s="151" t="n">
        <f aca="false">IF(U177&gt;0,(U177/R177),"no data")</f>
        <v>0.846087456846951</v>
      </c>
      <c r="AI177" s="153" t="n">
        <f aca="false">IF(U177&gt;0,(1440-((W177*X177)+(Y177*Z177)+(AA177*AB177))/(W177+Y177+AA177))/1440,"no data")</f>
        <v>1</v>
      </c>
      <c r="AJ177" s="154" t="n">
        <f aca="false">IF(U177&gt;0,(1440-((X177*W177+AT177*AU177)+(Z177*Y177+AV177*AW177)+(AA177*AB177+AX177*AY177))/(W177+Y177+AA177))/1440,"no data")</f>
        <v>0.888111888111888</v>
      </c>
      <c r="AK177" s="233" t="n">
        <v>9.087</v>
      </c>
      <c r="AL177" s="234" t="n">
        <v>149.84</v>
      </c>
      <c r="AM177" s="201" t="n">
        <f aca="false">AK177*AL177</f>
        <v>1361.59608</v>
      </c>
      <c r="AN177" s="233" t="n">
        <v>24.377</v>
      </c>
      <c r="AO177" s="235" t="n">
        <v>996.5952</v>
      </c>
      <c r="AP177" s="155" t="n">
        <f aca="false">AN177*AO177</f>
        <v>24294.0011904</v>
      </c>
      <c r="AQ177" s="156" t="n">
        <f aca="false">IF(U177&gt;0,((((AK177*AL177)+(AN177*AO177))/(U177*1000))*1000000),"no data")</f>
        <v>8723.42647752465</v>
      </c>
      <c r="AR177" s="157" t="n">
        <f aca="false">IF(S177&gt;0,S177/24, "no data")</f>
        <v>125.5</v>
      </c>
      <c r="AS177" s="36"/>
      <c r="AT177" s="143" t="n">
        <v>0</v>
      </c>
      <c r="AU177" s="159" t="n">
        <v>0</v>
      </c>
      <c r="AV177" s="159" t="n">
        <v>0</v>
      </c>
      <c r="AW177" s="143" t="n">
        <v>0</v>
      </c>
      <c r="AX177" s="159" t="n">
        <v>16</v>
      </c>
      <c r="AY177" s="143" t="n">
        <v>1440</v>
      </c>
      <c r="AZ177" s="143" t="n">
        <v>0</v>
      </c>
      <c r="BA177" s="227"/>
      <c r="BB177" s="160" t="n">
        <v>997</v>
      </c>
      <c r="BC177" s="160" t="n">
        <v>1054</v>
      </c>
      <c r="BD177" s="160" t="n">
        <v>992</v>
      </c>
      <c r="BE177" s="160" t="n">
        <f aca="false">BC177-BB177</f>
        <v>57</v>
      </c>
      <c r="BF177" s="160" t="n">
        <f aca="false">AQ177</f>
        <v>8723.42647752465</v>
      </c>
      <c r="BG177" s="162" t="n">
        <f aca="false">BD177/24</f>
        <v>41.3333333333333</v>
      </c>
      <c r="BH177" s="187" t="n">
        <v>0</v>
      </c>
      <c r="BI177" s="188" t="n">
        <v>0</v>
      </c>
      <c r="BJ177" s="208" t="n">
        <v>27</v>
      </c>
      <c r="BK177" s="189" t="n">
        <v>25.72</v>
      </c>
      <c r="BL177" s="190" t="n">
        <v>21.14</v>
      </c>
      <c r="BM177" s="192" t="n">
        <v>25.88</v>
      </c>
      <c r="BN177" s="190" t="n">
        <v>984.6</v>
      </c>
      <c r="BO177" s="190" t="n">
        <v>50.13</v>
      </c>
      <c r="BP177" s="191" t="n">
        <v>0.9413</v>
      </c>
      <c r="BQ177" s="190" t="n">
        <v>96.3</v>
      </c>
      <c r="BR177" s="189" t="n">
        <v>87.41</v>
      </c>
      <c r="BS177" s="190" t="n">
        <v>12111</v>
      </c>
      <c r="BT177" s="160" t="n">
        <v>11515</v>
      </c>
      <c r="BU177" s="135" t="n">
        <f aca="false">BT177-BS177</f>
        <v>-596</v>
      </c>
      <c r="BV177" s="160" t="n">
        <f aca="false">BH177+BI177</f>
        <v>0</v>
      </c>
      <c r="BW177" s="162" t="n">
        <v>0</v>
      </c>
      <c r="BX177" s="162" t="n">
        <v>0</v>
      </c>
      <c r="BZ177" s="162" t="n">
        <v>24</v>
      </c>
      <c r="CA177" s="162" t="n">
        <v>6.23</v>
      </c>
      <c r="CC177" s="162" t="n">
        <v>2.2</v>
      </c>
      <c r="CD177" s="162" t="n">
        <v>4.3</v>
      </c>
      <c r="CE177" s="162" t="n">
        <v>2.1</v>
      </c>
      <c r="CF177" s="162" t="n">
        <v>0</v>
      </c>
    </row>
    <row r="178" customFormat="false" ht="13.8" hidden="false" customHeight="false" outlineLevel="0" collapsed="false">
      <c r="A178" s="90"/>
      <c r="B178" s="91" t="n">
        <v>43273</v>
      </c>
      <c r="C178" s="140" t="n">
        <v>96.5</v>
      </c>
      <c r="D178" s="166" t="n">
        <v>0.492</v>
      </c>
      <c r="E178" s="142" t="n">
        <v>74.8</v>
      </c>
      <c r="F178" s="144" t="n">
        <v>107</v>
      </c>
      <c r="G178" s="144" t="n">
        <v>86</v>
      </c>
      <c r="H178" s="144" t="n">
        <v>22</v>
      </c>
      <c r="I178" s="144" t="n">
        <v>7</v>
      </c>
      <c r="J178" s="144" t="n">
        <v>24</v>
      </c>
      <c r="K178" s="144" t="n">
        <v>0</v>
      </c>
      <c r="L178" s="170" t="n">
        <v>1</v>
      </c>
      <c r="M178" s="170" t="n">
        <v>27</v>
      </c>
      <c r="N178" s="170" t="n">
        <v>0</v>
      </c>
      <c r="O178" s="170" t="n">
        <v>0</v>
      </c>
      <c r="P178" s="170" t="n">
        <v>0</v>
      </c>
      <c r="Q178" s="159" t="n">
        <v>0</v>
      </c>
      <c r="R178" s="204" t="n">
        <v>3430</v>
      </c>
      <c r="S178" s="159" t="n">
        <v>3019</v>
      </c>
      <c r="T178" s="144" t="n">
        <v>2894</v>
      </c>
      <c r="U178" s="144" t="n">
        <v>2825</v>
      </c>
      <c r="V178" s="144" t="n">
        <v>2927</v>
      </c>
      <c r="W178" s="144" t="n">
        <v>41</v>
      </c>
      <c r="X178" s="144" t="n">
        <v>0</v>
      </c>
      <c r="Y178" s="144" t="n">
        <v>43</v>
      </c>
      <c r="Z178" s="170" t="n">
        <v>0</v>
      </c>
      <c r="AA178" s="170" t="n">
        <v>57</v>
      </c>
      <c r="AB178" s="170" t="n">
        <v>0</v>
      </c>
      <c r="AC178" s="149" t="n">
        <f aca="false">V178-U178+AZ178</f>
        <v>102</v>
      </c>
      <c r="AD178" s="150" t="n">
        <f aca="false">U178-T178</f>
        <v>-69</v>
      </c>
      <c r="AE178" s="144" t="n">
        <v>128</v>
      </c>
      <c r="AF178" s="151" t="n">
        <f aca="false">IF(AE178&gt;0, V178/(AE178*24),"no data")</f>
        <v>0.952799479166667</v>
      </c>
      <c r="AG178" s="152" t="n">
        <f aca="false">IF(R178&gt;0,R178/24,"no data")</f>
        <v>142.916666666667</v>
      </c>
      <c r="AH178" s="151" t="n">
        <f aca="false">IF(U178&gt;0,(U178/R178),"no data")</f>
        <v>0.823615160349854</v>
      </c>
      <c r="AI178" s="153" t="n">
        <f aca="false">IF(U178&gt;0,(1440-((W178*X178)+(Y178*Z178)+(AA178*AB178))/(W178+Y178+AA178))/1440,"no data")</f>
        <v>1</v>
      </c>
      <c r="AJ178" s="154" t="n">
        <f aca="false">IF(U178&gt;0,(1440-((X178*W178+AT178*AU178)+(Z178*Y178+AV178*AW178)+(AA178*AB178+AX178*AY178))/(W178+Y178+AA178))/1440,"no data")</f>
        <v>0.87067572892041</v>
      </c>
      <c r="AK178" s="233" t="n">
        <v>9.072</v>
      </c>
      <c r="AL178" s="234" t="n">
        <v>156.69</v>
      </c>
      <c r="AM178" s="201" t="n">
        <f aca="false">AK178*AL178</f>
        <v>1421.49168</v>
      </c>
      <c r="AN178" s="233" t="n">
        <v>23.453</v>
      </c>
      <c r="AO178" s="235" t="n">
        <v>988.767</v>
      </c>
      <c r="AP178" s="155" t="n">
        <f aca="false">AN178*AO178</f>
        <v>23189.552451</v>
      </c>
      <c r="AQ178" s="156" t="n">
        <f aca="false">IF(U178&gt;0,((((AK178*AL178)+(AN178*AO178))/(U178*1000))*1000000),"no data")</f>
        <v>8711.87402867257</v>
      </c>
      <c r="AR178" s="157" t="n">
        <f aca="false">IF(S178&gt;0,S178/24, "no data")</f>
        <v>125.791666666667</v>
      </c>
      <c r="AS178" s="36"/>
      <c r="AT178" s="143" t="n">
        <v>13</v>
      </c>
      <c r="AU178" s="159" t="n">
        <v>26</v>
      </c>
      <c r="AV178" s="159" t="n">
        <v>0</v>
      </c>
      <c r="AW178" s="143" t="n">
        <v>0</v>
      </c>
      <c r="AX178" s="159" t="n">
        <v>18</v>
      </c>
      <c r="AY178" s="143" t="n">
        <v>1440</v>
      </c>
      <c r="AZ178" s="143" t="n">
        <v>0</v>
      </c>
      <c r="BA178" s="227"/>
      <c r="BB178" s="160" t="n">
        <v>927</v>
      </c>
      <c r="BC178" s="160" t="n">
        <v>1047</v>
      </c>
      <c r="BD178" s="160" t="n">
        <v>953</v>
      </c>
      <c r="BE178" s="160" t="n">
        <f aca="false">BC178-BB178</f>
        <v>120</v>
      </c>
      <c r="BF178" s="160" t="n">
        <f aca="false">AQ178</f>
        <v>8711.87402867257</v>
      </c>
      <c r="BG178" s="162" t="n">
        <f aca="false">BD178/24</f>
        <v>39.7083333333333</v>
      </c>
      <c r="BH178" s="187" t="n">
        <v>0</v>
      </c>
      <c r="BI178" s="188" t="n">
        <v>0</v>
      </c>
      <c r="BJ178" s="189" t="n">
        <v>27</v>
      </c>
      <c r="BK178" s="190" t="n">
        <v>23.99</v>
      </c>
      <c r="BL178" s="190" t="n">
        <v>20.91</v>
      </c>
      <c r="BM178" s="190" t="n">
        <v>26.28</v>
      </c>
      <c r="BN178" s="190" t="n">
        <v>983.4</v>
      </c>
      <c r="BO178" s="189" t="n">
        <v>50.19</v>
      </c>
      <c r="BP178" s="191" t="n">
        <v>0.942</v>
      </c>
      <c r="BQ178" s="190" t="n">
        <v>96.34</v>
      </c>
      <c r="BR178" s="189" t="n">
        <v>87.41</v>
      </c>
      <c r="BS178" s="190" t="n">
        <v>12124</v>
      </c>
      <c r="BT178" s="160" t="n">
        <v>11531</v>
      </c>
      <c r="BU178" s="135" t="n">
        <f aca="false">BT178-BS178</f>
        <v>-593</v>
      </c>
      <c r="BV178" s="160" t="n">
        <f aca="false">BH178+BI178</f>
        <v>0</v>
      </c>
      <c r="BW178" s="162" t="n">
        <v>0</v>
      </c>
      <c r="BX178" s="162" t="n">
        <v>0</v>
      </c>
      <c r="BZ178" s="162" t="n">
        <v>22.12</v>
      </c>
      <c r="CA178" s="162" t="n">
        <v>6.62</v>
      </c>
      <c r="CC178" s="162" t="n">
        <v>2.1</v>
      </c>
      <c r="CD178" s="162" t="n">
        <v>4.3</v>
      </c>
      <c r="CE178" s="162" t="n">
        <v>2.1</v>
      </c>
      <c r="CF178" s="162" t="n">
        <v>0</v>
      </c>
    </row>
    <row r="179" customFormat="false" ht="13.8" hidden="false" customHeight="false" outlineLevel="0" collapsed="false">
      <c r="A179" s="90"/>
      <c r="B179" s="91" t="n">
        <v>43274</v>
      </c>
      <c r="C179" s="140" t="n">
        <v>94</v>
      </c>
      <c r="D179" s="166" t="n">
        <v>0.5</v>
      </c>
      <c r="E179" s="142" t="n">
        <v>73</v>
      </c>
      <c r="F179" s="143" t="n">
        <v>104</v>
      </c>
      <c r="G179" s="143" t="n">
        <v>82</v>
      </c>
      <c r="H179" s="144" t="n">
        <v>14</v>
      </c>
      <c r="I179" s="144" t="n">
        <v>12</v>
      </c>
      <c r="J179" s="144" t="n">
        <v>24</v>
      </c>
      <c r="K179" s="144" t="n">
        <v>0</v>
      </c>
      <c r="L179" s="170" t="n">
        <v>9</v>
      </c>
      <c r="M179" s="170" t="n">
        <v>10</v>
      </c>
      <c r="N179" s="170" t="n">
        <v>0</v>
      </c>
      <c r="O179" s="170" t="n">
        <v>0</v>
      </c>
      <c r="P179" s="170" t="n">
        <v>0</v>
      </c>
      <c r="Q179" s="159" t="n">
        <v>0</v>
      </c>
      <c r="R179" s="207" t="n">
        <v>3458</v>
      </c>
      <c r="S179" s="159" t="n">
        <v>3190</v>
      </c>
      <c r="T179" s="143" t="n">
        <v>2379</v>
      </c>
      <c r="U179" s="143" t="n">
        <v>2338</v>
      </c>
      <c r="V179" s="144" t="n">
        <v>2430</v>
      </c>
      <c r="W179" s="144" t="n">
        <v>41</v>
      </c>
      <c r="X179" s="144" t="n">
        <v>0</v>
      </c>
      <c r="Y179" s="144" t="n">
        <v>44</v>
      </c>
      <c r="Z179" s="170" t="n">
        <v>0</v>
      </c>
      <c r="AA179" s="170" t="n">
        <v>57</v>
      </c>
      <c r="AB179" s="170" t="n">
        <v>0</v>
      </c>
      <c r="AC179" s="149" t="n">
        <f aca="false">V179-U179+AZ179</f>
        <v>92</v>
      </c>
      <c r="AD179" s="150" t="n">
        <f aca="false">U179-T179</f>
        <v>-41</v>
      </c>
      <c r="AE179" s="144" t="n">
        <v>127</v>
      </c>
      <c r="AF179" s="151" t="n">
        <f aca="false">IF(AE179&gt;0, V179/(AE179*24),"no data")</f>
        <v>0.797244094488189</v>
      </c>
      <c r="AG179" s="152" t="n">
        <f aca="false">IF(R179&gt;0,R179/24,"no data")</f>
        <v>144.083333333333</v>
      </c>
      <c r="AH179" s="151" t="n">
        <f aca="false">IF(U179&gt;0,(U179/R179),"no data")</f>
        <v>0.676113360323887</v>
      </c>
      <c r="AI179" s="153" t="n">
        <f aca="false">IF(U179&gt;0,(1440-((W179*X179)+(Y179*Z179)+(AA179*AB179))/(W179+Y179+AA179))/1440,"no data")</f>
        <v>1</v>
      </c>
      <c r="AJ179" s="154" t="n">
        <f aca="false">IF(U179&gt;0,(1440-((X179*W179+AT179*AU179)+(Z179*Y179+AV179*AW179)+(AA179*AB179+AX179*AY179))/(W179+Y179+AA179))/1440,"no data")</f>
        <v>0.862480438184663</v>
      </c>
      <c r="AK179" s="233" t="n">
        <v>9.08</v>
      </c>
      <c r="AL179" s="234" t="n">
        <v>155.77</v>
      </c>
      <c r="AM179" s="201" t="n">
        <f aca="false">AK179*AL179</f>
        <v>1414.3916</v>
      </c>
      <c r="AN179" s="233" t="n">
        <v>19.351</v>
      </c>
      <c r="AO179" s="235" t="n">
        <v>992.93</v>
      </c>
      <c r="AP179" s="155" t="n">
        <f aca="false">AN179*AO179</f>
        <v>19214.18843</v>
      </c>
      <c r="AQ179" s="156" t="n">
        <f aca="false">IF(U179&gt;0,((((AK179*AL179)+(AN179*AO179))/(U179*1000))*1000000),"no data")</f>
        <v>8823.17366552609</v>
      </c>
      <c r="AR179" s="157" t="n">
        <f aca="false">IF(S179&gt;0,S179/24, "no data")</f>
        <v>132.916666666667</v>
      </c>
      <c r="AS179" s="36"/>
      <c r="AT179" s="143" t="n">
        <v>20</v>
      </c>
      <c r="AU179" s="159" t="n">
        <v>38</v>
      </c>
      <c r="AV179" s="143" t="n">
        <v>0</v>
      </c>
      <c r="AW179" s="143" t="n">
        <v>0</v>
      </c>
      <c r="AX179" s="159" t="n">
        <v>19</v>
      </c>
      <c r="AY179" s="143" t="n">
        <v>1440</v>
      </c>
      <c r="AZ179" s="143" t="n">
        <v>0</v>
      </c>
      <c r="BA179" s="227"/>
      <c r="BB179" s="160" t="n">
        <v>598</v>
      </c>
      <c r="BC179" s="160" t="n">
        <v>1055</v>
      </c>
      <c r="BD179" s="160" t="n">
        <v>777</v>
      </c>
      <c r="BE179" s="160" t="n">
        <f aca="false">BC179-BB179</f>
        <v>457</v>
      </c>
      <c r="BF179" s="160" t="n">
        <f aca="false">AQ179</f>
        <v>8823.17366552609</v>
      </c>
      <c r="BG179" s="162" t="n">
        <f aca="false">BD179/24</f>
        <v>32.375</v>
      </c>
      <c r="BH179" s="187" t="n">
        <v>0</v>
      </c>
      <c r="BI179" s="188" t="n">
        <v>0</v>
      </c>
      <c r="BJ179" s="189" t="n">
        <v>27</v>
      </c>
      <c r="BK179" s="190" t="n">
        <v>15.7</v>
      </c>
      <c r="BL179" s="190" t="n">
        <v>21.07</v>
      </c>
      <c r="BM179" s="190" t="n">
        <v>26.18</v>
      </c>
      <c r="BN179" s="190" t="n">
        <v>984.4</v>
      </c>
      <c r="BO179" s="190" t="n">
        <v>50.14</v>
      </c>
      <c r="BP179" s="191" t="n">
        <v>0.9412</v>
      </c>
      <c r="BQ179" s="190" t="n">
        <v>96.2</v>
      </c>
      <c r="BR179" s="189" t="n">
        <v>87.28</v>
      </c>
      <c r="BS179" s="160" t="n">
        <v>12123</v>
      </c>
      <c r="BT179" s="160" t="n">
        <v>11486</v>
      </c>
      <c r="BU179" s="135" t="n">
        <f aca="false">BT179-BS179</f>
        <v>-637</v>
      </c>
      <c r="BV179" s="160" t="n">
        <f aca="false">BH179+BI179</f>
        <v>0</v>
      </c>
      <c r="BW179" s="162" t="n">
        <v>0</v>
      </c>
      <c r="BX179" s="162" t="n">
        <v>0</v>
      </c>
      <c r="BZ179" s="162" t="n">
        <v>13.4</v>
      </c>
      <c r="CA179" s="162" t="n">
        <v>6.7</v>
      </c>
      <c r="CC179" s="162" t="n">
        <v>2.1</v>
      </c>
      <c r="CD179" s="162" t="n">
        <v>4.3</v>
      </c>
      <c r="CE179" s="162" t="n">
        <v>2.1</v>
      </c>
      <c r="CF179" s="162" t="n">
        <v>0</v>
      </c>
    </row>
    <row r="180" customFormat="false" ht="13.8" hidden="false" customHeight="false" outlineLevel="0" collapsed="false">
      <c r="A180" s="90"/>
      <c r="B180" s="91" t="n">
        <v>43275</v>
      </c>
      <c r="C180" s="140" t="n">
        <v>95.5</v>
      </c>
      <c r="D180" s="166" t="n">
        <v>0.516</v>
      </c>
      <c r="E180" s="142" t="n">
        <v>74.7</v>
      </c>
      <c r="F180" s="143" t="n">
        <v>108</v>
      </c>
      <c r="G180" s="143" t="n">
        <v>86</v>
      </c>
      <c r="H180" s="144" t="n">
        <v>24</v>
      </c>
      <c r="I180" s="144" t="n">
        <v>0</v>
      </c>
      <c r="J180" s="144" t="n">
        <v>24</v>
      </c>
      <c r="K180" s="144" t="n">
        <v>0</v>
      </c>
      <c r="L180" s="170" t="n">
        <v>0</v>
      </c>
      <c r="M180" s="170" t="n">
        <v>0</v>
      </c>
      <c r="N180" s="170" t="n">
        <v>0</v>
      </c>
      <c r="O180" s="170" t="n">
        <v>0</v>
      </c>
      <c r="P180" s="170" t="n">
        <v>0</v>
      </c>
      <c r="Q180" s="159" t="n">
        <v>0</v>
      </c>
      <c r="R180" s="204" t="n">
        <v>3441</v>
      </c>
      <c r="S180" s="159" t="n">
        <v>3000</v>
      </c>
      <c r="T180" s="159" t="n">
        <v>3000</v>
      </c>
      <c r="U180" s="159" t="n">
        <v>2925</v>
      </c>
      <c r="V180" s="209" t="n">
        <v>3026</v>
      </c>
      <c r="W180" s="144" t="n">
        <v>41</v>
      </c>
      <c r="X180" s="144" t="n">
        <v>0</v>
      </c>
      <c r="Y180" s="144" t="n">
        <v>43</v>
      </c>
      <c r="Z180" s="170" t="n">
        <v>0</v>
      </c>
      <c r="AA180" s="170" t="n">
        <v>57</v>
      </c>
      <c r="AB180" s="170" t="n">
        <v>0</v>
      </c>
      <c r="AC180" s="149" t="n">
        <f aca="false">V180-U180+AZ180</f>
        <v>101</v>
      </c>
      <c r="AD180" s="150" t="n">
        <f aca="false">U180-T180</f>
        <v>-75</v>
      </c>
      <c r="AE180" s="143" t="n">
        <v>129</v>
      </c>
      <c r="AF180" s="151" t="n">
        <f aca="false">IF(AE180&gt;0, V180/(AE180*24),"no data")</f>
        <v>0.977390180878553</v>
      </c>
      <c r="AG180" s="152" t="n">
        <f aca="false">IF(R180&gt;0,R180/24,"no data")</f>
        <v>143.375</v>
      </c>
      <c r="AH180" s="151" t="n">
        <f aca="false">IF(U180&gt;0,(U180/R180),"no data")</f>
        <v>0.850043591979076</v>
      </c>
      <c r="AI180" s="153" t="n">
        <f aca="false">IF(U180&gt;0,(1440-((W180*X180)+(Y180*Z180)+(AA180*AB180))/(W180+Y180+AA180))/1440,"no data")</f>
        <v>1</v>
      </c>
      <c r="AJ180" s="154" t="n">
        <f aca="false">IF(U180&gt;0,(1440-((X180*W180+AT180*AU180)+(Z180*Y180+AV180*AW180)+(AA180*AB180+AX180*AY180))/(W180+Y180+AA180))/1440,"no data")</f>
        <v>0.886524822695036</v>
      </c>
      <c r="AK180" s="233" t="n">
        <v>9.082</v>
      </c>
      <c r="AL180" s="234" t="n">
        <v>157.5</v>
      </c>
      <c r="AM180" s="201" t="n">
        <f aca="false">AK180*AL180</f>
        <v>1430.415</v>
      </c>
      <c r="AN180" s="233" t="n">
        <v>24.152</v>
      </c>
      <c r="AO180" s="235" t="n">
        <v>993.33</v>
      </c>
      <c r="AP180" s="155" t="n">
        <f aca="false">AN180*AO180</f>
        <v>23990.90616</v>
      </c>
      <c r="AQ180" s="156" t="n">
        <f aca="false">IF(U180&gt;0,((((AK180*AL180)+(AN180*AO180))/(U180*1000))*1000000),"no data")</f>
        <v>8691.04996923077</v>
      </c>
      <c r="AR180" s="157" t="n">
        <f aca="false">IF(S180&gt;0,S180/24, "no data")</f>
        <v>125</v>
      </c>
      <c r="AS180" s="36"/>
      <c r="AT180" s="143" t="n">
        <v>0</v>
      </c>
      <c r="AU180" s="159" t="n">
        <v>0</v>
      </c>
      <c r="AV180" s="159" t="n">
        <v>0</v>
      </c>
      <c r="AW180" s="143" t="n">
        <v>0</v>
      </c>
      <c r="AX180" s="159" t="n">
        <v>16</v>
      </c>
      <c r="AY180" s="143" t="n">
        <v>1440</v>
      </c>
      <c r="AZ180" s="143" t="n">
        <v>0</v>
      </c>
      <c r="BA180" s="227"/>
      <c r="BB180" s="160" t="n">
        <v>992</v>
      </c>
      <c r="BC180" s="160" t="n">
        <v>1046</v>
      </c>
      <c r="BD180" s="160" t="n">
        <v>988</v>
      </c>
      <c r="BE180" s="160" t="n">
        <f aca="false">BC180-BB180</f>
        <v>54</v>
      </c>
      <c r="BF180" s="160" t="n">
        <f aca="false">AQ180</f>
        <v>8691.04996923077</v>
      </c>
      <c r="BG180" s="162" t="n">
        <f aca="false">BD180/24</f>
        <v>41.1666666666667</v>
      </c>
      <c r="BH180" s="187" t="n">
        <v>0</v>
      </c>
      <c r="BI180" s="188" t="n">
        <v>0</v>
      </c>
      <c r="BJ180" s="189" t="n">
        <v>27</v>
      </c>
      <c r="BK180" s="190" t="n">
        <v>25.6</v>
      </c>
      <c r="BL180" s="190" t="n">
        <v>20.95</v>
      </c>
      <c r="BM180" s="190" t="n">
        <v>26.42</v>
      </c>
      <c r="BN180" s="160" t="n">
        <v>982.2</v>
      </c>
      <c r="BO180" s="190" t="n">
        <v>50.14</v>
      </c>
      <c r="BP180" s="191" t="n">
        <v>0.9425</v>
      </c>
      <c r="BQ180" s="190" t="n">
        <v>96.45</v>
      </c>
      <c r="BR180" s="189" t="n">
        <v>87.37</v>
      </c>
      <c r="BS180" s="160" t="n">
        <v>12126</v>
      </c>
      <c r="BT180" s="160" t="n">
        <v>11552</v>
      </c>
      <c r="BU180" s="135" t="n">
        <f aca="false">BT180-BS180</f>
        <v>-574</v>
      </c>
      <c r="BV180" s="160" t="n">
        <f aca="false">BH180+BI180</f>
        <v>0</v>
      </c>
      <c r="BW180" s="162" t="n">
        <v>0</v>
      </c>
      <c r="BX180" s="162" t="n">
        <v>0</v>
      </c>
      <c r="BZ180" s="162" t="n">
        <v>24</v>
      </c>
      <c r="CA180" s="162" t="n">
        <v>6.4</v>
      </c>
      <c r="CC180" s="162" t="n">
        <v>2.1</v>
      </c>
      <c r="CD180" s="162" t="n">
        <v>4.2</v>
      </c>
      <c r="CE180" s="162" t="n">
        <v>2.2</v>
      </c>
      <c r="CF180" s="162" t="n">
        <v>0</v>
      </c>
    </row>
    <row r="181" customFormat="false" ht="15" hidden="false" customHeight="true" outlineLevel="0" collapsed="false">
      <c r="A181" s="90" t="s">
        <v>117</v>
      </c>
      <c r="B181" s="91" t="n">
        <v>43276</v>
      </c>
      <c r="C181" s="92" t="n">
        <v>95.6</v>
      </c>
      <c r="D181" s="93" t="n">
        <v>0.515</v>
      </c>
      <c r="E181" s="94" t="n">
        <v>74.8</v>
      </c>
      <c r="F181" s="95" t="n">
        <v>106</v>
      </c>
      <c r="G181" s="95" t="n">
        <v>84</v>
      </c>
      <c r="H181" s="96" t="n">
        <v>24</v>
      </c>
      <c r="I181" s="96" t="n">
        <v>0</v>
      </c>
      <c r="J181" s="96" t="n">
        <v>24</v>
      </c>
      <c r="K181" s="96" t="n">
        <v>0</v>
      </c>
      <c r="L181" s="97" t="n">
        <v>0</v>
      </c>
      <c r="M181" s="97" t="n">
        <v>0</v>
      </c>
      <c r="N181" s="97" t="n">
        <v>0</v>
      </c>
      <c r="O181" s="97" t="n">
        <v>0</v>
      </c>
      <c r="P181" s="97" t="n">
        <v>12</v>
      </c>
      <c r="Q181" s="112" t="n">
        <v>0</v>
      </c>
      <c r="R181" s="203" t="n">
        <v>3435</v>
      </c>
      <c r="S181" s="112" t="n">
        <v>3168</v>
      </c>
      <c r="T181" s="112" t="n">
        <v>3168</v>
      </c>
      <c r="U181" s="112" t="n">
        <v>3100</v>
      </c>
      <c r="V181" s="216" t="n">
        <v>3209</v>
      </c>
      <c r="W181" s="96" t="n">
        <v>41</v>
      </c>
      <c r="X181" s="96" t="n">
        <v>0</v>
      </c>
      <c r="Y181" s="96" t="n">
        <v>44</v>
      </c>
      <c r="Z181" s="221" t="n">
        <v>0</v>
      </c>
      <c r="AA181" s="221" t="n">
        <v>57</v>
      </c>
      <c r="AB181" s="97" t="n">
        <v>0</v>
      </c>
      <c r="AC181" s="100" t="n">
        <f aca="false">V181-U181+AZ181</f>
        <v>109</v>
      </c>
      <c r="AD181" s="101" t="n">
        <f aca="false">U181-T181</f>
        <v>-68</v>
      </c>
      <c r="AE181" s="95" t="n">
        <v>142</v>
      </c>
      <c r="AF181" s="102" t="n">
        <f aca="false">IF(AE181&gt;0, V181/(AE181*24),"no data")</f>
        <v>0.941607981220657</v>
      </c>
      <c r="AG181" s="103" t="n">
        <f aca="false">IF(R181&gt;0,R181/24,"no data")</f>
        <v>143.125</v>
      </c>
      <c r="AH181" s="102" t="n">
        <f aca="false">IF(U181&gt;0,(U181/R181),"no data")</f>
        <v>0.902474526928675</v>
      </c>
      <c r="AI181" s="104" t="n">
        <f aca="false">IF(U181&gt;0,(1440-((W181*X181)+(Y181*Z181)+(AA181*AB181))/(W181+Y181+AA181))/1440,"no data")</f>
        <v>1</v>
      </c>
      <c r="AJ181" s="105" t="n">
        <f aca="false">IF(U181&gt;0,(1440-((X181*W181+AT181*AU181)+(Z181*Y181+AV181*AW181)+(AA181*AB181+AX181*AY181))/(W181+Y181+AA181))/1440,"no data")</f>
        <v>0.943661971830986</v>
      </c>
      <c r="AK181" s="210" t="n">
        <v>9.054</v>
      </c>
      <c r="AL181" s="211" t="n">
        <v>155.85</v>
      </c>
      <c r="AM181" s="94" t="n">
        <f aca="false">AK181*AL181</f>
        <v>1411.0659</v>
      </c>
      <c r="AN181" s="210" t="n">
        <v>26.288</v>
      </c>
      <c r="AO181" s="225" t="n">
        <v>989.37</v>
      </c>
      <c r="AP181" s="109" t="n">
        <f aca="false">AN181*AO181</f>
        <v>26008.55856</v>
      </c>
      <c r="AQ181" s="130" t="n">
        <f aca="false">IF(U181&gt;0,((((AK181*AL181)+(AN181*AO181))/(U181*1000))*1000000),"no data")</f>
        <v>8845.0401483871</v>
      </c>
      <c r="AR181" s="111" t="n">
        <f aca="false">IF(S181&gt;0,S181/24, "no data")</f>
        <v>132</v>
      </c>
      <c r="AS181" s="36"/>
      <c r="AT181" s="95" t="n">
        <v>0</v>
      </c>
      <c r="AU181" s="112" t="n">
        <v>0</v>
      </c>
      <c r="AV181" s="112" t="n">
        <v>0</v>
      </c>
      <c r="AW181" s="95" t="n">
        <v>0</v>
      </c>
      <c r="AX181" s="112" t="n">
        <v>16</v>
      </c>
      <c r="AY181" s="95" t="n">
        <v>720</v>
      </c>
      <c r="AZ181" s="95" t="n">
        <v>0</v>
      </c>
      <c r="BB181" s="113" t="n">
        <v>994</v>
      </c>
      <c r="BC181" s="113" t="n">
        <v>1052</v>
      </c>
      <c r="BD181" s="113" t="n">
        <v>1163</v>
      </c>
      <c r="BE181" s="113" t="n">
        <f aca="false">BC181-BB181</f>
        <v>58</v>
      </c>
      <c r="BF181" s="113" t="n">
        <f aca="false">AQ181</f>
        <v>8845.0401483871</v>
      </c>
      <c r="BG181" s="173" t="n">
        <f aca="false">BD181/24</f>
        <v>48.4583333333333</v>
      </c>
      <c r="BH181" s="115" t="n">
        <v>0.956</v>
      </c>
      <c r="BI181" s="116" t="n">
        <v>0.96</v>
      </c>
      <c r="BJ181" s="117" t="n">
        <v>27</v>
      </c>
      <c r="BK181" s="118" t="n">
        <v>25.86</v>
      </c>
      <c r="BL181" s="118" t="n">
        <v>21.22</v>
      </c>
      <c r="BM181" s="118" t="n">
        <v>26.34</v>
      </c>
      <c r="BN181" s="113" t="n">
        <v>979.8</v>
      </c>
      <c r="BO181" s="118" t="n">
        <v>50.15</v>
      </c>
      <c r="BP181" s="119" t="n">
        <v>0.9427</v>
      </c>
      <c r="BQ181" s="118" t="n">
        <v>96.43</v>
      </c>
      <c r="BR181" s="117" t="n">
        <v>87.42</v>
      </c>
      <c r="BS181" s="113" t="n">
        <v>12227</v>
      </c>
      <c r="BT181" s="113" t="n">
        <v>11627</v>
      </c>
      <c r="BU181" s="224" t="n">
        <f aca="false">BT181-BS181</f>
        <v>-600</v>
      </c>
      <c r="BV181" s="137" t="n">
        <f aca="false">SUM(BH181+BI181)</f>
        <v>1.916</v>
      </c>
      <c r="BW181" s="114" t="n">
        <v>12</v>
      </c>
      <c r="BX181" s="114" t="n">
        <v>12</v>
      </c>
      <c r="BZ181" s="114" t="n">
        <v>24</v>
      </c>
      <c r="CA181" s="114" t="n">
        <v>6.9</v>
      </c>
      <c r="CC181" s="114" t="n">
        <v>2.1</v>
      </c>
      <c r="CD181" s="114" t="n">
        <v>4.2</v>
      </c>
      <c r="CE181" s="114" t="n">
        <v>2.1</v>
      </c>
      <c r="CF181" s="114" t="n">
        <v>0</v>
      </c>
    </row>
    <row r="182" customFormat="false" ht="13.8" hidden="false" customHeight="false" outlineLevel="0" collapsed="false">
      <c r="A182" s="90"/>
      <c r="B182" s="91" t="n">
        <v>43277</v>
      </c>
      <c r="C182" s="92" t="n">
        <v>97.9</v>
      </c>
      <c r="D182" s="93" t="n">
        <v>0.468</v>
      </c>
      <c r="E182" s="94" t="n">
        <v>74.3</v>
      </c>
      <c r="F182" s="95" t="n">
        <v>108</v>
      </c>
      <c r="G182" s="95" t="n">
        <v>86</v>
      </c>
      <c r="H182" s="96" t="n">
        <v>24</v>
      </c>
      <c r="I182" s="96" t="n">
        <v>0</v>
      </c>
      <c r="J182" s="96" t="n">
        <v>24</v>
      </c>
      <c r="K182" s="96" t="n">
        <v>0</v>
      </c>
      <c r="L182" s="97" t="n">
        <v>0</v>
      </c>
      <c r="M182" s="97" t="n">
        <v>0</v>
      </c>
      <c r="N182" s="97" t="n">
        <v>0</v>
      </c>
      <c r="O182" s="97" t="n">
        <v>0</v>
      </c>
      <c r="P182" s="97" t="n">
        <v>12</v>
      </c>
      <c r="Q182" s="112" t="n">
        <v>0</v>
      </c>
      <c r="R182" s="203" t="n">
        <v>3417</v>
      </c>
      <c r="S182" s="112" t="n">
        <v>3158</v>
      </c>
      <c r="T182" s="112" t="n">
        <v>3158</v>
      </c>
      <c r="U182" s="112" t="n">
        <v>3090</v>
      </c>
      <c r="V182" s="216" t="n">
        <v>3200</v>
      </c>
      <c r="W182" s="96" t="n">
        <v>41</v>
      </c>
      <c r="X182" s="96" t="n">
        <v>0</v>
      </c>
      <c r="Y182" s="96" t="n">
        <v>44</v>
      </c>
      <c r="Z182" s="221" t="n">
        <v>0</v>
      </c>
      <c r="AA182" s="221" t="n">
        <v>57</v>
      </c>
      <c r="AB182" s="97" t="n">
        <v>0</v>
      </c>
      <c r="AC182" s="100" t="n">
        <f aca="false">V182-U182+AZ182</f>
        <v>110</v>
      </c>
      <c r="AD182" s="101" t="n">
        <f aca="false">U182-T182</f>
        <v>-68</v>
      </c>
      <c r="AE182" s="95" t="n">
        <v>142</v>
      </c>
      <c r="AF182" s="102" t="n">
        <f aca="false">IF(AE182&gt;0, V182/(AE182*24),"no data")</f>
        <v>0.938967136150235</v>
      </c>
      <c r="AG182" s="103" t="n">
        <f aca="false">IF(R182&gt;0,R182/24,"no data")</f>
        <v>142.375</v>
      </c>
      <c r="AH182" s="102" t="n">
        <f aca="false">IF(U182&gt;0,(U182/R182),"no data")</f>
        <v>0.904302019315189</v>
      </c>
      <c r="AI182" s="104" t="n">
        <f aca="false">IF(U182&gt;0,(1440-((W182*X182)+(Y182*Z182)+(AA182*AB182))/(W182+Y182+AA182))/1440,"no data")</f>
        <v>1</v>
      </c>
      <c r="AJ182" s="105" t="n">
        <f aca="false">IF(U182&gt;0,(1440-((X182*W182+AT182*AU182)+(Z182*Y182+AV182*AW182)+(AA182*AB182+AX182*AY182))/(W182+Y182+AA182))/1440,"no data")</f>
        <v>0.943661971830986</v>
      </c>
      <c r="AK182" s="210" t="n">
        <v>9.064</v>
      </c>
      <c r="AL182" s="211" t="n">
        <v>154</v>
      </c>
      <c r="AM182" s="94" t="n">
        <f aca="false">AK182*AL182</f>
        <v>1395.856</v>
      </c>
      <c r="AN182" s="210" t="n">
        <v>26.193</v>
      </c>
      <c r="AO182" s="225" t="n">
        <v>988.253</v>
      </c>
      <c r="AP182" s="109" t="n">
        <f aca="false">AN182*AO182</f>
        <v>25885.310829</v>
      </c>
      <c r="AQ182" s="130" t="n">
        <f aca="false">IF(U182&gt;0,((((AK182*AL182)+(AN182*AO182))/(U182*1000))*1000000),"no data")</f>
        <v>8828.8565789644</v>
      </c>
      <c r="AR182" s="111" t="n">
        <f aca="false">IF(S182&gt;0,S182/24, "no data")</f>
        <v>131.583333333333</v>
      </c>
      <c r="AS182" s="36"/>
      <c r="AT182" s="95" t="n">
        <v>0</v>
      </c>
      <c r="AU182" s="112" t="n">
        <v>0</v>
      </c>
      <c r="AV182" s="112" t="n">
        <v>0</v>
      </c>
      <c r="AW182" s="95" t="n">
        <v>0</v>
      </c>
      <c r="AX182" s="112" t="n">
        <v>16</v>
      </c>
      <c r="AY182" s="95" t="n">
        <v>720</v>
      </c>
      <c r="AZ182" s="95" t="n">
        <v>0</v>
      </c>
      <c r="BB182" s="113" t="n">
        <v>991</v>
      </c>
      <c r="BC182" s="113" t="n">
        <v>1049</v>
      </c>
      <c r="BD182" s="113" t="n">
        <v>1160</v>
      </c>
      <c r="BE182" s="113" t="n">
        <f aca="false">BC182-BB182</f>
        <v>58</v>
      </c>
      <c r="BF182" s="113" t="n">
        <f aca="false">AQ182</f>
        <v>8828.8565789644</v>
      </c>
      <c r="BG182" s="173" t="n">
        <f aca="false">BD182/24</f>
        <v>48.3333333333333</v>
      </c>
      <c r="BH182" s="115" t="n">
        <v>0.998</v>
      </c>
      <c r="BI182" s="116" t="n">
        <v>0.954</v>
      </c>
      <c r="BJ182" s="117" t="n">
        <v>27</v>
      </c>
      <c r="BK182" s="118" t="n">
        <v>25.73</v>
      </c>
      <c r="BL182" s="118" t="n">
        <v>21.14</v>
      </c>
      <c r="BM182" s="118" t="n">
        <v>26.19</v>
      </c>
      <c r="BN182" s="113" t="n">
        <v>979.5</v>
      </c>
      <c r="BO182" s="118" t="n">
        <v>50.11</v>
      </c>
      <c r="BP182" s="119" t="n">
        <v>0.9423</v>
      </c>
      <c r="BQ182" s="118" t="n">
        <v>96.32</v>
      </c>
      <c r="BR182" s="117" t="n">
        <v>87.43</v>
      </c>
      <c r="BS182" s="113" t="n">
        <v>12182</v>
      </c>
      <c r="BT182" s="113" t="n">
        <v>11601</v>
      </c>
      <c r="BU182" s="224" t="n">
        <f aca="false">BT182-BS182</f>
        <v>-581</v>
      </c>
      <c r="BV182" s="137" t="n">
        <f aca="false">SUM(BH182+BI182)</f>
        <v>1.952</v>
      </c>
      <c r="BW182" s="114" t="n">
        <v>12</v>
      </c>
      <c r="BX182" s="114" t="n">
        <v>12</v>
      </c>
      <c r="BZ182" s="114" t="n">
        <v>24</v>
      </c>
      <c r="CA182" s="114" t="n">
        <v>6.57</v>
      </c>
      <c r="CC182" s="114" t="n">
        <v>2.1</v>
      </c>
      <c r="CD182" s="114" t="n">
        <v>4.4</v>
      </c>
      <c r="CE182" s="114" t="n">
        <v>2.1</v>
      </c>
      <c r="CF182" s="114" t="n">
        <v>0</v>
      </c>
    </row>
    <row r="183" customFormat="false" ht="13.8" hidden="false" customHeight="false" outlineLevel="0" collapsed="false">
      <c r="A183" s="90"/>
      <c r="B183" s="91" t="n">
        <v>43278</v>
      </c>
      <c r="C183" s="92" t="n">
        <v>89.4</v>
      </c>
      <c r="D183" s="93" t="n">
        <v>0.609</v>
      </c>
      <c r="E183" s="94" t="n">
        <v>74.6</v>
      </c>
      <c r="F183" s="95" t="n">
        <v>97</v>
      </c>
      <c r="G183" s="95" t="n">
        <v>82</v>
      </c>
      <c r="H183" s="96" t="n">
        <v>24</v>
      </c>
      <c r="I183" s="96" t="n">
        <v>0</v>
      </c>
      <c r="J183" s="96" t="n">
        <v>24</v>
      </c>
      <c r="K183" s="96" t="n">
        <v>0</v>
      </c>
      <c r="L183" s="97" t="n">
        <v>0</v>
      </c>
      <c r="M183" s="97" t="n">
        <v>0</v>
      </c>
      <c r="N183" s="97" t="n">
        <v>0</v>
      </c>
      <c r="O183" s="97" t="n">
        <v>0</v>
      </c>
      <c r="P183" s="97" t="n">
        <v>12</v>
      </c>
      <c r="Q183" s="112" t="n">
        <v>0</v>
      </c>
      <c r="R183" s="203" t="n">
        <v>3502</v>
      </c>
      <c r="S183" s="112" t="n">
        <v>3178</v>
      </c>
      <c r="T183" s="112" t="n">
        <v>3178</v>
      </c>
      <c r="U183" s="112" t="n">
        <v>3113</v>
      </c>
      <c r="V183" s="216" t="n">
        <v>3217</v>
      </c>
      <c r="W183" s="96" t="n">
        <v>41</v>
      </c>
      <c r="X183" s="96" t="n">
        <v>0</v>
      </c>
      <c r="Y183" s="96" t="n">
        <v>44</v>
      </c>
      <c r="Z183" s="221" t="n">
        <v>0</v>
      </c>
      <c r="AA183" s="221" t="n">
        <v>57</v>
      </c>
      <c r="AB183" s="97" t="n">
        <v>0</v>
      </c>
      <c r="AC183" s="100" t="n">
        <f aca="false">V183-U183+AZ183</f>
        <v>104</v>
      </c>
      <c r="AD183" s="101" t="n">
        <f aca="false">U183-T183</f>
        <v>-65</v>
      </c>
      <c r="AE183" s="95" t="n">
        <v>142</v>
      </c>
      <c r="AF183" s="102" t="n">
        <f aca="false">IF(AE183&gt;0, V183/(AE183*24),"no data")</f>
        <v>0.943955399061033</v>
      </c>
      <c r="AG183" s="103" t="n">
        <f aca="false">IF(R183&gt;0,R183/24,"no data")</f>
        <v>145.916666666667</v>
      </c>
      <c r="AH183" s="102" t="n">
        <f aca="false">IF(U183&gt;0,(U183/R183),"no data")</f>
        <v>0.888920616790406</v>
      </c>
      <c r="AI183" s="104" t="n">
        <f aca="false">IF(U183&gt;0,(1440-((W183*X183)+(Y183*Z183)+(AA183*AB183))/(W183+Y183+AA183))/1440,"no data")</f>
        <v>1</v>
      </c>
      <c r="AJ183" s="105" t="n">
        <f aca="false">IF(U183&gt;0,(1440-((X183*W183+AT183*AU183)+(Z183*Y183+AV183*AW183)+(AA183*AB183+AX183*AY183))/(W183+Y183+AA183))/1440,"no data")</f>
        <v>0.943661971830986</v>
      </c>
      <c r="AK183" s="210" t="n">
        <v>9.073</v>
      </c>
      <c r="AL183" s="211" t="n">
        <v>149.46</v>
      </c>
      <c r="AM183" s="94" t="n">
        <f aca="false">AK183*AL183</f>
        <v>1356.05058</v>
      </c>
      <c r="AN183" s="210" t="n">
        <v>26.358</v>
      </c>
      <c r="AO183" s="225" t="n">
        <v>990.38</v>
      </c>
      <c r="AP183" s="109" t="n">
        <f aca="false">AN183*AO183</f>
        <v>26104.43604</v>
      </c>
      <c r="AQ183" s="130" t="n">
        <f aca="false">IF(U183&gt;0,((((AK183*AL183)+(AN183*AO183))/(U183*1000))*1000000),"no data")</f>
        <v>8821.22923867652</v>
      </c>
      <c r="AR183" s="111" t="n">
        <f aca="false">IF(S183&gt;0,S183/24, "no data")</f>
        <v>132.416666666667</v>
      </c>
      <c r="AS183" s="36"/>
      <c r="AT183" s="95" t="n">
        <v>0</v>
      </c>
      <c r="AU183" s="112" t="n">
        <v>0</v>
      </c>
      <c r="AV183" s="112" t="n">
        <v>0</v>
      </c>
      <c r="AW183" s="95" t="n">
        <v>0</v>
      </c>
      <c r="AX183" s="112" t="n">
        <v>16</v>
      </c>
      <c r="AY183" s="95" t="n">
        <v>720</v>
      </c>
      <c r="AZ183" s="95" t="n">
        <v>0</v>
      </c>
      <c r="BB183" s="113" t="n">
        <v>999</v>
      </c>
      <c r="BC183" s="113" t="n">
        <v>1051</v>
      </c>
      <c r="BD183" s="113" t="n">
        <v>1167</v>
      </c>
      <c r="BE183" s="113" t="n">
        <f aca="false">BC183-BB183</f>
        <v>52</v>
      </c>
      <c r="BF183" s="113" t="n">
        <f aca="false">AQ183</f>
        <v>8821.22923867652</v>
      </c>
      <c r="BG183" s="173" t="n">
        <f aca="false">BD183/24</f>
        <v>48.625</v>
      </c>
      <c r="BH183" s="115" t="n">
        <v>1.013</v>
      </c>
      <c r="BI183" s="116" t="n">
        <v>0.998</v>
      </c>
      <c r="BJ183" s="117" t="n">
        <v>27</v>
      </c>
      <c r="BK183" s="118" t="n">
        <v>25.88</v>
      </c>
      <c r="BL183" s="118" t="n">
        <v>21.24</v>
      </c>
      <c r="BM183" s="118" t="n">
        <v>26.52</v>
      </c>
      <c r="BN183" s="113" t="n">
        <v>982.79</v>
      </c>
      <c r="BO183" s="118" t="n">
        <v>50.08</v>
      </c>
      <c r="BP183" s="119" t="n">
        <v>0.941</v>
      </c>
      <c r="BQ183" s="118" t="n">
        <v>96.69</v>
      </c>
      <c r="BR183" s="117" t="n">
        <v>87.51</v>
      </c>
      <c r="BS183" s="113" t="n">
        <v>12177</v>
      </c>
      <c r="BT183" s="113" t="n">
        <v>11624</v>
      </c>
      <c r="BU183" s="224" t="n">
        <f aca="false">BT183-BS183</f>
        <v>-553</v>
      </c>
      <c r="BV183" s="137" t="n">
        <f aca="false">SUM(BH183+BI183)</f>
        <v>2.011</v>
      </c>
      <c r="BW183" s="114" t="n">
        <v>12</v>
      </c>
      <c r="BX183" s="114" t="n">
        <v>12</v>
      </c>
      <c r="BZ183" s="114" t="n">
        <v>24</v>
      </c>
      <c r="CA183" s="114" t="n">
        <v>6.82</v>
      </c>
      <c r="CC183" s="114" t="n">
        <v>2.1</v>
      </c>
      <c r="CD183" s="114" t="n">
        <v>4.2</v>
      </c>
      <c r="CE183" s="114" t="n">
        <v>2.2</v>
      </c>
      <c r="CF183" s="114" t="n">
        <v>0</v>
      </c>
    </row>
    <row r="184" customFormat="false" ht="13.8" hidden="false" customHeight="false" outlineLevel="0" collapsed="false">
      <c r="A184" s="90"/>
      <c r="B184" s="91" t="n">
        <v>43279</v>
      </c>
      <c r="C184" s="92" t="n">
        <v>86.8</v>
      </c>
      <c r="D184" s="93" t="n">
        <v>0.664</v>
      </c>
      <c r="E184" s="94" t="n">
        <v>74.8</v>
      </c>
      <c r="F184" s="95" t="n">
        <v>92</v>
      </c>
      <c r="G184" s="95" t="n">
        <v>82</v>
      </c>
      <c r="H184" s="96" t="n">
        <v>24</v>
      </c>
      <c r="I184" s="96" t="n">
        <v>0</v>
      </c>
      <c r="J184" s="96" t="n">
        <v>24</v>
      </c>
      <c r="K184" s="96" t="n">
        <v>0</v>
      </c>
      <c r="L184" s="97" t="n">
        <v>0</v>
      </c>
      <c r="M184" s="97" t="n">
        <v>0</v>
      </c>
      <c r="N184" s="97" t="n">
        <v>0</v>
      </c>
      <c r="O184" s="97" t="n">
        <v>0</v>
      </c>
      <c r="P184" s="97" t="n">
        <v>17</v>
      </c>
      <c r="Q184" s="112" t="n">
        <v>46</v>
      </c>
      <c r="R184" s="203" t="n">
        <v>3531</v>
      </c>
      <c r="S184" s="112" t="n">
        <v>3221</v>
      </c>
      <c r="T184" s="112" t="n">
        <v>3101</v>
      </c>
      <c r="U184" s="112" t="n">
        <v>3058</v>
      </c>
      <c r="V184" s="216" t="n">
        <v>3159</v>
      </c>
      <c r="W184" s="96" t="n">
        <v>41</v>
      </c>
      <c r="X184" s="96" t="n">
        <v>0</v>
      </c>
      <c r="Y184" s="96" t="n">
        <v>44</v>
      </c>
      <c r="Z184" s="221" t="n">
        <v>0</v>
      </c>
      <c r="AA184" s="221" t="n">
        <v>57</v>
      </c>
      <c r="AB184" s="97" t="n">
        <v>0</v>
      </c>
      <c r="AC184" s="100" t="n">
        <f aca="false">V184-U184+AZ184</f>
        <v>101</v>
      </c>
      <c r="AD184" s="101" t="n">
        <f aca="false">U184-T184</f>
        <v>-43</v>
      </c>
      <c r="AE184" s="95" t="n">
        <v>142</v>
      </c>
      <c r="AF184" s="102" t="n">
        <f aca="false">IF(AE184&gt;0, V184/(AE184*24),"no data")</f>
        <v>0.92693661971831</v>
      </c>
      <c r="AG184" s="103" t="n">
        <f aca="false">IF(R184&gt;0,R184/24,"no data")</f>
        <v>147.125</v>
      </c>
      <c r="AH184" s="102" t="n">
        <f aca="false">IF(U184&gt;0,(U184/R184),"no data")</f>
        <v>0.866043613707165</v>
      </c>
      <c r="AI184" s="104" t="n">
        <f aca="false">IF(U184&gt;0,(1440-((W184*X184)+(Y184*Z184)+(AA184*AB184))/(W184+Y184+AA184))/1440,"no data")</f>
        <v>1</v>
      </c>
      <c r="AJ184" s="105" t="n">
        <f aca="false">IF(U184&gt;0,(1440-((X184*W184+AT184*AU184)+(Z184*Y184+AV184*AW184)+(AA184*AB184+AX184*AY184))/(W184+Y184+AA184))/1440,"no data")</f>
        <v>0.924149061032864</v>
      </c>
      <c r="AK184" s="210" t="n">
        <v>9.08</v>
      </c>
      <c r="AL184" s="211" t="n">
        <v>149.49</v>
      </c>
      <c r="AM184" s="94" t="n">
        <f aca="false">AK184*AL184</f>
        <v>1357.3692</v>
      </c>
      <c r="AN184" s="210" t="n">
        <v>25.623</v>
      </c>
      <c r="AO184" s="225" t="n">
        <v>991.67</v>
      </c>
      <c r="AP184" s="109" t="n">
        <f aca="false">AN184*AO184</f>
        <v>25409.56041</v>
      </c>
      <c r="AQ184" s="130" t="n">
        <f aca="false">IF(U184&gt;0,((((AK184*AL184)+(AN184*AO184))/(U184*1000))*1000000),"no data")</f>
        <v>8753.08358731197</v>
      </c>
      <c r="AR184" s="111" t="n">
        <f aca="false">IF(S184&gt;0,S184/24, "no data")</f>
        <v>134.208333333333</v>
      </c>
      <c r="AS184" s="36"/>
      <c r="AT184" s="95" t="n">
        <v>0</v>
      </c>
      <c r="AU184" s="112" t="n">
        <v>0</v>
      </c>
      <c r="AV184" s="112" t="n">
        <v>0</v>
      </c>
      <c r="AW184" s="95" t="n">
        <v>0</v>
      </c>
      <c r="AX184" s="112" t="n">
        <v>15</v>
      </c>
      <c r="AY184" s="95" t="n">
        <v>1034</v>
      </c>
      <c r="AZ184" s="95" t="n">
        <v>0</v>
      </c>
      <c r="BB184" s="113" t="n">
        <v>1001</v>
      </c>
      <c r="BC184" s="113" t="n">
        <v>1057</v>
      </c>
      <c r="BD184" s="113" t="n">
        <v>1101</v>
      </c>
      <c r="BE184" s="113" t="n">
        <f aca="false">BC184-BB184</f>
        <v>56</v>
      </c>
      <c r="BF184" s="113" t="n">
        <f aca="false">AQ184</f>
        <v>8753.08358731197</v>
      </c>
      <c r="BG184" s="173" t="n">
        <f aca="false">BD184/24</f>
        <v>45.875</v>
      </c>
      <c r="BH184" s="115" t="n">
        <v>0.617</v>
      </c>
      <c r="BI184" s="116" t="n">
        <v>0.615</v>
      </c>
      <c r="BJ184" s="117" t="n">
        <v>27</v>
      </c>
      <c r="BK184" s="118" t="n">
        <v>25.87</v>
      </c>
      <c r="BL184" s="118" t="n">
        <v>21.26</v>
      </c>
      <c r="BM184" s="118" t="n">
        <v>26.38</v>
      </c>
      <c r="BN184" s="113" t="n">
        <v>985.88</v>
      </c>
      <c r="BO184" s="118" t="n">
        <v>50.13</v>
      </c>
      <c r="BP184" s="119" t="n">
        <v>0.94</v>
      </c>
      <c r="BQ184" s="118" t="n">
        <v>96.68</v>
      </c>
      <c r="BR184" s="117" t="n">
        <v>87.51</v>
      </c>
      <c r="BS184" s="113" t="n">
        <v>12130</v>
      </c>
      <c r="BT184" s="113" t="n">
        <v>11560</v>
      </c>
      <c r="BU184" s="224" t="n">
        <f aca="false">BT184-BS184</f>
        <v>-570</v>
      </c>
      <c r="BV184" s="137" t="n">
        <f aca="false">SUM(BH184+BI184)</f>
        <v>1.232</v>
      </c>
      <c r="BW184" s="114" t="n">
        <v>13</v>
      </c>
      <c r="BX184" s="114" t="n">
        <v>13</v>
      </c>
      <c r="BZ184" s="114" t="n">
        <v>24</v>
      </c>
      <c r="CA184" s="114" t="n">
        <v>6.52</v>
      </c>
      <c r="CC184" s="114" t="n">
        <v>2.1</v>
      </c>
      <c r="CD184" s="114" t="n">
        <v>4.2</v>
      </c>
      <c r="CE184" s="114" t="n">
        <v>2</v>
      </c>
      <c r="CF184" s="114" t="n">
        <v>0</v>
      </c>
    </row>
    <row r="185" customFormat="false" ht="13.8" hidden="false" customHeight="false" outlineLevel="0" collapsed="false">
      <c r="A185" s="90"/>
      <c r="B185" s="91" t="n">
        <v>43280</v>
      </c>
      <c r="C185" s="92" t="n">
        <v>84.5</v>
      </c>
      <c r="D185" s="93" t="n">
        <v>0.723</v>
      </c>
      <c r="E185" s="94" t="n">
        <v>76.5</v>
      </c>
      <c r="F185" s="95" t="n">
        <v>89</v>
      </c>
      <c r="G185" s="95" t="n">
        <v>82</v>
      </c>
      <c r="H185" s="96" t="n">
        <v>24</v>
      </c>
      <c r="I185" s="96" t="n">
        <v>0</v>
      </c>
      <c r="J185" s="96" t="n">
        <v>24</v>
      </c>
      <c r="K185" s="96" t="n">
        <v>0</v>
      </c>
      <c r="L185" s="97" t="n">
        <v>0</v>
      </c>
      <c r="M185" s="97" t="n">
        <v>0</v>
      </c>
      <c r="N185" s="97" t="n">
        <v>0</v>
      </c>
      <c r="O185" s="97" t="n">
        <v>0</v>
      </c>
      <c r="P185" s="97" t="n">
        <v>12</v>
      </c>
      <c r="Q185" s="95" t="n">
        <v>6</v>
      </c>
      <c r="R185" s="203" t="n">
        <v>3549</v>
      </c>
      <c r="S185" s="112" t="n">
        <v>3426</v>
      </c>
      <c r="T185" s="112" t="n">
        <v>3196</v>
      </c>
      <c r="U185" s="112" t="n">
        <v>3163</v>
      </c>
      <c r="V185" s="216" t="n">
        <v>3270</v>
      </c>
      <c r="W185" s="96" t="n">
        <v>41</v>
      </c>
      <c r="X185" s="96" t="n">
        <v>0</v>
      </c>
      <c r="Y185" s="96" t="n">
        <v>44</v>
      </c>
      <c r="Z185" s="221" t="n">
        <v>0</v>
      </c>
      <c r="AA185" s="221" t="n">
        <v>57</v>
      </c>
      <c r="AB185" s="97" t="n">
        <v>0</v>
      </c>
      <c r="AC185" s="100" t="n">
        <f aca="false">V185-U185+AZ185</f>
        <v>107</v>
      </c>
      <c r="AD185" s="101" t="n">
        <f aca="false">U185-T185</f>
        <v>-33</v>
      </c>
      <c r="AE185" s="95" t="n">
        <v>144</v>
      </c>
      <c r="AF185" s="102" t="n">
        <f aca="false">IF(AE185&gt;0, V185/(AE185*24),"no data")</f>
        <v>0.946180555555556</v>
      </c>
      <c r="AG185" s="103" t="n">
        <f aca="false">IF(R185&gt;0,R185/24,"no data")</f>
        <v>147.875</v>
      </c>
      <c r="AH185" s="102" t="n">
        <f aca="false">IF(U185&gt;0,(U185/R185),"no data")</f>
        <v>0.891236968160045</v>
      </c>
      <c r="AI185" s="104" t="n">
        <f aca="false">IF(U185&gt;0,(1440-((W185*X185)+(Y185*Z185)+(AA185*AB185))/(W185+Y185+AA185))/1440,"no data")</f>
        <v>1</v>
      </c>
      <c r="AJ185" s="105" t="n">
        <f aca="false">IF(U185&gt;0,(1440-((X185*W185+AT185*AU185)+(Z185*Y185+AV185*AW185)+(AA185*AB185+AX185*AY185))/(W185+Y185+AA185))/1440,"no data")</f>
        <v>0.953843896713615</v>
      </c>
      <c r="AK185" s="210" t="n">
        <v>8.148</v>
      </c>
      <c r="AL185" s="211" t="n">
        <v>141.42</v>
      </c>
      <c r="AM185" s="94" t="n">
        <f aca="false">AK185*AL185</f>
        <v>1152.29016</v>
      </c>
      <c r="AN185" s="210" t="n">
        <v>26.992</v>
      </c>
      <c r="AO185" s="225" t="n">
        <v>997.36</v>
      </c>
      <c r="AP185" s="109" t="n">
        <f aca="false">AN185*AO185</f>
        <v>26920.74112</v>
      </c>
      <c r="AQ185" s="130" t="n">
        <f aca="false">IF(U185&gt;0,((((AK185*AL185)+(AN185*AO185))/(U185*1000))*1000000),"no data")</f>
        <v>8875.44460322479</v>
      </c>
      <c r="AR185" s="111" t="n">
        <f aca="false">IF(S185&gt;0,S185/24, "no data")</f>
        <v>142.75</v>
      </c>
      <c r="AS185" s="36"/>
      <c r="AT185" s="95" t="n">
        <v>0</v>
      </c>
      <c r="AU185" s="112" t="n">
        <v>0</v>
      </c>
      <c r="AV185" s="112" t="n">
        <v>0</v>
      </c>
      <c r="AW185" s="95" t="n">
        <v>0</v>
      </c>
      <c r="AX185" s="112" t="n">
        <v>13</v>
      </c>
      <c r="AY185" s="95" t="n">
        <v>726</v>
      </c>
      <c r="AZ185" s="95" t="n">
        <v>0</v>
      </c>
      <c r="BB185" s="113" t="n">
        <v>1001</v>
      </c>
      <c r="BC185" s="113" t="n">
        <v>1051</v>
      </c>
      <c r="BD185" s="113" t="n">
        <v>1218</v>
      </c>
      <c r="BE185" s="113" t="n">
        <f aca="false">BC185-BB185</f>
        <v>50</v>
      </c>
      <c r="BF185" s="113" t="n">
        <f aca="false">AQ185</f>
        <v>8875.44460322479</v>
      </c>
      <c r="BG185" s="173" t="n">
        <f aca="false">BD185/24</f>
        <v>50.75</v>
      </c>
      <c r="BH185" s="115" t="n">
        <v>1.221</v>
      </c>
      <c r="BI185" s="116" t="n">
        <v>1.217</v>
      </c>
      <c r="BJ185" s="117" t="n">
        <v>27</v>
      </c>
      <c r="BK185" s="118" t="n">
        <v>25.76</v>
      </c>
      <c r="BL185" s="118" t="n">
        <v>21.4</v>
      </c>
      <c r="BM185" s="118" t="n">
        <v>24.48</v>
      </c>
      <c r="BN185" s="113" t="n">
        <v>985.46</v>
      </c>
      <c r="BO185" s="118" t="n">
        <v>50.14</v>
      </c>
      <c r="BP185" s="119" t="n">
        <v>0.9423</v>
      </c>
      <c r="BQ185" s="118" t="n">
        <v>96.8</v>
      </c>
      <c r="BR185" s="117" t="n">
        <v>87.54</v>
      </c>
      <c r="BS185" s="113" t="n">
        <v>12102</v>
      </c>
      <c r="BT185" s="113" t="n">
        <v>11529</v>
      </c>
      <c r="BU185" s="224" t="n">
        <f aca="false">BT185-BS185</f>
        <v>-573</v>
      </c>
      <c r="BV185" s="137" t="n">
        <f aca="false">SUM(BH185+BI185)</f>
        <v>2.438</v>
      </c>
      <c r="BW185" s="114" t="n">
        <v>24</v>
      </c>
      <c r="BX185" s="114" t="n">
        <v>24</v>
      </c>
      <c r="BZ185" s="114" t="n">
        <v>24</v>
      </c>
      <c r="CA185" s="114" t="n">
        <v>6.62</v>
      </c>
      <c r="CC185" s="114" t="n">
        <v>2.1</v>
      </c>
      <c r="CD185" s="114" t="n">
        <v>4.3</v>
      </c>
      <c r="CE185" s="114" t="n">
        <v>2.1</v>
      </c>
      <c r="CF185" s="114" t="n">
        <v>0</v>
      </c>
    </row>
    <row r="186" customFormat="false" ht="13.8" hidden="false" customHeight="false" outlineLevel="0" collapsed="false">
      <c r="A186" s="90"/>
      <c r="B186" s="91" t="n">
        <v>43281</v>
      </c>
      <c r="C186" s="92" t="n">
        <v>84.3</v>
      </c>
      <c r="D186" s="93" t="n">
        <v>0.796</v>
      </c>
      <c r="E186" s="94" t="n">
        <v>79.2</v>
      </c>
      <c r="F186" s="95" t="n">
        <v>92</v>
      </c>
      <c r="G186" s="95" t="n">
        <v>78</v>
      </c>
      <c r="H186" s="96" t="n">
        <v>20</v>
      </c>
      <c r="I186" s="96" t="n">
        <v>4</v>
      </c>
      <c r="J186" s="96" t="n">
        <v>24</v>
      </c>
      <c r="K186" s="96" t="n">
        <v>0</v>
      </c>
      <c r="L186" s="97" t="n">
        <v>0</v>
      </c>
      <c r="M186" s="97" t="n">
        <v>0</v>
      </c>
      <c r="N186" s="97" t="n">
        <v>0</v>
      </c>
      <c r="O186" s="97" t="n">
        <v>0</v>
      </c>
      <c r="P186" s="97" t="n">
        <v>0</v>
      </c>
      <c r="Q186" s="92" t="n">
        <v>0</v>
      </c>
      <c r="R186" s="203" t="n">
        <v>3552</v>
      </c>
      <c r="S186" s="112" t="n">
        <v>2879</v>
      </c>
      <c r="T186" s="112" t="n">
        <v>2759</v>
      </c>
      <c r="U186" s="112" t="n">
        <v>2719</v>
      </c>
      <c r="V186" s="216" t="n">
        <v>2814</v>
      </c>
      <c r="W186" s="96" t="n">
        <v>41</v>
      </c>
      <c r="X186" s="96" t="n">
        <v>218</v>
      </c>
      <c r="Y186" s="96" t="n">
        <v>44</v>
      </c>
      <c r="Z186" s="221" t="n">
        <v>0</v>
      </c>
      <c r="AA186" s="221" t="n">
        <v>57</v>
      </c>
      <c r="AB186" s="97" t="n">
        <v>0</v>
      </c>
      <c r="AC186" s="100" t="n">
        <f aca="false">V186-U186+AZ186</f>
        <v>95</v>
      </c>
      <c r="AD186" s="101" t="n">
        <f aca="false">U186-T186</f>
        <v>-40</v>
      </c>
      <c r="AE186" s="95" t="n">
        <v>131</v>
      </c>
      <c r="AF186" s="102" t="n">
        <f aca="false">IF(AE186&gt;0, V186/(AE186*24),"no data")</f>
        <v>0.895038167938931</v>
      </c>
      <c r="AG186" s="103" t="n">
        <f aca="false">IF(R186&gt;0,R186/24,"no data")</f>
        <v>148</v>
      </c>
      <c r="AH186" s="102" t="n">
        <f aca="false">IF(U186&gt;0,(U186/R186),"no data")</f>
        <v>0.765484234234234</v>
      </c>
      <c r="AI186" s="104" t="n">
        <f aca="false">IF(U186&gt;0,(1440-((W186*X186)+(Y186*Z186)+(AA186*AB186))/(W186+Y186+AA186))/1440,"no data")</f>
        <v>0.956289123630673</v>
      </c>
      <c r="AJ186" s="105" t="n">
        <f aca="false">IF(U186&gt;0,(1440-((X186*W186+AT186*AU186)+(Z186*Y186+AV186*AW186)+(AA186*AB186+AX186*AY186))/(W186+Y186+AA186))/1440,"no data")</f>
        <v>0.827591940532081</v>
      </c>
      <c r="AK186" s="210" t="n">
        <v>9.06</v>
      </c>
      <c r="AL186" s="211" t="n">
        <v>147.07</v>
      </c>
      <c r="AM186" s="94" t="n">
        <f aca="false">AK186*AL186</f>
        <v>1332.4542</v>
      </c>
      <c r="AN186" s="210" t="n">
        <v>23.048</v>
      </c>
      <c r="AO186" s="225" t="n">
        <v>985.41</v>
      </c>
      <c r="AP186" s="109" t="n">
        <f aca="false">AN186*AO186</f>
        <v>22711.72968</v>
      </c>
      <c r="AQ186" s="130" t="n">
        <f aca="false">IF(U186&gt;0,((((AK186*AL186)+(AN186*AO186))/(U186*1000))*1000000),"no data")</f>
        <v>8843.02459727841</v>
      </c>
      <c r="AR186" s="111" t="n">
        <f aca="false">IF(S186&gt;0,S186/24, "no data")</f>
        <v>119.958333333333</v>
      </c>
      <c r="AS186" s="36"/>
      <c r="AT186" s="95" t="n">
        <v>22</v>
      </c>
      <c r="AU186" s="112" t="n">
        <v>18</v>
      </c>
      <c r="AV186" s="112" t="n">
        <v>0</v>
      </c>
      <c r="AW186" s="95" t="n">
        <v>0</v>
      </c>
      <c r="AX186" s="112" t="n">
        <v>18</v>
      </c>
      <c r="AY186" s="95" t="n">
        <v>1440</v>
      </c>
      <c r="AZ186" s="95" t="n">
        <v>0</v>
      </c>
      <c r="BB186" s="113" t="n">
        <v>832</v>
      </c>
      <c r="BC186" s="113" t="n">
        <v>1051</v>
      </c>
      <c r="BD186" s="113" t="n">
        <v>931</v>
      </c>
      <c r="BE186" s="113" t="n">
        <f aca="false">BC186-BB186</f>
        <v>219</v>
      </c>
      <c r="BF186" s="113" t="n">
        <f aca="false">AQ186</f>
        <v>8843.02459727841</v>
      </c>
      <c r="BG186" s="173" t="n">
        <f aca="false">BD186/24</f>
        <v>38.7916666666667</v>
      </c>
      <c r="BH186" s="115" t="n">
        <v>0.101</v>
      </c>
      <c r="BI186" s="116" t="n">
        <v>0.253</v>
      </c>
      <c r="BJ186" s="117" t="n">
        <v>27</v>
      </c>
      <c r="BK186" s="118" t="n">
        <v>21.98</v>
      </c>
      <c r="BL186" s="118" t="n">
        <v>21.57</v>
      </c>
      <c r="BM186" s="118" t="n">
        <v>26.04</v>
      </c>
      <c r="BN186" s="113" t="n">
        <v>984.67</v>
      </c>
      <c r="BO186" s="118" t="n">
        <v>50.13</v>
      </c>
      <c r="BP186" s="119" t="n">
        <v>0.9397</v>
      </c>
      <c r="BQ186" s="118" t="n">
        <v>97.3</v>
      </c>
      <c r="BR186" s="117" t="n">
        <v>87.66</v>
      </c>
      <c r="BS186" s="113" t="n">
        <v>12327</v>
      </c>
      <c r="BT186" s="113" t="n">
        <v>11741</v>
      </c>
      <c r="BU186" s="224" t="n">
        <f aca="false">BT186-BS186</f>
        <v>-586</v>
      </c>
      <c r="BV186" s="137" t="n">
        <f aca="false">SUM(BH186+BI186)</f>
        <v>0.354</v>
      </c>
      <c r="BW186" s="114" t="n">
        <v>6.1</v>
      </c>
      <c r="BX186" s="114" t="n">
        <v>10.12</v>
      </c>
      <c r="BZ186" s="114" t="n">
        <v>19.1</v>
      </c>
      <c r="CA186" s="114" t="n">
        <v>7.13</v>
      </c>
      <c r="CC186" s="114" t="n">
        <v>2.1</v>
      </c>
      <c r="CD186" s="114" t="n">
        <v>4.3</v>
      </c>
      <c r="CE186" s="114" t="n">
        <v>2.1</v>
      </c>
      <c r="CF186" s="114" t="n">
        <v>0</v>
      </c>
    </row>
    <row r="187" customFormat="false" ht="13.8" hidden="false" customHeight="false" outlineLevel="0" collapsed="false">
      <c r="A187" s="90"/>
      <c r="B187" s="91" t="n">
        <v>43282</v>
      </c>
      <c r="C187" s="92" t="n">
        <v>92.27</v>
      </c>
      <c r="D187" s="93" t="n">
        <v>0.705</v>
      </c>
      <c r="E187" s="94" t="n">
        <v>81.91</v>
      </c>
      <c r="F187" s="95" t="n">
        <v>101</v>
      </c>
      <c r="G187" s="95" t="n">
        <v>84</v>
      </c>
      <c r="H187" s="96" t="n">
        <v>24</v>
      </c>
      <c r="I187" s="96" t="n">
        <v>0</v>
      </c>
      <c r="J187" s="96" t="n">
        <v>24</v>
      </c>
      <c r="K187" s="96" t="n">
        <v>0</v>
      </c>
      <c r="L187" s="97" t="n">
        <v>0</v>
      </c>
      <c r="M187" s="97" t="n">
        <v>0</v>
      </c>
      <c r="N187" s="97" t="n">
        <v>0</v>
      </c>
      <c r="O187" s="97" t="n">
        <v>0</v>
      </c>
      <c r="P187" s="97" t="n">
        <v>0</v>
      </c>
      <c r="Q187" s="92" t="n">
        <v>0</v>
      </c>
      <c r="R187" s="203" t="n">
        <v>3468</v>
      </c>
      <c r="S187" s="112" t="n">
        <v>2956</v>
      </c>
      <c r="T187" s="112" t="n">
        <v>2956</v>
      </c>
      <c r="U187" s="112" t="n">
        <v>2885</v>
      </c>
      <c r="V187" s="216" t="n">
        <v>2982</v>
      </c>
      <c r="W187" s="96" t="n">
        <v>41</v>
      </c>
      <c r="X187" s="96" t="n">
        <v>0</v>
      </c>
      <c r="Y187" s="96" t="n">
        <v>43</v>
      </c>
      <c r="Z187" s="221" t="n">
        <v>0</v>
      </c>
      <c r="AA187" s="221" t="n">
        <v>57</v>
      </c>
      <c r="AB187" s="97" t="n">
        <v>0</v>
      </c>
      <c r="AC187" s="100" t="n">
        <f aca="false">V187-U187+AZ187</f>
        <v>97</v>
      </c>
      <c r="AD187" s="101" t="n">
        <f aca="false">U187-T187</f>
        <v>-71</v>
      </c>
      <c r="AE187" s="95" t="n">
        <v>126</v>
      </c>
      <c r="AF187" s="102" t="n">
        <f aca="false">IF(AE187&gt;0, V187/(AE187*24),"no data")</f>
        <v>0.986111111111111</v>
      </c>
      <c r="AG187" s="103" t="n">
        <f aca="false">IF(R187&gt;0,R187/24,"no data")</f>
        <v>144.5</v>
      </c>
      <c r="AH187" s="102" t="n">
        <f aca="false">IF(U187&gt;0,(U187/R187),"no data")</f>
        <v>0.831891580161476</v>
      </c>
      <c r="AI187" s="104" t="n">
        <f aca="false">IF(U187&gt;0,(1440-((W187*X187)+(Y187*Z187)+(AA187*AB187))/(W187+Y187+AA187))/1440,"no data")</f>
        <v>1</v>
      </c>
      <c r="AJ187" s="105" t="n">
        <f aca="false">IF(U187&gt;0,(1440-((X187*W187+AT187*AU187)+(Z187*Y187+AV187*AW187)+(AA187*AB187+AX187*AY187))/(W187+Y187+AA187))/1440,"no data")</f>
        <v>0.886524822695036</v>
      </c>
      <c r="AK187" s="229" t="n">
        <v>9.05</v>
      </c>
      <c r="AL187" s="230" t="n">
        <v>153.34</v>
      </c>
      <c r="AM187" s="212" t="n">
        <f aca="false">AK187*AL187</f>
        <v>1387.727</v>
      </c>
      <c r="AN187" s="229" t="n">
        <v>24.296</v>
      </c>
      <c r="AO187" s="231" t="n">
        <v>982.298</v>
      </c>
      <c r="AP187" s="109" t="n">
        <f aca="false">AN187*AO187</f>
        <v>23865.912208</v>
      </c>
      <c r="AQ187" s="130" t="n">
        <f aca="false">IF(U187&gt;0,((((AK187*AL187)+(AN187*AO187))/(U187*1000))*1000000),"no data")</f>
        <v>8753.4278017331</v>
      </c>
      <c r="AR187" s="111" t="n">
        <f aca="false">IF(S187&gt;0,S187/24, "no data")</f>
        <v>123.166666666667</v>
      </c>
      <c r="AS187" s="36"/>
      <c r="AT187" s="95" t="n">
        <v>0</v>
      </c>
      <c r="AU187" s="112" t="n">
        <v>0</v>
      </c>
      <c r="AV187" s="112" t="n">
        <v>0</v>
      </c>
      <c r="AW187" s="95" t="n">
        <v>0</v>
      </c>
      <c r="AX187" s="112" t="n">
        <v>16</v>
      </c>
      <c r="AY187" s="95" t="n">
        <v>1440</v>
      </c>
      <c r="AZ187" s="95" t="n">
        <v>0</v>
      </c>
      <c r="BB187" s="113" t="n">
        <v>979</v>
      </c>
      <c r="BC187" s="113" t="n">
        <v>1030</v>
      </c>
      <c r="BD187" s="113" t="n">
        <v>973</v>
      </c>
      <c r="BE187" s="113" t="n">
        <f aca="false">BC187-BB187</f>
        <v>51</v>
      </c>
      <c r="BF187" s="113" t="n">
        <f aca="false">AQ187</f>
        <v>8753.4278017331</v>
      </c>
      <c r="BG187" s="173" t="n">
        <f aca="false">BD187/24</f>
        <v>40.5416666666667</v>
      </c>
      <c r="BH187" s="115" t="n">
        <v>0</v>
      </c>
      <c r="BI187" s="116" t="n">
        <v>0</v>
      </c>
      <c r="BJ187" s="117" t="n">
        <v>27</v>
      </c>
      <c r="BK187" s="118" t="n">
        <v>25.81</v>
      </c>
      <c r="BL187" s="118" t="n">
        <v>21.02</v>
      </c>
      <c r="BM187" s="118" t="n">
        <v>26.33</v>
      </c>
      <c r="BN187" s="113" t="n">
        <v>982</v>
      </c>
      <c r="BO187" s="118" t="n">
        <v>50.14</v>
      </c>
      <c r="BP187" s="119" t="n">
        <v>0.9411</v>
      </c>
      <c r="BQ187" s="117" t="n">
        <v>97.15</v>
      </c>
      <c r="BR187" s="117" t="n">
        <v>87.77</v>
      </c>
      <c r="BS187" s="113" t="n">
        <v>12373</v>
      </c>
      <c r="BT187" s="113" t="n">
        <v>11751</v>
      </c>
      <c r="BU187" s="224" t="n">
        <f aca="false">BT187-BS187</f>
        <v>-622</v>
      </c>
      <c r="BV187" s="113" t="n">
        <v>0</v>
      </c>
      <c r="BW187" s="114" t="n">
        <v>0</v>
      </c>
      <c r="BX187" s="114" t="n">
        <v>0</v>
      </c>
      <c r="BZ187" s="114" t="n">
        <v>24</v>
      </c>
      <c r="CA187" s="114" t="n">
        <v>7.7</v>
      </c>
      <c r="CC187" s="114" t="n">
        <v>2.1</v>
      </c>
      <c r="CD187" s="114" t="n">
        <v>4.3</v>
      </c>
      <c r="CE187" s="114" t="n">
        <v>2.1</v>
      </c>
      <c r="CF187" s="114" t="n">
        <v>0</v>
      </c>
    </row>
    <row r="188" customFormat="false" ht="15" hidden="false" customHeight="true" outlineLevel="0" collapsed="false">
      <c r="A188" s="90" t="s">
        <v>118</v>
      </c>
      <c r="B188" s="91" t="n">
        <v>43283</v>
      </c>
      <c r="C188" s="140" t="n">
        <v>96.75</v>
      </c>
      <c r="D188" s="141" t="n">
        <v>0.5986</v>
      </c>
      <c r="E188" s="140" t="n">
        <v>79.5</v>
      </c>
      <c r="F188" s="143" t="n">
        <v>104</v>
      </c>
      <c r="G188" s="143" t="n">
        <v>89</v>
      </c>
      <c r="H188" s="144" t="n">
        <v>24</v>
      </c>
      <c r="I188" s="144" t="n">
        <v>0</v>
      </c>
      <c r="J188" s="144" t="n">
        <v>24</v>
      </c>
      <c r="K188" s="144" t="n">
        <v>0</v>
      </c>
      <c r="L188" s="145" t="n">
        <v>0</v>
      </c>
      <c r="M188" s="145" t="n">
        <v>0</v>
      </c>
      <c r="N188" s="145" t="n">
        <v>0</v>
      </c>
      <c r="O188" s="145" t="n">
        <v>0</v>
      </c>
      <c r="P188" s="145" t="n">
        <v>0</v>
      </c>
      <c r="Q188" s="143" t="n">
        <v>0</v>
      </c>
      <c r="R188" s="143" t="n">
        <v>3431</v>
      </c>
      <c r="S188" s="143" t="n">
        <v>2952</v>
      </c>
      <c r="T188" s="143" t="n">
        <v>2952</v>
      </c>
      <c r="U188" s="143" t="n">
        <v>2879</v>
      </c>
      <c r="V188" s="144" t="n">
        <v>2975</v>
      </c>
      <c r="W188" s="144" t="n">
        <v>41</v>
      </c>
      <c r="X188" s="144" t="n">
        <v>0</v>
      </c>
      <c r="Y188" s="144" t="n">
        <v>43</v>
      </c>
      <c r="Z188" s="145" t="n">
        <v>0</v>
      </c>
      <c r="AA188" s="145" t="n">
        <v>57</v>
      </c>
      <c r="AB188" s="145" t="n">
        <v>0</v>
      </c>
      <c r="AC188" s="149" t="n">
        <f aca="false">V188-U188+AZ188</f>
        <v>96</v>
      </c>
      <c r="AD188" s="150" t="n">
        <f aca="false">U188-T188</f>
        <v>-73</v>
      </c>
      <c r="AE188" s="143" t="n">
        <v>126</v>
      </c>
      <c r="AF188" s="151" t="n">
        <f aca="false">IF(AE188&gt;0, V188/(AE188*24),"no data")</f>
        <v>0.983796296296296</v>
      </c>
      <c r="AG188" s="152" t="n">
        <f aca="false">IF(R188&gt;0,R188/24,"no data")</f>
        <v>142.958333333333</v>
      </c>
      <c r="AH188" s="151" t="n">
        <f aca="false">IF(U188&gt;0,(U188/R188),"no data")</f>
        <v>0.839113960944331</v>
      </c>
      <c r="AI188" s="153" t="n">
        <f aca="false">(1440-((W188*X188)+(Y188*Z188)+(AA188*AB188))/(W188+Y188+AA188))/1440</f>
        <v>1</v>
      </c>
      <c r="AJ188" s="154" t="n">
        <f aca="false">IF(U188&gt;0,(1440-((X188*W188+AT188*AU188)+(Z188*Y188+AV188*AW188)+(AA188*AB188+AX188*AY188))/(W188+Y188+AA188))/1440,"no data")</f>
        <v>0.886524822695036</v>
      </c>
      <c r="AK188" s="233" t="n">
        <v>9.028</v>
      </c>
      <c r="AL188" s="234" t="n">
        <v>154.07</v>
      </c>
      <c r="AM188" s="237" t="n">
        <f aca="false">AK188*AL188</f>
        <v>1390.94396</v>
      </c>
      <c r="AN188" s="233" t="n">
        <v>23.804</v>
      </c>
      <c r="AO188" s="235" t="n">
        <v>997.269</v>
      </c>
      <c r="AP188" s="155" t="n">
        <f aca="false">AN188*AO188</f>
        <v>23738.991276</v>
      </c>
      <c r="AQ188" s="156" t="n">
        <f aca="false">IF(U188&gt;0,((((AK188*AL188)+(AN188*AO188))/(U188*1000))*1000000),"no data")</f>
        <v>8728.70275651268</v>
      </c>
      <c r="AR188" s="236" t="n">
        <f aca="false">IF(S188&gt;0,S188/24, "no data")</f>
        <v>123</v>
      </c>
      <c r="AS188" s="36"/>
      <c r="AT188" s="158" t="n">
        <v>0</v>
      </c>
      <c r="AU188" s="143" t="n">
        <v>0</v>
      </c>
      <c r="AV188" s="159" t="n">
        <v>0</v>
      </c>
      <c r="AW188" s="159" t="n">
        <v>0</v>
      </c>
      <c r="AX188" s="143" t="n">
        <v>16</v>
      </c>
      <c r="AY188" s="159" t="n">
        <v>1440</v>
      </c>
      <c r="AZ188" s="143" t="n">
        <v>0</v>
      </c>
      <c r="BB188" s="143" t="n">
        <v>976</v>
      </c>
      <c r="BC188" s="143" t="n">
        <v>1027</v>
      </c>
      <c r="BD188" s="143" t="n">
        <v>972</v>
      </c>
      <c r="BE188" s="160" t="n">
        <f aca="false">BC188-BB188</f>
        <v>51</v>
      </c>
      <c r="BF188" s="161" t="n">
        <f aca="false">AQ188</f>
        <v>8728.70275651268</v>
      </c>
      <c r="BG188" s="162" t="n">
        <f aca="false">BD188/24</f>
        <v>40.5</v>
      </c>
      <c r="BH188" s="163" t="n">
        <v>0</v>
      </c>
      <c r="BI188" s="164" t="n">
        <v>0</v>
      </c>
      <c r="BJ188" s="162" t="n">
        <v>27</v>
      </c>
      <c r="BK188" s="160" t="n">
        <v>25.143</v>
      </c>
      <c r="BL188" s="160" t="n">
        <v>20.5</v>
      </c>
      <c r="BM188" s="160" t="n">
        <v>26.12</v>
      </c>
      <c r="BN188" s="160" t="n">
        <v>977</v>
      </c>
      <c r="BO188" s="162" t="n">
        <v>50.16</v>
      </c>
      <c r="BP188" s="165" t="n">
        <v>0.9412</v>
      </c>
      <c r="BQ188" s="162" t="n">
        <v>96.58</v>
      </c>
      <c r="BR188" s="162" t="n">
        <v>87.59</v>
      </c>
      <c r="BS188" s="160" t="n">
        <v>12089</v>
      </c>
      <c r="BT188" s="160" t="n">
        <v>11544</v>
      </c>
      <c r="BU188" s="135" t="n">
        <f aca="false">BT188-BS188</f>
        <v>-545</v>
      </c>
      <c r="BV188" s="164" t="n">
        <f aca="false">BH188+BI188</f>
        <v>0</v>
      </c>
      <c r="BW188" s="162" t="n">
        <v>0</v>
      </c>
      <c r="BX188" s="162" t="n">
        <v>0</v>
      </c>
      <c r="BZ188" s="162" t="n">
        <v>24</v>
      </c>
      <c r="CA188" s="162" t="n">
        <v>6.95</v>
      </c>
      <c r="CC188" s="162" t="n">
        <v>2.1</v>
      </c>
      <c r="CD188" s="162" t="n">
        <v>4.2</v>
      </c>
      <c r="CE188" s="162" t="n">
        <v>2</v>
      </c>
      <c r="CF188" s="162" t="n">
        <v>0</v>
      </c>
    </row>
    <row r="189" customFormat="false" ht="13.8" hidden="false" customHeight="false" outlineLevel="0" collapsed="false">
      <c r="A189" s="90"/>
      <c r="B189" s="91" t="n">
        <v>43284</v>
      </c>
      <c r="C189" s="140" t="n">
        <v>93.17</v>
      </c>
      <c r="D189" s="166" t="n">
        <v>0.594</v>
      </c>
      <c r="E189" s="140" t="n">
        <v>76.41</v>
      </c>
      <c r="F189" s="143" t="n">
        <v>99</v>
      </c>
      <c r="G189" s="143" t="n">
        <v>84</v>
      </c>
      <c r="H189" s="144" t="n">
        <v>17</v>
      </c>
      <c r="I189" s="144" t="n">
        <v>16</v>
      </c>
      <c r="J189" s="144" t="n">
        <v>18</v>
      </c>
      <c r="K189" s="144" t="n">
        <v>36</v>
      </c>
      <c r="L189" s="145" t="n">
        <v>1</v>
      </c>
      <c r="M189" s="145" t="n">
        <v>58</v>
      </c>
      <c r="N189" s="145" t="n">
        <v>0</v>
      </c>
      <c r="O189" s="145" t="n">
        <v>0</v>
      </c>
      <c r="P189" s="145" t="n">
        <v>0</v>
      </c>
      <c r="Q189" s="143" t="n">
        <v>0</v>
      </c>
      <c r="R189" s="143" t="n">
        <v>3469</v>
      </c>
      <c r="S189" s="143" t="n">
        <v>2989</v>
      </c>
      <c r="T189" s="143" t="n">
        <v>2657</v>
      </c>
      <c r="U189" s="143" t="n">
        <v>2614</v>
      </c>
      <c r="V189" s="144" t="n">
        <v>2709</v>
      </c>
      <c r="W189" s="144" t="n">
        <v>41</v>
      </c>
      <c r="X189" s="144" t="n">
        <v>0</v>
      </c>
      <c r="Y189" s="144" t="n">
        <v>43</v>
      </c>
      <c r="Z189" s="145" t="n">
        <v>0</v>
      </c>
      <c r="AA189" s="145" t="n">
        <v>57</v>
      </c>
      <c r="AB189" s="145" t="n">
        <v>0</v>
      </c>
      <c r="AC189" s="149" t="n">
        <f aca="false">V189-U189+AZ189</f>
        <v>95</v>
      </c>
      <c r="AD189" s="150" t="n">
        <f aca="false">U189-T189</f>
        <v>-43</v>
      </c>
      <c r="AE189" s="143" t="n">
        <v>127</v>
      </c>
      <c r="AF189" s="151" t="n">
        <f aca="false">IF(AE189&gt;0, V189/(AE189*24),"no data")</f>
        <v>0.888779527559055</v>
      </c>
      <c r="AG189" s="152" t="n">
        <f aca="false">IF(R189&gt;0,R189/24,"no data")</f>
        <v>144.541666666667</v>
      </c>
      <c r="AH189" s="151" t="n">
        <f aca="false">IF(U189&gt;0,(U189/R189),"no data")</f>
        <v>0.753531277025079</v>
      </c>
      <c r="AI189" s="153" t="n">
        <f aca="false">(1440-((W189*X189)+(Y189*Z189)+(AA189*AB189))/(W189+Y189+AA189))/1440</f>
        <v>1</v>
      </c>
      <c r="AJ189" s="154" t="n">
        <f aca="false">IF(U189&gt;0,(1440-((X189*W189+AT189*AU189)+(Z189*Y189+AV189*AW189)+(AA189*AB189+AX189*AY189))/(W189+Y189+AA189))/1440,"no data")</f>
        <v>0.823857368006304</v>
      </c>
      <c r="AK189" s="233" t="n">
        <v>9.025</v>
      </c>
      <c r="AL189" s="234" t="n">
        <v>151.68</v>
      </c>
      <c r="AM189" s="201" t="n">
        <f aca="false">AK189*AL189</f>
        <v>1368.912</v>
      </c>
      <c r="AN189" s="233" t="n">
        <v>22.146</v>
      </c>
      <c r="AO189" s="235" t="n">
        <v>990.2009</v>
      </c>
      <c r="AP189" s="155" t="n">
        <f aca="false">AN189*AO189</f>
        <v>21928.9891314</v>
      </c>
      <c r="AQ189" s="156" t="n">
        <f aca="false">IF(U189&gt;0,((((AK189*AL189)+(AN189*AO189))/(U189*1000))*1000000),"no data")</f>
        <v>8912.73952999235</v>
      </c>
      <c r="AR189" s="236" t="n">
        <f aca="false">IF(S189&gt;0,S189/24, "no data")</f>
        <v>124.541666666667</v>
      </c>
      <c r="AS189" s="36"/>
      <c r="AT189" s="158" t="n">
        <v>10</v>
      </c>
      <c r="AU189" s="143" t="n">
        <v>340</v>
      </c>
      <c r="AV189" s="159" t="n">
        <v>11</v>
      </c>
      <c r="AW189" s="159" t="n">
        <v>324</v>
      </c>
      <c r="AX189" s="143" t="n">
        <v>20</v>
      </c>
      <c r="AY189" s="159" t="n">
        <v>1440</v>
      </c>
      <c r="AZ189" s="143" t="n">
        <v>0</v>
      </c>
      <c r="BA189" s="227"/>
      <c r="BB189" s="143" t="n">
        <v>848</v>
      </c>
      <c r="BC189" s="143" t="n">
        <v>976</v>
      </c>
      <c r="BD189" s="143" t="n">
        <v>885</v>
      </c>
      <c r="BE189" s="160" t="n">
        <f aca="false">BC189-BB189</f>
        <v>128</v>
      </c>
      <c r="BF189" s="161" t="n">
        <f aca="false">AQ189</f>
        <v>8912.73952999235</v>
      </c>
      <c r="BG189" s="162" t="n">
        <f aca="false">BD189/24</f>
        <v>36.875</v>
      </c>
      <c r="BH189" s="163" t="n">
        <v>0</v>
      </c>
      <c r="BI189" s="164" t="n">
        <v>0</v>
      </c>
      <c r="BJ189" s="162" t="n">
        <v>27</v>
      </c>
      <c r="BK189" s="160" t="n">
        <v>22.52</v>
      </c>
      <c r="BL189" s="160" t="n">
        <v>19.93</v>
      </c>
      <c r="BM189" s="160" t="n">
        <v>26.06</v>
      </c>
      <c r="BN189" s="160" t="n">
        <v>977.42</v>
      </c>
      <c r="BO189" s="162" t="n">
        <v>50.17</v>
      </c>
      <c r="BP189" s="165" t="n">
        <v>0.9416</v>
      </c>
      <c r="BQ189" s="162" t="n">
        <v>93.93</v>
      </c>
      <c r="BR189" s="162" t="n">
        <v>87.56</v>
      </c>
      <c r="BS189" s="160" t="n">
        <v>12485</v>
      </c>
      <c r="BT189" s="160" t="n">
        <v>11922</v>
      </c>
      <c r="BU189" s="135" t="n">
        <f aca="false">BT189-BS189</f>
        <v>-563</v>
      </c>
      <c r="BV189" s="164" t="n">
        <f aca="false">BH189+BI189</f>
        <v>0</v>
      </c>
      <c r="BW189" s="162" t="n">
        <v>0</v>
      </c>
      <c r="BX189" s="162" t="n">
        <v>0</v>
      </c>
      <c r="BZ189" s="162" t="n">
        <v>16.48</v>
      </c>
      <c r="CA189" s="162" t="n">
        <v>4.25</v>
      </c>
      <c r="CC189" s="162" t="n">
        <v>2.1</v>
      </c>
      <c r="CD189" s="162" t="n">
        <v>4.2</v>
      </c>
      <c r="CE189" s="162" t="n">
        <v>2</v>
      </c>
      <c r="CF189" s="162" t="n">
        <v>0</v>
      </c>
    </row>
    <row r="190" customFormat="false" ht="13.8" hidden="false" customHeight="false" outlineLevel="0" collapsed="false">
      <c r="A190" s="90"/>
      <c r="B190" s="91" t="n">
        <v>43285</v>
      </c>
      <c r="C190" s="140" t="n">
        <v>82</v>
      </c>
      <c r="D190" s="166" t="n">
        <v>0.74</v>
      </c>
      <c r="E190" s="140" t="n">
        <v>74</v>
      </c>
      <c r="F190" s="143" t="n">
        <v>89</v>
      </c>
      <c r="G190" s="143" t="n">
        <v>74</v>
      </c>
      <c r="H190" s="144" t="n">
        <v>12</v>
      </c>
      <c r="I190" s="144" t="n">
        <v>33</v>
      </c>
      <c r="J190" s="144" t="n">
        <v>24</v>
      </c>
      <c r="K190" s="144" t="n">
        <v>0</v>
      </c>
      <c r="L190" s="145" t="n">
        <v>10</v>
      </c>
      <c r="M190" s="145" t="n">
        <v>48</v>
      </c>
      <c r="N190" s="145" t="n">
        <v>0</v>
      </c>
      <c r="O190" s="145" t="n">
        <v>0</v>
      </c>
      <c r="P190" s="145" t="n">
        <v>0</v>
      </c>
      <c r="Q190" s="143" t="n">
        <v>0</v>
      </c>
      <c r="R190" s="143" t="n">
        <v>3576</v>
      </c>
      <c r="S190" s="143" t="n">
        <v>3040</v>
      </c>
      <c r="T190" s="143" t="n">
        <v>2283</v>
      </c>
      <c r="U190" s="143" t="n">
        <v>2244</v>
      </c>
      <c r="V190" s="144" t="n">
        <v>2334</v>
      </c>
      <c r="W190" s="144" t="n">
        <v>42</v>
      </c>
      <c r="X190" s="144" t="n">
        <v>0</v>
      </c>
      <c r="Y190" s="144" t="n">
        <v>44</v>
      </c>
      <c r="Z190" s="145" t="n">
        <v>0</v>
      </c>
      <c r="AA190" s="145" t="n">
        <v>57</v>
      </c>
      <c r="AB190" s="145" t="n">
        <v>0</v>
      </c>
      <c r="AC190" s="149" t="n">
        <f aca="false">V190-U190+AZ190</f>
        <v>90</v>
      </c>
      <c r="AD190" s="150" t="n">
        <f aca="false">U190-T190</f>
        <v>-39</v>
      </c>
      <c r="AE190" s="143" t="n">
        <v>128</v>
      </c>
      <c r="AF190" s="151" t="n">
        <f aca="false">IF(AE190&gt;0, V190/(AE190*24),"no data")</f>
        <v>0.759765625</v>
      </c>
      <c r="AG190" s="152" t="n">
        <f aca="false">IF(R190&gt;0,R190/24,"no data")</f>
        <v>149</v>
      </c>
      <c r="AH190" s="151" t="n">
        <f aca="false">IF(U190&gt;0,(U190/R190),"no data")</f>
        <v>0.62751677852349</v>
      </c>
      <c r="AI190" s="153" t="n">
        <f aca="false">(1440-((W190*X190)+(Y190*Z190)+(AA190*AB190))/(W190+Y190+AA190))/1440</f>
        <v>1</v>
      </c>
      <c r="AJ190" s="154" t="n">
        <f aca="false">IF(U190&gt;0,(1440-((X190*W190+AT190*AU190)+(Z190*Y190+AV190*AW190)+(AA190*AB190+AX190*AY190))/(W190+Y190+AA190))/1440,"no data")</f>
        <v>0.813825757575758</v>
      </c>
      <c r="AK190" s="233" t="n">
        <v>9.038</v>
      </c>
      <c r="AL190" s="234" t="n">
        <v>147.24</v>
      </c>
      <c r="AM190" s="201" t="n">
        <f aca="false">AK190*AL190</f>
        <v>1330.75512</v>
      </c>
      <c r="AN190" s="233" t="n">
        <v>18.656</v>
      </c>
      <c r="AO190" s="235" t="n">
        <v>995.28</v>
      </c>
      <c r="AP190" s="155" t="n">
        <f aca="false">AN190*AO190</f>
        <v>18567.94368</v>
      </c>
      <c r="AQ190" s="156" t="n">
        <f aca="false">IF(U190&gt;0,((((AK190*AL190)+(AN190*AO190))/(U190*1000))*1000000),"no data")</f>
        <v>8867.5128342246</v>
      </c>
      <c r="AR190" s="236" t="n">
        <f aca="false">IF(S190&gt;0,S190/24, "no data")</f>
        <v>126.666666666667</v>
      </c>
      <c r="AS190" s="36"/>
      <c r="AT190" s="167" t="n">
        <v>23</v>
      </c>
      <c r="AU190" s="143" t="n">
        <v>39</v>
      </c>
      <c r="AV190" s="159" t="n">
        <v>0</v>
      </c>
      <c r="AW190" s="159" t="n">
        <v>0</v>
      </c>
      <c r="AX190" s="143" t="n">
        <v>26</v>
      </c>
      <c r="AY190" s="159" t="n">
        <v>1440</v>
      </c>
      <c r="AZ190" s="143" t="n">
        <v>0</v>
      </c>
      <c r="BA190" s="227"/>
      <c r="BB190" s="143" t="n">
        <v>534</v>
      </c>
      <c r="BC190" s="143" t="n">
        <v>1061</v>
      </c>
      <c r="BD190" s="143" t="n">
        <v>739</v>
      </c>
      <c r="BE190" s="160" t="n">
        <f aca="false">BC190-BB190</f>
        <v>527</v>
      </c>
      <c r="BF190" s="161" t="n">
        <f aca="false">AQ190</f>
        <v>8867.5128342246</v>
      </c>
      <c r="BG190" s="162" t="n">
        <f aca="false">BD190/24</f>
        <v>30.7916666666667</v>
      </c>
      <c r="BH190" s="163" t="n">
        <v>0</v>
      </c>
      <c r="BI190" s="164" t="n">
        <v>0</v>
      </c>
      <c r="BJ190" s="162" t="n">
        <v>26.91</v>
      </c>
      <c r="BK190" s="160" t="n">
        <v>13.97</v>
      </c>
      <c r="BL190" s="160" t="n">
        <v>21.17</v>
      </c>
      <c r="BM190" s="160" t="n">
        <v>26.09</v>
      </c>
      <c r="BN190" s="160" t="n">
        <v>981.3</v>
      </c>
      <c r="BO190" s="160" t="n">
        <v>50.11</v>
      </c>
      <c r="BP190" s="165" t="n">
        <v>0.9405</v>
      </c>
      <c r="BQ190" s="162" t="n">
        <v>96.04</v>
      </c>
      <c r="BR190" s="162" t="n">
        <v>87.36</v>
      </c>
      <c r="BS190" s="160" t="n">
        <v>12136</v>
      </c>
      <c r="BT190" s="160" t="n">
        <v>11437</v>
      </c>
      <c r="BU190" s="135" t="n">
        <f aca="false">BT190-BS190</f>
        <v>-699</v>
      </c>
      <c r="BV190" s="164" t="n">
        <f aca="false">BH190+BI190</f>
        <v>0</v>
      </c>
      <c r="BW190" s="162" t="n">
        <v>0</v>
      </c>
      <c r="BX190" s="162" t="n">
        <v>0</v>
      </c>
      <c r="BZ190" s="162" t="n">
        <v>11.72</v>
      </c>
      <c r="CA190" s="162" t="n">
        <v>6.27</v>
      </c>
      <c r="CC190" s="162" t="n">
        <v>2.1</v>
      </c>
      <c r="CD190" s="162" t="n">
        <v>4.3</v>
      </c>
      <c r="CE190" s="162" t="n">
        <v>2</v>
      </c>
      <c r="CF190" s="162" t="n">
        <v>0</v>
      </c>
    </row>
    <row r="191" customFormat="false" ht="13.8" hidden="false" customHeight="false" outlineLevel="0" collapsed="false">
      <c r="A191" s="90"/>
      <c r="B191" s="91" t="n">
        <v>43286</v>
      </c>
      <c r="C191" s="140" t="n">
        <v>86.6</v>
      </c>
      <c r="D191" s="166" t="n">
        <v>0.715</v>
      </c>
      <c r="E191" s="140" t="n">
        <v>77.4</v>
      </c>
      <c r="F191" s="168" t="n">
        <v>92</v>
      </c>
      <c r="G191" s="168" t="n">
        <v>81</v>
      </c>
      <c r="H191" s="144" t="n">
        <v>14</v>
      </c>
      <c r="I191" s="144" t="n">
        <v>19</v>
      </c>
      <c r="J191" s="144" t="n">
        <v>24</v>
      </c>
      <c r="K191" s="144" t="n">
        <v>0</v>
      </c>
      <c r="L191" s="145" t="n">
        <v>8</v>
      </c>
      <c r="M191" s="145" t="n">
        <v>45</v>
      </c>
      <c r="N191" s="145" t="n">
        <v>0</v>
      </c>
      <c r="O191" s="145" t="n">
        <v>0</v>
      </c>
      <c r="P191" s="145" t="n">
        <v>0</v>
      </c>
      <c r="Q191" s="143" t="n">
        <v>0</v>
      </c>
      <c r="R191" s="143" t="n">
        <v>3531</v>
      </c>
      <c r="S191" s="143" t="n">
        <v>3008</v>
      </c>
      <c r="T191" s="143" t="n">
        <v>2480</v>
      </c>
      <c r="U191" s="143" t="n">
        <v>2350</v>
      </c>
      <c r="V191" s="144" t="n">
        <v>2441</v>
      </c>
      <c r="W191" s="144" t="n">
        <v>41</v>
      </c>
      <c r="X191" s="144" t="n">
        <v>0</v>
      </c>
      <c r="Y191" s="144" t="n">
        <v>44</v>
      </c>
      <c r="Z191" s="145" t="n">
        <v>0</v>
      </c>
      <c r="AA191" s="145" t="n">
        <v>57</v>
      </c>
      <c r="AB191" s="145" t="n">
        <v>0</v>
      </c>
      <c r="AC191" s="149" t="n">
        <f aca="false">V191-U191+AZ191</f>
        <v>91</v>
      </c>
      <c r="AD191" s="150" t="n">
        <f aca="false">U191-T191</f>
        <v>-130</v>
      </c>
      <c r="AE191" s="143" t="n">
        <v>127</v>
      </c>
      <c r="AF191" s="151" t="n">
        <f aca="false">IF(AE191&gt;0, V191/(AE191*24),"no data")</f>
        <v>0.800853018372703</v>
      </c>
      <c r="AG191" s="152" t="n">
        <f aca="false">IF(R191&gt;0,R191/24,"no data")</f>
        <v>147.125</v>
      </c>
      <c r="AH191" s="151" t="n">
        <f aca="false">IF(U191&gt;0,(U191/R191),"no data")</f>
        <v>0.665533843103937</v>
      </c>
      <c r="AI191" s="153" t="n">
        <f aca="false">(1440-((W191*X191)+(Y191*Z191)+(AA191*AB191))/(W191+Y191+AA191))/1440</f>
        <v>1</v>
      </c>
      <c r="AJ191" s="154" t="n">
        <f aca="false">IF(U191&gt;0,(1440-((X191*W191+AT191*AU191)+(Z191*Y191+AV191*AW191)+(AA191*AB191+AX191*AY191))/(W191+Y191+AA191))/1440,"no data")</f>
        <v>0.819014084507042</v>
      </c>
      <c r="AK191" s="233" t="n">
        <v>9.032</v>
      </c>
      <c r="AL191" s="234" t="n">
        <v>149.35</v>
      </c>
      <c r="AM191" s="201" t="n">
        <f aca="false">AK191*AL191</f>
        <v>1348.9292</v>
      </c>
      <c r="AN191" s="233" t="n">
        <v>19.718</v>
      </c>
      <c r="AO191" s="235" t="n">
        <v>996.196368800081</v>
      </c>
      <c r="AP191" s="155" t="n">
        <f aca="false">AN191*AO191</f>
        <v>19643</v>
      </c>
      <c r="AQ191" s="156" t="n">
        <f aca="false">IF(U191&gt;0,((((AK191*AL191)+(AN191*AO191))/(U191*1000))*1000000),"no data")</f>
        <v>8932.73582978723</v>
      </c>
      <c r="AR191" s="236" t="n">
        <f aca="false">IF(S191&gt;0,S191/24, "no data")</f>
        <v>125.333333333333</v>
      </c>
      <c r="AS191" s="36"/>
      <c r="AT191" s="143" t="n">
        <v>18</v>
      </c>
      <c r="AU191" s="159" t="n">
        <v>56</v>
      </c>
      <c r="AV191" s="159" t="n">
        <v>0</v>
      </c>
      <c r="AW191" s="143" t="n">
        <v>0</v>
      </c>
      <c r="AX191" s="159" t="n">
        <v>25</v>
      </c>
      <c r="AY191" s="143" t="n">
        <v>1440</v>
      </c>
      <c r="AZ191" s="143" t="n">
        <v>0</v>
      </c>
      <c r="BA191" s="227"/>
      <c r="BB191" s="160" t="n">
        <v>611</v>
      </c>
      <c r="BC191" s="160" t="n">
        <v>1048</v>
      </c>
      <c r="BD191" s="169" t="n">
        <v>782</v>
      </c>
      <c r="BE191" s="160" t="n">
        <f aca="false">BC191-BB191</f>
        <v>437</v>
      </c>
      <c r="BF191" s="162" t="n">
        <f aca="false">AQ191</f>
        <v>8932.73582978723</v>
      </c>
      <c r="BG191" s="162" t="n">
        <f aca="false">BD191/24</f>
        <v>32.5833333333333</v>
      </c>
      <c r="BH191" s="163" t="n">
        <v>0</v>
      </c>
      <c r="BI191" s="164" t="n">
        <v>0</v>
      </c>
      <c r="BJ191" s="162" t="n">
        <v>27</v>
      </c>
      <c r="BK191" s="160" t="n">
        <v>15.89</v>
      </c>
      <c r="BL191" s="160" t="n">
        <v>21</v>
      </c>
      <c r="BM191" s="160" t="n">
        <v>25.9</v>
      </c>
      <c r="BN191" s="160" t="n">
        <v>983.9</v>
      </c>
      <c r="BO191" s="160" t="n">
        <v>50.11</v>
      </c>
      <c r="BP191" s="165" t="n">
        <v>0.9406</v>
      </c>
      <c r="BQ191" s="162" t="n">
        <v>96.33</v>
      </c>
      <c r="BR191" s="162" t="n">
        <v>87.4</v>
      </c>
      <c r="BS191" s="160" t="n">
        <v>12042</v>
      </c>
      <c r="BT191" s="160" t="n">
        <v>11512</v>
      </c>
      <c r="BU191" s="135" t="n">
        <f aca="false">BT191-BS191</f>
        <v>-530</v>
      </c>
      <c r="BV191" s="164" t="n">
        <f aca="false">BH191+BI191</f>
        <v>0</v>
      </c>
      <c r="BW191" s="162" t="n">
        <v>0</v>
      </c>
      <c r="BX191" s="162" t="n">
        <v>0</v>
      </c>
      <c r="BZ191" s="162" t="n">
        <v>13.3</v>
      </c>
      <c r="CA191" s="162" t="n">
        <v>7.1</v>
      </c>
      <c r="CC191" s="162" t="n">
        <v>2.1</v>
      </c>
      <c r="CD191" s="162" t="s">
        <v>119</v>
      </c>
      <c r="CE191" s="162" t="n">
        <v>2.1</v>
      </c>
      <c r="CF191" s="162" t="n">
        <v>0</v>
      </c>
    </row>
    <row r="192" customFormat="false" ht="13.8" hidden="false" customHeight="false" outlineLevel="0" collapsed="false">
      <c r="A192" s="90"/>
      <c r="B192" s="91" t="n">
        <v>43287</v>
      </c>
      <c r="C192" s="140" t="n">
        <v>91.5</v>
      </c>
      <c r="D192" s="166" t="n">
        <v>0.602</v>
      </c>
      <c r="E192" s="140" t="n">
        <v>76.4</v>
      </c>
      <c r="F192" s="143" t="n">
        <v>100</v>
      </c>
      <c r="G192" s="143" t="n">
        <v>81</v>
      </c>
      <c r="H192" s="143" t="n">
        <v>24</v>
      </c>
      <c r="I192" s="143" t="n">
        <v>0</v>
      </c>
      <c r="J192" s="143" t="n">
        <v>24</v>
      </c>
      <c r="K192" s="143" t="n">
        <v>0</v>
      </c>
      <c r="L192" s="145" t="n">
        <v>0</v>
      </c>
      <c r="M192" s="145" t="n">
        <v>0</v>
      </c>
      <c r="N192" s="145" t="n">
        <v>0</v>
      </c>
      <c r="O192" s="145" t="n">
        <v>0</v>
      </c>
      <c r="P192" s="145" t="n">
        <v>0</v>
      </c>
      <c r="Q192" s="143" t="n">
        <v>0</v>
      </c>
      <c r="R192" s="143" t="n">
        <v>3481</v>
      </c>
      <c r="S192" s="143" t="n">
        <v>3001</v>
      </c>
      <c r="T192" s="143" t="n">
        <v>3001</v>
      </c>
      <c r="U192" s="143" t="n">
        <v>2933</v>
      </c>
      <c r="V192" s="143" t="n">
        <v>3030</v>
      </c>
      <c r="W192" s="143" t="n">
        <v>41</v>
      </c>
      <c r="X192" s="143" t="n">
        <v>0</v>
      </c>
      <c r="Y192" s="143" t="n">
        <v>44</v>
      </c>
      <c r="Z192" s="145" t="n">
        <v>0</v>
      </c>
      <c r="AA192" s="145" t="n">
        <v>57</v>
      </c>
      <c r="AB192" s="145" t="n">
        <v>0</v>
      </c>
      <c r="AC192" s="149" t="n">
        <f aca="false">V192-U192+AZ192</f>
        <v>97</v>
      </c>
      <c r="AD192" s="150" t="n">
        <f aca="false">U192-T192</f>
        <v>-68</v>
      </c>
      <c r="AE192" s="143" t="n">
        <v>129</v>
      </c>
      <c r="AF192" s="151" t="n">
        <f aca="false">IF(AE192&gt;0, V192/(AE192*24),"no data")</f>
        <v>0.978682170542636</v>
      </c>
      <c r="AG192" s="152" t="n">
        <f aca="false">IF(R192&gt;0,R192/24,"no data")</f>
        <v>145.041666666667</v>
      </c>
      <c r="AH192" s="151" t="n">
        <f aca="false">IF(U192&gt;0,(U192/R192),"no data")</f>
        <v>0.842573972996265</v>
      </c>
      <c r="AI192" s="153" t="n">
        <f aca="false">IF(U192&gt;0,(1440-((W192*X192)+(Y192*Z192)+(AA192*AB192))/(W192+Y192+AA192))/1440,"no data")</f>
        <v>1</v>
      </c>
      <c r="AJ192" s="154" t="n">
        <f aca="false">IF(U192&gt;0,(1440-((X192*W192+AT192*AU192)+(Z192*Y192+AV192*AW192)+(AA192*AB192+AX192*AY192))/(W192+Y192+AA192))/1440,"no data")</f>
        <v>0.887323943661972</v>
      </c>
      <c r="AK192" s="238" t="n">
        <v>9.035</v>
      </c>
      <c r="AL192" s="239" t="n">
        <v>151.68</v>
      </c>
      <c r="AM192" s="142" t="n">
        <f aca="false">AK192*AL192</f>
        <v>1370.4288</v>
      </c>
      <c r="AN192" s="238" t="n">
        <v>24.495</v>
      </c>
      <c r="AO192" s="240" t="n">
        <v>989.671361502347</v>
      </c>
      <c r="AP192" s="155" t="n">
        <f aca="false">AN192*AO192</f>
        <v>24242</v>
      </c>
      <c r="AQ192" s="156" t="n">
        <f aca="false">IF(U192&gt;0,((((AK192*AL192)+(AN192*AO192))/(U192*1000))*1000000),"no data")</f>
        <v>8732.50214797136</v>
      </c>
      <c r="AR192" s="236" t="n">
        <f aca="false">IF(S192&gt;0,S192/24, "no data")</f>
        <v>125.041666666667</v>
      </c>
      <c r="AS192" s="36"/>
      <c r="AT192" s="143" t="n">
        <v>0</v>
      </c>
      <c r="AU192" s="143" t="n">
        <v>0</v>
      </c>
      <c r="AV192" s="143" t="n">
        <v>0</v>
      </c>
      <c r="AW192" s="143" t="n">
        <v>0</v>
      </c>
      <c r="AX192" s="143" t="n">
        <v>16</v>
      </c>
      <c r="AY192" s="143" t="n">
        <v>1440</v>
      </c>
      <c r="AZ192" s="143" t="n">
        <v>0</v>
      </c>
      <c r="BA192" s="227"/>
      <c r="BB192" s="160" t="n">
        <v>995</v>
      </c>
      <c r="BC192" s="160" t="n">
        <v>1046</v>
      </c>
      <c r="BD192" s="160" t="n">
        <v>989</v>
      </c>
      <c r="BE192" s="160" t="n">
        <f aca="false">BC192-BB192</f>
        <v>51</v>
      </c>
      <c r="BF192" s="162" t="n">
        <f aca="false">AQ192</f>
        <v>8732.50214797136</v>
      </c>
      <c r="BG192" s="162" t="n">
        <f aca="false">BD192/24</f>
        <v>41.2083333333333</v>
      </c>
      <c r="BH192" s="163" t="n">
        <v>0</v>
      </c>
      <c r="BI192" s="164" t="n">
        <v>0</v>
      </c>
      <c r="BJ192" s="162" t="n">
        <v>27</v>
      </c>
      <c r="BK192" s="160" t="n">
        <v>25.49</v>
      </c>
      <c r="BL192" s="160" t="n">
        <v>20.98</v>
      </c>
      <c r="BM192" s="160" t="n">
        <v>25.88</v>
      </c>
      <c r="BN192" s="160" t="n">
        <v>984.3</v>
      </c>
      <c r="BO192" s="160" t="n">
        <v>50.08</v>
      </c>
      <c r="BP192" s="165"/>
      <c r="BQ192" s="162" t="n">
        <v>97</v>
      </c>
      <c r="BR192" s="162" t="n">
        <v>87.45</v>
      </c>
      <c r="BS192" s="160" t="n">
        <v>12030</v>
      </c>
      <c r="BT192" s="160" t="n">
        <v>11528</v>
      </c>
      <c r="BU192" s="135" t="n">
        <f aca="false">BT192-BS192</f>
        <v>-502</v>
      </c>
      <c r="BV192" s="164" t="n">
        <f aca="false">BH192+BI192</f>
        <v>0</v>
      </c>
      <c r="BW192" s="162" t="n">
        <v>0</v>
      </c>
      <c r="BX192" s="162" t="n">
        <v>0</v>
      </c>
      <c r="BZ192" s="162" t="n">
        <v>24</v>
      </c>
      <c r="CA192" s="162" t="n">
        <v>6.9</v>
      </c>
      <c r="CC192" s="162" t="n">
        <v>2.1</v>
      </c>
      <c r="CD192" s="162" t="n">
        <v>4.6</v>
      </c>
      <c r="CE192" s="162" t="n">
        <v>2.1</v>
      </c>
      <c r="CF192" s="162" t="n">
        <v>0</v>
      </c>
    </row>
    <row r="193" customFormat="false" ht="13.8" hidden="false" customHeight="false" outlineLevel="0" collapsed="false">
      <c r="A193" s="90"/>
      <c r="B193" s="91" t="n">
        <v>43288</v>
      </c>
      <c r="C193" s="140" t="n">
        <v>95.5</v>
      </c>
      <c r="D193" s="166" t="n">
        <v>0.604</v>
      </c>
      <c r="E193" s="140" t="n">
        <v>79.6</v>
      </c>
      <c r="F193" s="143" t="n">
        <v>105</v>
      </c>
      <c r="G193" s="143" t="n">
        <v>85</v>
      </c>
      <c r="H193" s="143" t="n">
        <v>24</v>
      </c>
      <c r="I193" s="143" t="n">
        <v>0</v>
      </c>
      <c r="J193" s="143" t="n">
        <v>24</v>
      </c>
      <c r="K193" s="143" t="n">
        <v>0</v>
      </c>
      <c r="L193" s="145" t="n">
        <v>0</v>
      </c>
      <c r="M193" s="145" t="n">
        <v>0</v>
      </c>
      <c r="N193" s="145" t="n">
        <v>0</v>
      </c>
      <c r="O193" s="145" t="n">
        <v>0</v>
      </c>
      <c r="P193" s="145" t="n">
        <v>0</v>
      </c>
      <c r="Q193" s="143" t="n">
        <v>0</v>
      </c>
      <c r="R193" s="143" t="n">
        <v>3441</v>
      </c>
      <c r="S193" s="143" t="n">
        <v>2950</v>
      </c>
      <c r="T193" s="143" t="n">
        <v>2950</v>
      </c>
      <c r="U193" s="143" t="n">
        <v>2881</v>
      </c>
      <c r="V193" s="143" t="n">
        <v>2975</v>
      </c>
      <c r="W193" s="143" t="n">
        <v>40</v>
      </c>
      <c r="X193" s="143" t="n">
        <v>0</v>
      </c>
      <c r="Y193" s="143" t="n">
        <v>43</v>
      </c>
      <c r="Z193" s="145" t="n">
        <v>0</v>
      </c>
      <c r="AA193" s="145" t="n">
        <v>57</v>
      </c>
      <c r="AB193" s="145" t="n">
        <v>0</v>
      </c>
      <c r="AC193" s="149" t="n">
        <f aca="false">V193-U193+AZ193</f>
        <v>94</v>
      </c>
      <c r="AD193" s="150" t="n">
        <f aca="false">U193-T193</f>
        <v>-69</v>
      </c>
      <c r="AE193" s="143" t="n">
        <v>126</v>
      </c>
      <c r="AF193" s="151" t="n">
        <f aca="false">IF(AE193&gt;0, V193/(AE193*24),"no data")</f>
        <v>0.983796296296296</v>
      </c>
      <c r="AG193" s="152" t="n">
        <f aca="false">IF(R193&gt;0,R193/24,"no data")</f>
        <v>143.375</v>
      </c>
      <c r="AH193" s="151" t="n">
        <f aca="false">IF(U193&gt;0,(U193/R193),"no data")</f>
        <v>0.83725661145016</v>
      </c>
      <c r="AI193" s="153" t="n">
        <f aca="false">IF(U193&gt;0,(1440-((W193*X193)+(Y193*Z193)+(AA193*AB193))/(W193+Y193+AA193))/1440,"no data")</f>
        <v>1</v>
      </c>
      <c r="AJ193" s="154" t="n">
        <f aca="false">IF(U193&gt;0,(1440-((X193*W193+AT193*AU193)+(Z193*Y193+AV193*AW193)+(AA193*AB193+AX193*AY193))/(W193+Y193+AA193))/1440,"no data")</f>
        <v>0.885714285714286</v>
      </c>
      <c r="AK193" s="238" t="n">
        <v>9.04</v>
      </c>
      <c r="AL193" s="239" t="n">
        <v>150.62</v>
      </c>
      <c r="AM193" s="142" t="n">
        <f aca="false">AK193*AL193</f>
        <v>1361.6048</v>
      </c>
      <c r="AN193" s="238" t="n">
        <v>24.179</v>
      </c>
      <c r="AO193" s="240" t="n">
        <v>986.599942098515</v>
      </c>
      <c r="AP193" s="155" t="n">
        <f aca="false">AN193*AO193</f>
        <v>23855</v>
      </c>
      <c r="AQ193" s="156" t="n">
        <f aca="false">IF(U193&gt;0,((((AK193*AL193)+(AN193*AO193))/(U193*1000))*1000000),"no data")</f>
        <v>8752.72641443943</v>
      </c>
      <c r="AR193" s="236" t="n">
        <f aca="false">IF(S193&gt;0,S193/24, "no data")</f>
        <v>122.916666666667</v>
      </c>
      <c r="AS193" s="36"/>
      <c r="AT193" s="143" t="n">
        <v>0</v>
      </c>
      <c r="AU193" s="143" t="n">
        <v>0</v>
      </c>
      <c r="AV193" s="143" t="n">
        <v>0</v>
      </c>
      <c r="AW193" s="143" t="n">
        <v>0</v>
      </c>
      <c r="AX193" s="143" t="n">
        <v>16</v>
      </c>
      <c r="AY193" s="143" t="n">
        <v>1440</v>
      </c>
      <c r="AZ193" s="143" t="n">
        <v>0</v>
      </c>
      <c r="BA193" s="227"/>
      <c r="BB193" s="160" t="n">
        <v>973</v>
      </c>
      <c r="BC193" s="160" t="n">
        <v>1026</v>
      </c>
      <c r="BD193" s="160" t="n">
        <v>976</v>
      </c>
      <c r="BE193" s="160" t="n">
        <f aca="false">BC193-BB193</f>
        <v>53</v>
      </c>
      <c r="BF193" s="162" t="n">
        <f aca="false">AQ193</f>
        <v>8752.72641443943</v>
      </c>
      <c r="BG193" s="162" t="n">
        <f aca="false">BD193/24</f>
        <v>40.6666666666667</v>
      </c>
      <c r="BH193" s="163" t="n">
        <v>0</v>
      </c>
      <c r="BI193" s="164" t="n">
        <v>0</v>
      </c>
      <c r="BJ193" s="162" t="n">
        <v>25.2</v>
      </c>
      <c r="BK193" s="160" t="n">
        <v>25.16</v>
      </c>
      <c r="BL193" s="160" t="n">
        <v>20.78</v>
      </c>
      <c r="BM193" s="160" t="n">
        <v>25.65</v>
      </c>
      <c r="BN193" s="162" t="n">
        <v>981.8</v>
      </c>
      <c r="BO193" s="160" t="n">
        <v>50.08</v>
      </c>
      <c r="BP193" s="165"/>
      <c r="BQ193" s="162" t="n">
        <v>96.28</v>
      </c>
      <c r="BR193" s="162" t="n">
        <v>87.56</v>
      </c>
      <c r="BS193" s="160" t="n">
        <v>12127</v>
      </c>
      <c r="BT193" s="160" t="n">
        <v>11635</v>
      </c>
      <c r="BU193" s="135" t="n">
        <f aca="false">BT193-BS193</f>
        <v>-492</v>
      </c>
      <c r="BV193" s="164" t="n">
        <f aca="false">BH193+BI193</f>
        <v>0</v>
      </c>
      <c r="BW193" s="162" t="n">
        <v>0</v>
      </c>
      <c r="BX193" s="162" t="n">
        <v>0</v>
      </c>
      <c r="BZ193" s="162" t="n">
        <v>24</v>
      </c>
      <c r="CA193" s="162" t="n">
        <v>6.5</v>
      </c>
      <c r="CC193" s="162" t="n">
        <v>2.1</v>
      </c>
      <c r="CD193" s="162" t="n">
        <v>4.6</v>
      </c>
      <c r="CE193" s="162" t="n">
        <v>2.1</v>
      </c>
      <c r="CF193" s="162" t="n">
        <v>0</v>
      </c>
    </row>
    <row r="194" customFormat="false" ht="13.8" hidden="false" customHeight="false" outlineLevel="0" collapsed="false">
      <c r="A194" s="90"/>
      <c r="B194" s="91" t="n">
        <v>43289</v>
      </c>
      <c r="C194" s="140" t="n">
        <v>97.5</v>
      </c>
      <c r="D194" s="166" t="n">
        <v>0.576</v>
      </c>
      <c r="E194" s="140" t="n">
        <v>79.7</v>
      </c>
      <c r="F194" s="143" t="n">
        <v>108</v>
      </c>
      <c r="G194" s="143" t="n">
        <v>87</v>
      </c>
      <c r="H194" s="143" t="n">
        <v>24</v>
      </c>
      <c r="I194" s="143" t="n">
        <v>0</v>
      </c>
      <c r="J194" s="143" t="n">
        <v>24</v>
      </c>
      <c r="K194" s="143" t="n">
        <v>0</v>
      </c>
      <c r="L194" s="143" t="n">
        <v>0</v>
      </c>
      <c r="M194" s="143" t="n">
        <v>0</v>
      </c>
      <c r="N194" s="170" t="n">
        <v>0</v>
      </c>
      <c r="O194" s="170" t="n">
        <v>0</v>
      </c>
      <c r="P194" s="170" t="n">
        <v>0</v>
      </c>
      <c r="Q194" s="143" t="n">
        <v>0</v>
      </c>
      <c r="R194" s="143" t="n">
        <v>3421</v>
      </c>
      <c r="S194" s="143" t="n">
        <v>2937</v>
      </c>
      <c r="T194" s="143" t="n">
        <v>2937</v>
      </c>
      <c r="U194" s="143" t="n">
        <v>2870</v>
      </c>
      <c r="V194" s="143" t="n">
        <v>2969</v>
      </c>
      <c r="W194" s="143" t="n">
        <v>40</v>
      </c>
      <c r="X194" s="143" t="n">
        <v>0</v>
      </c>
      <c r="Y194" s="143" t="n">
        <v>43</v>
      </c>
      <c r="Z194" s="143" t="n">
        <v>0</v>
      </c>
      <c r="AA194" s="143" t="n">
        <v>57</v>
      </c>
      <c r="AB194" s="170" t="n">
        <v>0</v>
      </c>
      <c r="AC194" s="149" t="n">
        <f aca="false">V194-U194+AZ194</f>
        <v>99</v>
      </c>
      <c r="AD194" s="150" t="n">
        <f aca="false">U194-T194</f>
        <v>-67</v>
      </c>
      <c r="AE194" s="143" t="n">
        <v>125</v>
      </c>
      <c r="AF194" s="151" t="n">
        <f aca="false">IF(AE194&gt;0, V194/(AE194*24),"no data")</f>
        <v>0.989666666666667</v>
      </c>
      <c r="AG194" s="152" t="n">
        <f aca="false">IF(R194&gt;0,R194/24,"no data")</f>
        <v>142.541666666667</v>
      </c>
      <c r="AH194" s="151" t="n">
        <f aca="false">IF(U194&gt;0,(U194/R194),"no data")</f>
        <v>0.838935983630517</v>
      </c>
      <c r="AI194" s="153" t="n">
        <f aca="false">IF(U194&gt;0,(1440-((W194*X194)+(Y194*Z194)+(AA194*AB194))/(W194+Y194+AA194))/1440,"no data")</f>
        <v>1</v>
      </c>
      <c r="AJ194" s="154" t="n">
        <f aca="false">IF(U194&gt;0,(1440-((X194*W194+AT194*AU194)+(Z194*Y194+AV194*AW194)+(AA194*AB194+AX194*AY194))/(W194+Y194+AA194))/1440,"no data")</f>
        <v>0.885714285714286</v>
      </c>
      <c r="AK194" s="238" t="n">
        <v>9.029</v>
      </c>
      <c r="AL194" s="239" t="n">
        <v>151</v>
      </c>
      <c r="AM194" s="142" t="n">
        <f aca="false">AK194*AL194</f>
        <v>1363.379</v>
      </c>
      <c r="AN194" s="238" t="n">
        <v>24.025</v>
      </c>
      <c r="AO194" s="240" t="n">
        <v>986.44</v>
      </c>
      <c r="AP194" s="155" t="n">
        <f aca="false">AN194*AO194</f>
        <v>23699.221</v>
      </c>
      <c r="AQ194" s="156" t="n">
        <f aca="false">IF(U194&gt;0,((((AK194*AL194)+(AN194*AO194))/(U194*1000))*1000000),"no data")</f>
        <v>8732.61324041812</v>
      </c>
      <c r="AR194" s="236" t="n">
        <f aca="false">IF(S194&gt;0,S194/24, "no data")</f>
        <v>122.375</v>
      </c>
      <c r="AS194" s="36"/>
      <c r="AT194" s="143" t="n">
        <v>0</v>
      </c>
      <c r="AU194" s="143" t="n">
        <v>0</v>
      </c>
      <c r="AV194" s="143" t="n">
        <v>0</v>
      </c>
      <c r="AW194" s="143" t="n">
        <v>0</v>
      </c>
      <c r="AX194" s="159" t="n">
        <v>16</v>
      </c>
      <c r="AY194" s="143" t="n">
        <v>1440</v>
      </c>
      <c r="AZ194" s="143" t="n">
        <v>0</v>
      </c>
      <c r="BA194" s="227"/>
      <c r="BB194" s="160" t="n">
        <v>970</v>
      </c>
      <c r="BC194" s="160" t="n">
        <v>1026</v>
      </c>
      <c r="BD194" s="160" t="n">
        <v>973</v>
      </c>
      <c r="BE194" s="160" t="n">
        <f aca="false">BC194-BB194</f>
        <v>56</v>
      </c>
      <c r="BF194" s="162" t="n">
        <f aca="false">AQ194</f>
        <v>8732.61324041812</v>
      </c>
      <c r="BG194" s="162" t="n">
        <f aca="false">BD194/24</f>
        <v>40.5416666666667</v>
      </c>
      <c r="BH194" s="163" t="n">
        <v>0</v>
      </c>
      <c r="BI194" s="164" t="n">
        <v>0</v>
      </c>
      <c r="BJ194" s="162" t="n">
        <v>25</v>
      </c>
      <c r="BK194" s="160" t="n">
        <v>25.01</v>
      </c>
      <c r="BL194" s="160" t="n">
        <v>20.71</v>
      </c>
      <c r="BM194" s="160" t="n">
        <v>25.53</v>
      </c>
      <c r="BN194" s="162" t="n">
        <v>979.88</v>
      </c>
      <c r="BO194" s="160" t="n">
        <v>50.09</v>
      </c>
      <c r="BP194" s="165" t="n">
        <v>0.9424</v>
      </c>
      <c r="BQ194" s="162" t="n">
        <v>96.06</v>
      </c>
      <c r="BR194" s="162" t="n">
        <v>87.54</v>
      </c>
      <c r="BS194" s="160" t="n">
        <v>12105</v>
      </c>
      <c r="BT194" s="160" t="n">
        <v>11609</v>
      </c>
      <c r="BU194" s="135" t="n">
        <f aca="false">BT194-BS194</f>
        <v>-496</v>
      </c>
      <c r="BV194" s="164" t="n">
        <f aca="false">BH194+BI194</f>
        <v>0</v>
      </c>
      <c r="BW194" s="162" t="n">
        <v>0</v>
      </c>
      <c r="BX194" s="162" t="n">
        <v>0</v>
      </c>
      <c r="BZ194" s="162" t="n">
        <v>24</v>
      </c>
      <c r="CA194" s="162" t="n">
        <v>6.62</v>
      </c>
      <c r="CC194" s="162" t="n">
        <v>2.1</v>
      </c>
      <c r="CD194" s="162" t="n">
        <v>4.6</v>
      </c>
      <c r="CE194" s="162" t="n">
        <v>2.2</v>
      </c>
      <c r="CF194" s="162" t="n">
        <v>0</v>
      </c>
    </row>
    <row r="195" customFormat="false" ht="15" hidden="false" customHeight="true" outlineLevel="0" collapsed="false">
      <c r="A195" s="90" t="s">
        <v>120</v>
      </c>
      <c r="B195" s="91" t="n">
        <v>43290</v>
      </c>
      <c r="C195" s="92" t="n">
        <v>96.9</v>
      </c>
      <c r="D195" s="93" t="n">
        <v>0.541</v>
      </c>
      <c r="E195" s="92" t="n">
        <v>77</v>
      </c>
      <c r="F195" s="95" t="n">
        <v>106</v>
      </c>
      <c r="G195" s="95" t="n">
        <v>88</v>
      </c>
      <c r="H195" s="95" t="n">
        <v>24</v>
      </c>
      <c r="I195" s="95" t="n">
        <v>0</v>
      </c>
      <c r="J195" s="95" t="n">
        <v>24</v>
      </c>
      <c r="K195" s="95" t="n">
        <v>0</v>
      </c>
      <c r="L195" s="95" t="n">
        <v>0</v>
      </c>
      <c r="M195" s="95" t="n">
        <v>0</v>
      </c>
      <c r="N195" s="97" t="n">
        <v>0</v>
      </c>
      <c r="O195" s="97" t="n">
        <v>0</v>
      </c>
      <c r="P195" s="97" t="n">
        <v>0</v>
      </c>
      <c r="Q195" s="95" t="n">
        <v>0</v>
      </c>
      <c r="R195" s="202" t="n">
        <v>3426</v>
      </c>
      <c r="S195" s="112" t="n">
        <v>2964</v>
      </c>
      <c r="T195" s="95" t="n">
        <v>2964</v>
      </c>
      <c r="U195" s="95" t="n">
        <v>2888</v>
      </c>
      <c r="V195" s="95" t="n">
        <v>2986</v>
      </c>
      <c r="W195" s="95" t="n">
        <v>41</v>
      </c>
      <c r="X195" s="95" t="n">
        <v>0</v>
      </c>
      <c r="Y195" s="95" t="n">
        <v>43</v>
      </c>
      <c r="Z195" s="95" t="n">
        <v>0</v>
      </c>
      <c r="AA195" s="95" t="n">
        <v>57</v>
      </c>
      <c r="AB195" s="97" t="n">
        <v>0</v>
      </c>
      <c r="AC195" s="100" t="n">
        <f aca="false">V195-U195+AZ195</f>
        <v>98</v>
      </c>
      <c r="AD195" s="101" t="n">
        <f aca="false">U195-T195</f>
        <v>-76</v>
      </c>
      <c r="AE195" s="95" t="n">
        <v>126</v>
      </c>
      <c r="AF195" s="102" t="n">
        <f aca="false">IF(AE195&gt;0, V195/(AE195*24),"no data")</f>
        <v>0.987433862433862</v>
      </c>
      <c r="AG195" s="103" t="n">
        <f aca="false">IF(R195&gt;0,R195/24,"no data")</f>
        <v>142.75</v>
      </c>
      <c r="AH195" s="102" t="n">
        <f aca="false">IF(U195&gt;0,(U195/R195),"no data")</f>
        <v>0.842965557501459</v>
      </c>
      <c r="AI195" s="104" t="n">
        <f aca="false">IF(U195&gt;0,(1440-((W195*X195)+(Y195*Z195)+(AA195*AB195))/(W195+Y195+AA195))/1440,"no data")</f>
        <v>1</v>
      </c>
      <c r="AJ195" s="105" t="n">
        <f aca="false">IF(U195&gt;0,(1440-((X195*W195+AT195*AU195)+(Z195*Y195+AV195*AW195)+(AA195*AB195+AX195*AY195))/(W195+Y195+AA195))/1440,"no data")</f>
        <v>0.886524822695036</v>
      </c>
      <c r="AK195" s="210" t="n">
        <v>8.728</v>
      </c>
      <c r="AL195" s="211" t="n">
        <v>152.46</v>
      </c>
      <c r="AM195" s="94" t="n">
        <f aca="false">AK195*AL195</f>
        <v>1330.67088</v>
      </c>
      <c r="AN195" s="210" t="n">
        <v>24.184</v>
      </c>
      <c r="AO195" s="231" t="n">
        <v>988.7942</v>
      </c>
      <c r="AP195" s="109" t="n">
        <f aca="false">AN195*AO195</f>
        <v>23912.9989328</v>
      </c>
      <c r="AQ195" s="130" t="n">
        <f aca="false">IF(U195&gt;0,((((AK195*AL195)+(AN195*AO195))/(U195*1000))*1000000),"no data")</f>
        <v>8740.88289916898</v>
      </c>
      <c r="AR195" s="111" t="n">
        <f aca="false">IF(S195&gt;0,S195/24, "no data")</f>
        <v>123.5</v>
      </c>
      <c r="AS195" s="36"/>
      <c r="AT195" s="95" t="n">
        <v>0</v>
      </c>
      <c r="AU195" s="112" t="n">
        <v>0</v>
      </c>
      <c r="AV195" s="112" t="n">
        <v>0</v>
      </c>
      <c r="AW195" s="95" t="n">
        <v>0</v>
      </c>
      <c r="AX195" s="112" t="n">
        <v>16</v>
      </c>
      <c r="AY195" s="95" t="n">
        <v>1440</v>
      </c>
      <c r="AZ195" s="95" t="n">
        <v>0</v>
      </c>
      <c r="BA195" s="227"/>
      <c r="BB195" s="113" t="n">
        <v>977</v>
      </c>
      <c r="BC195" s="113" t="n">
        <v>1029</v>
      </c>
      <c r="BD195" s="113" t="n">
        <v>980</v>
      </c>
      <c r="BE195" s="113" t="n">
        <f aca="false">BC195-BB195</f>
        <v>52</v>
      </c>
      <c r="BF195" s="113" t="n">
        <f aca="false">AQ195</f>
        <v>8740.88289916898</v>
      </c>
      <c r="BG195" s="173" t="n">
        <f aca="false">BD195/24</f>
        <v>40.8333333333333</v>
      </c>
      <c r="BH195" s="174" t="n">
        <v>0</v>
      </c>
      <c r="BI195" s="137" t="n">
        <v>0</v>
      </c>
      <c r="BJ195" s="114" t="n">
        <v>25</v>
      </c>
      <c r="BK195" s="113" t="n">
        <v>25.13</v>
      </c>
      <c r="BL195" s="113" t="n">
        <v>20.8</v>
      </c>
      <c r="BM195" s="113" t="n">
        <v>25.26</v>
      </c>
      <c r="BN195" s="114" t="n">
        <v>978.92</v>
      </c>
      <c r="BO195" s="113" t="n">
        <v>50.09</v>
      </c>
      <c r="BP195" s="136" t="n">
        <v>0.9426</v>
      </c>
      <c r="BQ195" s="114" t="n">
        <v>95.92</v>
      </c>
      <c r="BR195" s="114" t="n">
        <v>87.44</v>
      </c>
      <c r="BS195" s="113" t="n">
        <v>12067</v>
      </c>
      <c r="BT195" s="113" t="n">
        <v>11577</v>
      </c>
      <c r="BU195" s="135" t="n">
        <f aca="false">BT195-BS195</f>
        <v>-490</v>
      </c>
      <c r="BV195" s="113" t="n">
        <f aca="false">BH195+BI195</f>
        <v>0</v>
      </c>
      <c r="BW195" s="114" t="n">
        <v>0</v>
      </c>
      <c r="BX195" s="114" t="n">
        <v>0</v>
      </c>
      <c r="BZ195" s="114" t="n">
        <v>24</v>
      </c>
      <c r="CA195" s="114" t="n">
        <v>6.52</v>
      </c>
      <c r="CC195" s="114" t="n">
        <v>2.2</v>
      </c>
      <c r="CD195" s="114" t="n">
        <v>4.6</v>
      </c>
      <c r="CE195" s="114" t="n">
        <v>2.1</v>
      </c>
      <c r="CF195" s="114" t="n">
        <v>0</v>
      </c>
    </row>
    <row r="196" customFormat="false" ht="13.8" hidden="false" customHeight="false" outlineLevel="0" collapsed="false">
      <c r="A196" s="90"/>
      <c r="B196" s="91" t="n">
        <v>43291</v>
      </c>
      <c r="C196" s="92" t="n">
        <v>97.8</v>
      </c>
      <c r="D196" s="93" t="n">
        <v>0.551</v>
      </c>
      <c r="E196" s="92" t="n">
        <v>77.8</v>
      </c>
      <c r="F196" s="95" t="n">
        <v>108</v>
      </c>
      <c r="G196" s="95" t="n">
        <v>88</v>
      </c>
      <c r="H196" s="95" t="n">
        <v>24</v>
      </c>
      <c r="I196" s="95" t="n">
        <v>0</v>
      </c>
      <c r="J196" s="95" t="n">
        <v>24</v>
      </c>
      <c r="K196" s="95" t="n">
        <v>0</v>
      </c>
      <c r="L196" s="97" t="n">
        <v>0</v>
      </c>
      <c r="M196" s="97" t="n">
        <v>0</v>
      </c>
      <c r="N196" s="97" t="n">
        <v>0</v>
      </c>
      <c r="O196" s="97" t="n">
        <v>0</v>
      </c>
      <c r="P196" s="97" t="n">
        <v>0</v>
      </c>
      <c r="Q196" s="95" t="n">
        <v>0</v>
      </c>
      <c r="R196" s="203" t="n">
        <v>3420</v>
      </c>
      <c r="S196" s="112" t="n">
        <v>2946</v>
      </c>
      <c r="T196" s="95" t="n">
        <v>2946</v>
      </c>
      <c r="U196" s="95" t="n">
        <v>2875</v>
      </c>
      <c r="V196" s="95" t="n">
        <v>2974</v>
      </c>
      <c r="W196" s="95" t="n">
        <v>41</v>
      </c>
      <c r="X196" s="95" t="n">
        <v>0</v>
      </c>
      <c r="Y196" s="95" t="n">
        <v>43</v>
      </c>
      <c r="Z196" s="97" t="n">
        <v>0</v>
      </c>
      <c r="AA196" s="97" t="n">
        <v>57</v>
      </c>
      <c r="AB196" s="97" t="n">
        <v>0</v>
      </c>
      <c r="AC196" s="100" t="n">
        <f aca="false">V196-U196+AZ196</f>
        <v>99</v>
      </c>
      <c r="AD196" s="101" t="n">
        <f aca="false">U196-T196</f>
        <v>-71</v>
      </c>
      <c r="AE196" s="95" t="n">
        <v>125</v>
      </c>
      <c r="AF196" s="102" t="n">
        <f aca="false">IF(AE196&gt;0, V196/(AE196*24),"no data")</f>
        <v>0.991333333333333</v>
      </c>
      <c r="AG196" s="103" t="n">
        <f aca="false">IF(R196&gt;0,R196/24,"no data")</f>
        <v>142.5</v>
      </c>
      <c r="AH196" s="102" t="n">
        <f aca="false">IF(U196&gt;0,(U196/R196),"no data")</f>
        <v>0.840643274853801</v>
      </c>
      <c r="AI196" s="104" t="n">
        <f aca="false">IF(U196&gt;0,(1440-((W196*X196)+(Y196*Z196)+(AA196*AB196))/(W196+Y196+AA196))/1440,"no data")</f>
        <v>1</v>
      </c>
      <c r="AJ196" s="105" t="n">
        <f aca="false">IF(U196&gt;0,(1440-((X196*W196+AT196*AU196)+(Z196*Y196+AV196*AW196)+(AA196*AB196+AX196*AY196))/(W196+Y196+AA196))/1440,"no data")</f>
        <v>0.886524822695036</v>
      </c>
      <c r="AK196" s="210" t="n">
        <v>8.653</v>
      </c>
      <c r="AL196" s="211" t="n">
        <v>155.27</v>
      </c>
      <c r="AM196" s="94" t="n">
        <f aca="false">AK196*AL196</f>
        <v>1343.55131</v>
      </c>
      <c r="AN196" s="210" t="n">
        <v>24.138</v>
      </c>
      <c r="AO196" s="231" t="n">
        <v>985.21</v>
      </c>
      <c r="AP196" s="109" t="n">
        <f aca="false">AN196*AO196</f>
        <v>23780.99898</v>
      </c>
      <c r="AQ196" s="130" t="n">
        <f aca="false">IF(U196&gt;0,((((AK196*AL196)+(AN196*AO196))/(U196*1000))*1000000),"no data")</f>
        <v>8738.97401391304</v>
      </c>
      <c r="AR196" s="111" t="n">
        <f aca="false">IF(S196&gt;0,S196/24, "no data")</f>
        <v>122.75</v>
      </c>
      <c r="AS196" s="36"/>
      <c r="AT196" s="95" t="n">
        <v>0</v>
      </c>
      <c r="AU196" s="112" t="n">
        <v>0</v>
      </c>
      <c r="AV196" s="112" t="n">
        <v>0</v>
      </c>
      <c r="AW196" s="112" t="n">
        <v>0</v>
      </c>
      <c r="AX196" s="112" t="n">
        <v>16</v>
      </c>
      <c r="AY196" s="112" t="n">
        <v>1440</v>
      </c>
      <c r="AZ196" s="95" t="n">
        <v>0</v>
      </c>
      <c r="BA196" s="227"/>
      <c r="BB196" s="113" t="n">
        <v>973</v>
      </c>
      <c r="BC196" s="113" t="n">
        <v>1026</v>
      </c>
      <c r="BD196" s="113" t="n">
        <v>975</v>
      </c>
      <c r="BE196" s="113" t="n">
        <f aca="false">BC196-BB196</f>
        <v>53</v>
      </c>
      <c r="BF196" s="113" t="n">
        <f aca="false">AQ196</f>
        <v>8738.97401391304</v>
      </c>
      <c r="BG196" s="173" t="n">
        <f aca="false">BD196/24</f>
        <v>40.625</v>
      </c>
      <c r="BH196" s="115" t="n">
        <v>0</v>
      </c>
      <c r="BI196" s="116" t="n">
        <v>0</v>
      </c>
      <c r="BJ196" s="117" t="n">
        <v>25</v>
      </c>
      <c r="BK196" s="118" t="n">
        <v>25.04</v>
      </c>
      <c r="BL196" s="118" t="n">
        <v>20.75</v>
      </c>
      <c r="BM196" s="118" t="n">
        <v>24.49</v>
      </c>
      <c r="BN196" s="117" t="n">
        <v>979.79</v>
      </c>
      <c r="BO196" s="117" t="n">
        <v>50.1</v>
      </c>
      <c r="BP196" s="119" t="n">
        <v>0.9417</v>
      </c>
      <c r="BQ196" s="114" t="n">
        <v>96.04</v>
      </c>
      <c r="BR196" s="114" t="n">
        <v>87.51</v>
      </c>
      <c r="BS196" s="113" t="n">
        <v>12073</v>
      </c>
      <c r="BT196" s="113" t="n">
        <v>11552</v>
      </c>
      <c r="BU196" s="135" t="n">
        <f aca="false">BT196-BS196</f>
        <v>-521</v>
      </c>
      <c r="BV196" s="113" t="n">
        <f aca="false">BH196+BI196</f>
        <v>0</v>
      </c>
      <c r="BW196" s="114" t="n">
        <v>0</v>
      </c>
      <c r="BX196" s="114" t="n">
        <v>0</v>
      </c>
      <c r="BZ196" s="114" t="n">
        <v>24</v>
      </c>
      <c r="CA196" s="114" t="n">
        <v>6.9</v>
      </c>
      <c r="CC196" s="114" t="n">
        <v>2.2</v>
      </c>
      <c r="CD196" s="114" t="n">
        <v>4.5</v>
      </c>
      <c r="CE196" s="114" t="n">
        <v>2.1</v>
      </c>
      <c r="CF196" s="114" t="n">
        <v>0</v>
      </c>
    </row>
    <row r="197" customFormat="false" ht="13.8" hidden="false" customHeight="false" outlineLevel="0" collapsed="false">
      <c r="A197" s="90"/>
      <c r="B197" s="91" t="n">
        <v>43292</v>
      </c>
      <c r="C197" s="92" t="n">
        <v>97</v>
      </c>
      <c r="D197" s="93" t="n">
        <v>0.547</v>
      </c>
      <c r="E197" s="92" t="n">
        <v>77.3</v>
      </c>
      <c r="F197" s="95" t="n">
        <v>106</v>
      </c>
      <c r="G197" s="95" t="n">
        <v>91</v>
      </c>
      <c r="H197" s="95" t="n">
        <v>24</v>
      </c>
      <c r="I197" s="95" t="n">
        <v>0</v>
      </c>
      <c r="J197" s="95" t="n">
        <v>24</v>
      </c>
      <c r="K197" s="95" t="n">
        <v>0</v>
      </c>
      <c r="L197" s="97" t="n">
        <v>0</v>
      </c>
      <c r="M197" s="97" t="n">
        <v>0</v>
      </c>
      <c r="N197" s="97" t="n">
        <v>0</v>
      </c>
      <c r="O197" s="97" t="n">
        <v>0</v>
      </c>
      <c r="P197" s="97" t="n">
        <v>0</v>
      </c>
      <c r="Q197" s="95" t="n">
        <v>0</v>
      </c>
      <c r="R197" s="203" t="n">
        <v>3427</v>
      </c>
      <c r="S197" s="112" t="n">
        <v>2955</v>
      </c>
      <c r="T197" s="112" t="n">
        <v>2955</v>
      </c>
      <c r="U197" s="112" t="n">
        <v>2880</v>
      </c>
      <c r="V197" s="112" t="n">
        <v>2983</v>
      </c>
      <c r="W197" s="95" t="n">
        <v>41</v>
      </c>
      <c r="X197" s="95" t="n">
        <v>0</v>
      </c>
      <c r="Y197" s="95" t="n">
        <v>43</v>
      </c>
      <c r="Z197" s="97" t="n">
        <v>0</v>
      </c>
      <c r="AA197" s="97" t="n">
        <v>57</v>
      </c>
      <c r="AB197" s="97" t="n">
        <v>0</v>
      </c>
      <c r="AC197" s="100" t="n">
        <f aca="false">V197-U197+AZ197</f>
        <v>103</v>
      </c>
      <c r="AD197" s="101" t="n">
        <f aca="false">U197-T197</f>
        <v>-75</v>
      </c>
      <c r="AE197" s="95" t="n">
        <v>126</v>
      </c>
      <c r="AF197" s="102" t="n">
        <f aca="false">IF(AE197&gt;0, V197/(AE197*24),"no data")</f>
        <v>0.986441798941799</v>
      </c>
      <c r="AG197" s="103" t="n">
        <f aca="false">IF(R197&gt;0,R197/24,"no data")</f>
        <v>142.791666666667</v>
      </c>
      <c r="AH197" s="102" t="n">
        <f aca="false">IF(U197&gt;0,(U197/R197),"no data")</f>
        <v>0.840385176539247</v>
      </c>
      <c r="AI197" s="104" t="n">
        <f aca="false">IF(U197&gt;0,(1440-((W197*X197)+(Y197*Z197)+(AA197*AB197))/(W197+Y197+AA197))/1440,"no data")</f>
        <v>1</v>
      </c>
      <c r="AJ197" s="105" t="n">
        <f aca="false">IF(U197&gt;0,(1440-((X197*W197+AT197*AU197)+(Z197*Y197+AV197*AW197)+(AA197*AB197+AX197*AY197))/(W197+Y197+AA197))/1440,"no data")</f>
        <v>0.886524822695036</v>
      </c>
      <c r="AK197" s="210" t="n">
        <v>8.622</v>
      </c>
      <c r="AL197" s="211" t="n">
        <v>155.72</v>
      </c>
      <c r="AM197" s="94" t="n">
        <f aca="false">AK197*AL197</f>
        <v>1342.61784</v>
      </c>
      <c r="AN197" s="210" t="n">
        <v>24.051</v>
      </c>
      <c r="AO197" s="231" t="n">
        <v>989.314373622718</v>
      </c>
      <c r="AP197" s="109" t="n">
        <f aca="false">AN197*AO197</f>
        <v>23794</v>
      </c>
      <c r="AQ197" s="130" t="n">
        <f aca="false">IF(U197&gt;0,((((AK197*AL197)+(AN197*AO197))/(U197*1000))*1000000),"no data")</f>
        <v>8727.99230555556</v>
      </c>
      <c r="AR197" s="111" t="n">
        <f aca="false">IF(S197&gt;0,S197/24, "no data")</f>
        <v>123.125</v>
      </c>
      <c r="AS197" s="36"/>
      <c r="AT197" s="95" t="n">
        <v>0</v>
      </c>
      <c r="AU197" s="112" t="n">
        <v>0</v>
      </c>
      <c r="AV197" s="112" t="n">
        <v>0</v>
      </c>
      <c r="AW197" s="95" t="n">
        <v>0</v>
      </c>
      <c r="AX197" s="112" t="n">
        <v>16</v>
      </c>
      <c r="AY197" s="95" t="n">
        <v>1440</v>
      </c>
      <c r="AZ197" s="95" t="n">
        <v>0</v>
      </c>
      <c r="BA197" s="227"/>
      <c r="BB197" s="113" t="n">
        <v>975</v>
      </c>
      <c r="BC197" s="113" t="n">
        <v>1031</v>
      </c>
      <c r="BD197" s="113" t="n">
        <v>977</v>
      </c>
      <c r="BE197" s="113" t="n">
        <f aca="false">BC197-BB197</f>
        <v>56</v>
      </c>
      <c r="BF197" s="113" t="n">
        <f aca="false">AQ197</f>
        <v>8727.99230555556</v>
      </c>
      <c r="BG197" s="173" t="n">
        <f aca="false">BD197/24</f>
        <v>40.7083333333333</v>
      </c>
      <c r="BH197" s="115" t="n">
        <v>0</v>
      </c>
      <c r="BI197" s="116" t="n">
        <v>0</v>
      </c>
      <c r="BJ197" s="117" t="n">
        <v>25</v>
      </c>
      <c r="BK197" s="117" t="n">
        <v>25.02</v>
      </c>
      <c r="BL197" s="118" t="n">
        <v>20.74</v>
      </c>
      <c r="BM197" s="118" t="n">
        <v>24.95</v>
      </c>
      <c r="BN197" s="117" t="n">
        <v>978.54</v>
      </c>
      <c r="BO197" s="117" t="n">
        <v>50.11</v>
      </c>
      <c r="BP197" s="119" t="n">
        <v>0.9417</v>
      </c>
      <c r="BQ197" s="114" t="n">
        <v>95.9</v>
      </c>
      <c r="BR197" s="114" t="n">
        <v>87.48</v>
      </c>
      <c r="BS197" s="113" t="n">
        <v>12052</v>
      </c>
      <c r="BT197" s="113" t="n">
        <v>11520</v>
      </c>
      <c r="BU197" s="135" t="n">
        <f aca="false">BT197-BS197</f>
        <v>-532</v>
      </c>
      <c r="BV197" s="113" t="n">
        <f aca="false">BH197+BI197</f>
        <v>0</v>
      </c>
      <c r="BW197" s="114" t="n">
        <v>0</v>
      </c>
      <c r="BX197" s="114" t="n">
        <v>0</v>
      </c>
      <c r="BZ197" s="114" t="n">
        <v>24</v>
      </c>
      <c r="CA197" s="114" t="n">
        <v>6.47</v>
      </c>
      <c r="CC197" s="114" t="n">
        <v>2.2</v>
      </c>
      <c r="CD197" s="114" t="n">
        <v>4.6</v>
      </c>
      <c r="CE197" s="114" t="n">
        <v>2.1</v>
      </c>
      <c r="CF197" s="114" t="n">
        <v>0</v>
      </c>
    </row>
    <row r="198" customFormat="false" ht="13.8" hidden="false" customHeight="false" outlineLevel="0" collapsed="false">
      <c r="A198" s="90"/>
      <c r="B198" s="91" t="n">
        <v>43293</v>
      </c>
      <c r="C198" s="92" t="n">
        <v>95.6</v>
      </c>
      <c r="D198" s="93" t="n">
        <v>0.591</v>
      </c>
      <c r="E198" s="94" t="n">
        <v>79.3</v>
      </c>
      <c r="F198" s="95" t="n">
        <v>104</v>
      </c>
      <c r="G198" s="95" t="n">
        <v>89</v>
      </c>
      <c r="H198" s="95" t="n">
        <v>24</v>
      </c>
      <c r="I198" s="95" t="n">
        <v>0</v>
      </c>
      <c r="J198" s="95" t="n">
        <v>24</v>
      </c>
      <c r="K198" s="95" t="n">
        <v>0</v>
      </c>
      <c r="L198" s="97" t="n">
        <v>0</v>
      </c>
      <c r="M198" s="97" t="n">
        <v>0</v>
      </c>
      <c r="N198" s="97" t="n">
        <v>0</v>
      </c>
      <c r="O198" s="97" t="n">
        <v>0</v>
      </c>
      <c r="P198" s="97" t="n">
        <v>0</v>
      </c>
      <c r="Q198" s="95" t="n">
        <v>0</v>
      </c>
      <c r="R198" s="203" t="n">
        <v>3441</v>
      </c>
      <c r="S198" s="112" t="n">
        <v>2933</v>
      </c>
      <c r="T198" s="95" t="n">
        <v>2933</v>
      </c>
      <c r="U198" s="95" t="n">
        <v>2869</v>
      </c>
      <c r="V198" s="95" t="n">
        <v>2970</v>
      </c>
      <c r="W198" s="95" t="n">
        <v>41</v>
      </c>
      <c r="X198" s="95" t="n">
        <v>0</v>
      </c>
      <c r="Y198" s="95" t="n">
        <v>43</v>
      </c>
      <c r="Z198" s="97" t="n">
        <v>0</v>
      </c>
      <c r="AA198" s="97" t="n">
        <v>57</v>
      </c>
      <c r="AB198" s="97" t="n">
        <v>0</v>
      </c>
      <c r="AC198" s="100" t="n">
        <f aca="false">V198-U198+AZ198</f>
        <v>101</v>
      </c>
      <c r="AD198" s="101" t="n">
        <f aca="false">U198-T198</f>
        <v>-64</v>
      </c>
      <c r="AE198" s="95" t="n">
        <v>125</v>
      </c>
      <c r="AF198" s="102" t="n">
        <f aca="false">IF(AE198&gt;0, V198/(AE198*24),"no data")</f>
        <v>0.99</v>
      </c>
      <c r="AG198" s="103" t="n">
        <f aca="false">IF(R198&gt;0,R198/24,"no data")</f>
        <v>143.375</v>
      </c>
      <c r="AH198" s="102" t="n">
        <f aca="false">IF(U198&gt;0,(U198/R198),"no data")</f>
        <v>0.833769253124092</v>
      </c>
      <c r="AI198" s="104" t="n">
        <f aca="false">IF(U198&gt;0,(1440-((W198*X198)+(Y198*Z198)+(AA198*AB198))/(W198+Y198+AA198))/1440,"no data")</f>
        <v>1</v>
      </c>
      <c r="AJ198" s="105" t="n">
        <f aca="false">IF(U198&gt;0,(1440-((X198*W198+AT198*AU198)+(Z198*Y198+AV198*AW198)+(AA198*AB198+AX198*AY198))/(W198+Y198+AA198))/1440,"no data")</f>
        <v>0.879432624113475</v>
      </c>
      <c r="AK198" s="210" t="n">
        <v>8.557</v>
      </c>
      <c r="AL198" s="211" t="n">
        <v>156.16</v>
      </c>
      <c r="AM198" s="94" t="n">
        <f aca="false">AK198*AL198</f>
        <v>1336.26112</v>
      </c>
      <c r="AN198" s="210" t="n">
        <v>24.039</v>
      </c>
      <c r="AO198" s="231" t="n">
        <v>984.46</v>
      </c>
      <c r="AP198" s="109" t="n">
        <f aca="false">AN198*AO198</f>
        <v>23665.43394</v>
      </c>
      <c r="AQ198" s="130" t="n">
        <f aca="false">IF(U198&gt;0,((((AK198*AL198)+(AN198*AO198))/(U198*1000))*1000000),"no data")</f>
        <v>8714.42839316835</v>
      </c>
      <c r="AR198" s="111" t="n">
        <f aca="false">IF(S198&gt;0,S198/24, "no data")</f>
        <v>122.208333333333</v>
      </c>
      <c r="AS198" s="36"/>
      <c r="AT198" s="95" t="n">
        <v>0</v>
      </c>
      <c r="AU198" s="112" t="n">
        <v>0</v>
      </c>
      <c r="AV198" s="112" t="n">
        <v>0</v>
      </c>
      <c r="AW198" s="95" t="n">
        <v>0</v>
      </c>
      <c r="AX198" s="112" t="n">
        <v>17</v>
      </c>
      <c r="AY198" s="95" t="n">
        <v>1440</v>
      </c>
      <c r="AZ198" s="95" t="n">
        <v>0</v>
      </c>
      <c r="BA198" s="227"/>
      <c r="BB198" s="113" t="n">
        <v>969</v>
      </c>
      <c r="BC198" s="113" t="n">
        <v>1027</v>
      </c>
      <c r="BD198" s="113" t="n">
        <v>974</v>
      </c>
      <c r="BE198" s="113" t="n">
        <f aca="false">BC198-BB198</f>
        <v>58</v>
      </c>
      <c r="BF198" s="113" t="n">
        <f aca="false">AQ198</f>
        <v>8714.42839316835</v>
      </c>
      <c r="BG198" s="173" t="n">
        <f aca="false">BD198/24</f>
        <v>40.5833333333333</v>
      </c>
      <c r="BH198" s="115" t="n">
        <v>0</v>
      </c>
      <c r="BI198" s="116" t="n">
        <v>0</v>
      </c>
      <c r="BJ198" s="117" t="n">
        <v>24.9</v>
      </c>
      <c r="BK198" s="118" t="n">
        <v>25.08</v>
      </c>
      <c r="BL198" s="118" t="n">
        <v>20.75</v>
      </c>
      <c r="BM198" s="118" t="n">
        <v>24.76</v>
      </c>
      <c r="BN198" s="117" t="n">
        <v>977.8</v>
      </c>
      <c r="BO198" s="117" t="n">
        <v>50.12</v>
      </c>
      <c r="BP198" s="119" t="n">
        <v>0.9419</v>
      </c>
      <c r="BQ198" s="114" t="n">
        <v>96</v>
      </c>
      <c r="BR198" s="114" t="n">
        <v>87.5</v>
      </c>
      <c r="BS198" s="113" t="n">
        <v>12119</v>
      </c>
      <c r="BT198" s="113" t="n">
        <v>11565</v>
      </c>
      <c r="BU198" s="135" t="n">
        <f aca="false">BT198-BS198</f>
        <v>-554</v>
      </c>
      <c r="BV198" s="113" t="n">
        <f aca="false">BH198+BI198</f>
        <v>0</v>
      </c>
      <c r="BW198" s="114" t="n">
        <v>0</v>
      </c>
      <c r="BX198" s="114" t="n">
        <v>0</v>
      </c>
      <c r="BZ198" s="114" t="n">
        <v>24</v>
      </c>
      <c r="CA198" s="114" t="n">
        <v>6.8</v>
      </c>
      <c r="CC198" s="114" t="n">
        <v>2.2</v>
      </c>
      <c r="CD198" s="114" t="n">
        <v>4.7</v>
      </c>
      <c r="CE198" s="114" t="n">
        <v>2.1</v>
      </c>
      <c r="CF198" s="114" t="n">
        <v>0</v>
      </c>
    </row>
    <row r="199" customFormat="false" ht="13.8" hidden="false" customHeight="false" outlineLevel="0" collapsed="false">
      <c r="A199" s="90"/>
      <c r="B199" s="91" t="n">
        <v>43294</v>
      </c>
      <c r="C199" s="92" t="n">
        <v>97.2</v>
      </c>
      <c r="D199" s="93" t="n">
        <v>0.58</v>
      </c>
      <c r="E199" s="94" t="n">
        <v>78.8</v>
      </c>
      <c r="F199" s="96" t="n">
        <v>106</v>
      </c>
      <c r="G199" s="96" t="n">
        <v>89</v>
      </c>
      <c r="H199" s="96" t="n">
        <v>24</v>
      </c>
      <c r="I199" s="96" t="n">
        <v>0</v>
      </c>
      <c r="J199" s="96" t="n">
        <v>24</v>
      </c>
      <c r="K199" s="96" t="n">
        <v>0</v>
      </c>
      <c r="L199" s="96" t="n">
        <v>0</v>
      </c>
      <c r="M199" s="96" t="n">
        <v>0</v>
      </c>
      <c r="N199" s="96" t="n">
        <v>0</v>
      </c>
      <c r="O199" s="96" t="n">
        <v>0</v>
      </c>
      <c r="P199" s="96" t="n">
        <v>0</v>
      </c>
      <c r="Q199" s="95" t="n">
        <v>0</v>
      </c>
      <c r="R199" s="203" t="n">
        <v>3424</v>
      </c>
      <c r="S199" s="112" t="n">
        <v>2930</v>
      </c>
      <c r="T199" s="96" t="n">
        <v>2930</v>
      </c>
      <c r="U199" s="96" t="n">
        <v>2857</v>
      </c>
      <c r="V199" s="96" t="n">
        <v>2961</v>
      </c>
      <c r="W199" s="96" t="n">
        <v>40</v>
      </c>
      <c r="X199" s="96" t="n">
        <v>0</v>
      </c>
      <c r="Y199" s="96" t="n">
        <v>43</v>
      </c>
      <c r="Z199" s="96" t="n">
        <v>0</v>
      </c>
      <c r="AA199" s="96" t="n">
        <v>57</v>
      </c>
      <c r="AB199" s="96" t="n">
        <v>0</v>
      </c>
      <c r="AC199" s="100" t="n">
        <f aca="false">V199-U199+AZ199</f>
        <v>104</v>
      </c>
      <c r="AD199" s="101" t="n">
        <f aca="false">U199-T199</f>
        <v>-73</v>
      </c>
      <c r="AE199" s="96" t="n">
        <v>125</v>
      </c>
      <c r="AF199" s="102" t="n">
        <f aca="false">IF(AE199&gt;0, V199/(AE199*24),"no data")</f>
        <v>0.987</v>
      </c>
      <c r="AG199" s="103" t="n">
        <f aca="false">IF(R199&gt;0,R199/24,"no data")</f>
        <v>142.666666666667</v>
      </c>
      <c r="AH199" s="102" t="n">
        <f aca="false">IF(U199&gt;0,(U199/R199),"no data")</f>
        <v>0.834404205607477</v>
      </c>
      <c r="AI199" s="104" t="n">
        <f aca="false">IF(U199&gt;0,(1440-((W199*X199)+(Y199*Z199)+(AA199*AB199))/(W199+Y199+AA199))/1440,"no data")</f>
        <v>1</v>
      </c>
      <c r="AJ199" s="105" t="n">
        <f aca="false">IF(U199&gt;0,(1440-((X199*W199+AT199*AU199)+(Z199*Y199+AV199*AW199)+(AA199*AB199+AX199*AY199))/(W199+Y199+AA199))/1440,"no data")</f>
        <v>0.885714285714286</v>
      </c>
      <c r="AK199" s="210" t="n">
        <v>8.562</v>
      </c>
      <c r="AL199" s="211" t="n">
        <v>155.05</v>
      </c>
      <c r="AM199" s="94" t="n">
        <f aca="false">AK199*AL199</f>
        <v>1327.5381</v>
      </c>
      <c r="AN199" s="210" t="n">
        <v>23.93</v>
      </c>
      <c r="AO199" s="231" t="n">
        <v>988.424571667363</v>
      </c>
      <c r="AP199" s="109" t="n">
        <f aca="false">AN199*AO199</f>
        <v>23653</v>
      </c>
      <c r="AQ199" s="130" t="n">
        <f aca="false">IF(U199&gt;0,((((AK199*AL199)+(AN199*AO199))/(U199*1000))*1000000),"no data")</f>
        <v>8743.62551627582</v>
      </c>
      <c r="AR199" s="111" t="n">
        <f aca="false">IF(S199&gt;0,S199/24, "no data")</f>
        <v>122.083333333333</v>
      </c>
      <c r="AS199" s="36"/>
      <c r="AT199" s="96" t="n">
        <v>0</v>
      </c>
      <c r="AU199" s="112" t="n">
        <v>0</v>
      </c>
      <c r="AV199" s="112" t="n">
        <v>0</v>
      </c>
      <c r="AW199" s="95" t="n">
        <v>0</v>
      </c>
      <c r="AX199" s="96" t="n">
        <v>16</v>
      </c>
      <c r="AY199" s="96" t="n">
        <v>1440</v>
      </c>
      <c r="AZ199" s="96" t="n">
        <v>0</v>
      </c>
      <c r="BA199" s="227"/>
      <c r="BB199" s="113" t="n">
        <v>967</v>
      </c>
      <c r="BC199" s="113" t="n">
        <v>1022</v>
      </c>
      <c r="BD199" s="113" t="n">
        <v>972</v>
      </c>
      <c r="BE199" s="113" t="n">
        <f aca="false">BC199-BB199</f>
        <v>55</v>
      </c>
      <c r="BF199" s="113" t="n">
        <f aca="false">AQ199</f>
        <v>8743.62551627582</v>
      </c>
      <c r="BG199" s="173" t="n">
        <f aca="false">BD199/24</f>
        <v>40.5</v>
      </c>
      <c r="BH199" s="179" t="n">
        <v>0</v>
      </c>
      <c r="BI199" s="179" t="n">
        <v>0</v>
      </c>
      <c r="BJ199" s="180" t="n">
        <v>24.5</v>
      </c>
      <c r="BK199" s="180" t="n">
        <v>24.89</v>
      </c>
      <c r="BL199" s="180" t="n">
        <v>20.66</v>
      </c>
      <c r="BM199" s="180" t="n">
        <v>24.5</v>
      </c>
      <c r="BN199" s="181" t="n">
        <v>978.58</v>
      </c>
      <c r="BO199" s="181" t="n">
        <v>50.07</v>
      </c>
      <c r="BP199" s="182" t="n">
        <v>0.9427</v>
      </c>
      <c r="BQ199" s="114" t="n">
        <v>95.44</v>
      </c>
      <c r="BR199" s="114" t="n">
        <v>87.53</v>
      </c>
      <c r="BS199" s="134" t="n">
        <v>12105</v>
      </c>
      <c r="BT199" s="134" t="n">
        <v>11563</v>
      </c>
      <c r="BU199" s="135" t="n">
        <f aca="false">BT199-BS199</f>
        <v>-542</v>
      </c>
      <c r="BV199" s="113" t="n">
        <f aca="false">BH199+BI199</f>
        <v>0</v>
      </c>
      <c r="BW199" s="181" t="n">
        <v>0</v>
      </c>
      <c r="BX199" s="181" t="n">
        <v>0</v>
      </c>
      <c r="BZ199" s="181" t="n">
        <v>24</v>
      </c>
      <c r="CA199" s="181" t="n">
        <v>7</v>
      </c>
      <c r="CC199" s="181" t="n">
        <v>2.1</v>
      </c>
      <c r="CD199" s="181" t="n">
        <v>4.6</v>
      </c>
      <c r="CE199" s="181" t="n">
        <v>2.1</v>
      </c>
      <c r="CF199" s="181" t="n">
        <v>0</v>
      </c>
    </row>
    <row r="200" customFormat="false" ht="13.8" hidden="false" customHeight="false" outlineLevel="0" collapsed="false">
      <c r="A200" s="90"/>
      <c r="B200" s="91" t="n">
        <v>43295</v>
      </c>
      <c r="C200" s="92" t="n">
        <v>96.4</v>
      </c>
      <c r="D200" s="93" t="n">
        <v>0.61</v>
      </c>
      <c r="E200" s="94" t="n">
        <v>80.8</v>
      </c>
      <c r="F200" s="183" t="n">
        <v>105</v>
      </c>
      <c r="G200" s="183" t="n">
        <v>88</v>
      </c>
      <c r="H200" s="95" t="n">
        <v>24</v>
      </c>
      <c r="I200" s="95" t="n">
        <v>0</v>
      </c>
      <c r="J200" s="95" t="n">
        <v>24</v>
      </c>
      <c r="K200" s="95" t="n">
        <v>0</v>
      </c>
      <c r="L200" s="97" t="n">
        <v>0</v>
      </c>
      <c r="M200" s="97" t="n">
        <v>0</v>
      </c>
      <c r="N200" s="97" t="n">
        <v>0</v>
      </c>
      <c r="O200" s="97" t="n">
        <v>0</v>
      </c>
      <c r="P200" s="97" t="n">
        <v>0</v>
      </c>
      <c r="Q200" s="112" t="n">
        <v>0</v>
      </c>
      <c r="R200" s="203" t="n">
        <v>3435</v>
      </c>
      <c r="S200" s="112" t="n">
        <v>2908</v>
      </c>
      <c r="T200" s="183" t="n">
        <v>2908</v>
      </c>
      <c r="U200" s="183" t="n">
        <v>2840</v>
      </c>
      <c r="V200" s="95" t="n">
        <v>2940</v>
      </c>
      <c r="W200" s="95" t="n">
        <v>40</v>
      </c>
      <c r="X200" s="95" t="n">
        <v>0</v>
      </c>
      <c r="Y200" s="95" t="n">
        <v>42</v>
      </c>
      <c r="Z200" s="97" t="n">
        <v>0</v>
      </c>
      <c r="AA200" s="97" t="n">
        <v>57</v>
      </c>
      <c r="AB200" s="97" t="n">
        <v>0</v>
      </c>
      <c r="AC200" s="100" t="n">
        <f aca="false">V200-U200+AZ200</f>
        <v>100</v>
      </c>
      <c r="AD200" s="101" t="n">
        <f aca="false">U200-T200</f>
        <v>-68</v>
      </c>
      <c r="AE200" s="96" t="n">
        <v>124</v>
      </c>
      <c r="AF200" s="102" t="n">
        <f aca="false">IF(AE200&gt;0, V200/(AE200*24),"no data")</f>
        <v>0.987903225806452</v>
      </c>
      <c r="AG200" s="103" t="n">
        <f aca="false">IF(R200&gt;0,R200/24,"no data")</f>
        <v>143.125</v>
      </c>
      <c r="AH200" s="102" t="n">
        <f aca="false">IF(U200&gt;0,(U200/R200),"no data")</f>
        <v>0.826783114992722</v>
      </c>
      <c r="AI200" s="104" t="n">
        <f aca="false">IF(U200&gt;0,(1440-((W200*X200)+(Y200*Z200)+(AA200*AB200))/(W200+Y200+AA200))/1440,"no data")</f>
        <v>1</v>
      </c>
      <c r="AJ200" s="105" t="n">
        <f aca="false">IF(U200&gt;0,(1440-((X200*W200+AT200*AU200)+(Z200*Y200+AV200*AW200)+(AA200*AB200+AX200*AY200))/(W200+Y200+AA200))/1440,"no data")</f>
        <v>0.877697841726619</v>
      </c>
      <c r="AK200" s="210" t="n">
        <v>8.477</v>
      </c>
      <c r="AL200" s="211" t="n">
        <v>157.46</v>
      </c>
      <c r="AM200" s="94" t="n">
        <f aca="false">AK200*AL200</f>
        <v>1334.78842</v>
      </c>
      <c r="AN200" s="210" t="n">
        <v>23.872</v>
      </c>
      <c r="AO200" s="231" t="n">
        <v>983.302</v>
      </c>
      <c r="AP200" s="109" t="n">
        <f aca="false">AN200*AO200</f>
        <v>23473.385344</v>
      </c>
      <c r="AQ200" s="130" t="n">
        <f aca="false">IF(U200&gt;0,((((AK200*AL200)+(AN200*AO200))/(U200*1000))*1000000),"no data")</f>
        <v>8735.27245211268</v>
      </c>
      <c r="AR200" s="111" t="n">
        <f aca="false">IF(S200&gt;0,S200/24, "no data")</f>
        <v>121.166666666667</v>
      </c>
      <c r="AS200" s="36"/>
      <c r="AT200" s="95" t="n">
        <v>0</v>
      </c>
      <c r="AU200" s="112" t="n">
        <v>0</v>
      </c>
      <c r="AV200" s="112" t="n">
        <v>0</v>
      </c>
      <c r="AW200" s="95" t="n">
        <v>0</v>
      </c>
      <c r="AX200" s="112" t="n">
        <v>17</v>
      </c>
      <c r="AY200" s="95" t="n">
        <v>1440</v>
      </c>
      <c r="AZ200" s="95" t="n">
        <v>0</v>
      </c>
      <c r="BA200" s="227"/>
      <c r="BB200" s="113" t="n">
        <v>960</v>
      </c>
      <c r="BC200" s="113" t="n">
        <v>1014</v>
      </c>
      <c r="BD200" s="113" t="n">
        <v>966</v>
      </c>
      <c r="BE200" s="113" t="n">
        <f aca="false">BC200-BB200</f>
        <v>54</v>
      </c>
      <c r="BF200" s="113" t="n">
        <f aca="false">AQ200</f>
        <v>8735.27245211268</v>
      </c>
      <c r="BG200" s="173" t="n">
        <f aca="false">BD200/24</f>
        <v>40.25</v>
      </c>
      <c r="BH200" s="115" t="n">
        <v>0</v>
      </c>
      <c r="BI200" s="116" t="n">
        <v>0</v>
      </c>
      <c r="BJ200" s="117" t="n">
        <v>24.5</v>
      </c>
      <c r="BK200" s="118" t="n">
        <v>24.83</v>
      </c>
      <c r="BL200" s="118" t="n">
        <v>20.54</v>
      </c>
      <c r="BM200" s="118" t="n">
        <v>24.69</v>
      </c>
      <c r="BN200" s="117" t="n">
        <v>979.1</v>
      </c>
      <c r="BO200" s="117" t="n">
        <v>50.02</v>
      </c>
      <c r="BP200" s="119" t="n">
        <v>0.9427</v>
      </c>
      <c r="BQ200" s="114" t="n">
        <v>95.57</v>
      </c>
      <c r="BR200" s="114" t="n">
        <v>87.61</v>
      </c>
      <c r="BS200" s="134" t="n">
        <v>12144</v>
      </c>
      <c r="BT200" s="134" t="n">
        <v>11607</v>
      </c>
      <c r="BU200" s="135" t="n">
        <f aca="false">BT200-BS200</f>
        <v>-537</v>
      </c>
      <c r="BV200" s="113" t="n">
        <f aca="false">BH200+BI200</f>
        <v>0</v>
      </c>
      <c r="BW200" s="114" t="n">
        <v>0</v>
      </c>
      <c r="BX200" s="114" t="n">
        <v>0</v>
      </c>
      <c r="BZ200" s="114" t="n">
        <v>24</v>
      </c>
      <c r="CA200" s="114" t="n">
        <v>6.48</v>
      </c>
      <c r="CC200" s="114" t="n">
        <v>2.1</v>
      </c>
      <c r="CD200" s="114" t="n">
        <v>4.7</v>
      </c>
      <c r="CE200" s="114" t="n">
        <v>2.2</v>
      </c>
      <c r="CF200" s="114" t="n">
        <v>0</v>
      </c>
    </row>
    <row r="201" customFormat="false" ht="13.8" hidden="false" customHeight="false" outlineLevel="0" collapsed="false">
      <c r="A201" s="90"/>
      <c r="B201" s="91" t="n">
        <v>43296</v>
      </c>
      <c r="C201" s="92" t="n">
        <v>95.93</v>
      </c>
      <c r="D201" s="93" t="n">
        <v>0.621</v>
      </c>
      <c r="E201" s="94" t="n">
        <v>80</v>
      </c>
      <c r="F201" s="96" t="n">
        <v>102</v>
      </c>
      <c r="G201" s="96" t="n">
        <v>88</v>
      </c>
      <c r="H201" s="95" t="n">
        <v>24</v>
      </c>
      <c r="I201" s="95" t="n">
        <v>0</v>
      </c>
      <c r="J201" s="95" t="n">
        <v>24</v>
      </c>
      <c r="K201" s="95" t="n">
        <v>0</v>
      </c>
      <c r="L201" s="97" t="n">
        <v>0</v>
      </c>
      <c r="M201" s="97" t="n">
        <v>0</v>
      </c>
      <c r="N201" s="97" t="n">
        <v>0</v>
      </c>
      <c r="O201" s="97" t="n">
        <v>0</v>
      </c>
      <c r="P201" s="97" t="n">
        <v>0</v>
      </c>
      <c r="Q201" s="112" t="n">
        <v>0</v>
      </c>
      <c r="R201" s="202" t="n">
        <v>3438</v>
      </c>
      <c r="S201" s="112" t="n">
        <v>2907</v>
      </c>
      <c r="T201" s="96" t="n">
        <v>2907</v>
      </c>
      <c r="U201" s="96" t="n">
        <v>2834</v>
      </c>
      <c r="V201" s="95" t="n">
        <v>2935</v>
      </c>
      <c r="W201" s="95" t="n">
        <v>40</v>
      </c>
      <c r="X201" s="95" t="n">
        <v>0</v>
      </c>
      <c r="Y201" s="95" t="n">
        <v>42</v>
      </c>
      <c r="Z201" s="97" t="n">
        <v>0</v>
      </c>
      <c r="AA201" s="97" t="n">
        <v>57</v>
      </c>
      <c r="AB201" s="97" t="n">
        <v>0</v>
      </c>
      <c r="AC201" s="100" t="n">
        <f aca="false">V201-U201+AZ201</f>
        <v>101</v>
      </c>
      <c r="AD201" s="101" t="n">
        <f aca="false">U201-T201</f>
        <v>-73</v>
      </c>
      <c r="AE201" s="96" t="n">
        <v>123</v>
      </c>
      <c r="AF201" s="102" t="n">
        <f aca="false">IF(AE201&gt;0, V201/(AE201*24),"no data")</f>
        <v>0.994241192411924</v>
      </c>
      <c r="AG201" s="103" t="n">
        <f aca="false">IF(R201&gt;0,R201/24,"no data")</f>
        <v>143.25</v>
      </c>
      <c r="AH201" s="102" t="n">
        <f aca="false">IF(U201&gt;0,(U201/R201),"no data")</f>
        <v>0.824316463059919</v>
      </c>
      <c r="AI201" s="104" t="n">
        <f aca="false">IF(U201&gt;0,(1440-((W201*X201)+(Y201*Z201)+(AA201*AB201))/(W201+Y201+AA201))/1440,"no data")</f>
        <v>1</v>
      </c>
      <c r="AJ201" s="105" t="n">
        <f aca="false">IF(U201&gt;0,(1440-((X201*W201+AT201*AU201)+(Z201*Y201+AV201*AW201)+(AA201*AB201+AX201*AY201))/(W201+Y201+AA201))/1440,"no data")</f>
        <v>0.877697841726619</v>
      </c>
      <c r="AK201" s="210" t="n">
        <v>8</v>
      </c>
      <c r="AL201" s="211" t="n">
        <v>157.52</v>
      </c>
      <c r="AM201" s="94" t="n">
        <f aca="false">AK201*AL201</f>
        <v>1260.16</v>
      </c>
      <c r="AN201" s="210" t="n">
        <v>23.875</v>
      </c>
      <c r="AO201" s="231" t="n">
        <v>985.005</v>
      </c>
      <c r="AP201" s="109" t="n">
        <f aca="false">AN201*AO201</f>
        <v>23516.994375</v>
      </c>
      <c r="AQ201" s="130" t="n">
        <f aca="false">IF(U201&gt;0,((((AK201*AL201)+(AN201*AO201))/(U201*1000))*1000000),"no data")</f>
        <v>8742.82088038109</v>
      </c>
      <c r="AR201" s="111" t="n">
        <f aca="false">IF(S201&gt;0,S201/24, "no data")</f>
        <v>121.125</v>
      </c>
      <c r="AS201" s="36"/>
      <c r="AT201" s="95" t="n">
        <v>0</v>
      </c>
      <c r="AU201" s="112" t="n">
        <v>0</v>
      </c>
      <c r="AV201" s="112" t="n">
        <v>0</v>
      </c>
      <c r="AW201" s="95" t="n">
        <v>0</v>
      </c>
      <c r="AX201" s="112" t="n">
        <v>17</v>
      </c>
      <c r="AY201" s="95" t="n">
        <v>1440</v>
      </c>
      <c r="AZ201" s="95" t="n">
        <v>0</v>
      </c>
      <c r="BA201" s="227"/>
      <c r="BB201" s="113" t="n">
        <v>957</v>
      </c>
      <c r="BC201" s="113" t="n">
        <v>1013</v>
      </c>
      <c r="BD201" s="113" t="n">
        <v>965</v>
      </c>
      <c r="BE201" s="113" t="n">
        <f aca="false">BC201-BB201</f>
        <v>56</v>
      </c>
      <c r="BF201" s="113" t="n">
        <f aca="false">AQ201</f>
        <v>8742.82088038109</v>
      </c>
      <c r="BG201" s="173" t="n">
        <f aca="false">BD201/24</f>
        <v>40.2083333333333</v>
      </c>
      <c r="BH201" s="115" t="n">
        <v>0</v>
      </c>
      <c r="BI201" s="116" t="n">
        <v>0</v>
      </c>
      <c r="BJ201" s="117" t="n">
        <v>24.5</v>
      </c>
      <c r="BK201" s="118" t="n">
        <v>24.81</v>
      </c>
      <c r="BL201" s="118" t="n">
        <v>20.53</v>
      </c>
      <c r="BM201" s="118" t="n">
        <v>24.42</v>
      </c>
      <c r="BN201" s="117" t="n">
        <v>978.7</v>
      </c>
      <c r="BO201" s="117" t="n">
        <v>50.02</v>
      </c>
      <c r="BP201" s="119" t="n">
        <v>0.9525</v>
      </c>
      <c r="BQ201" s="114" t="n">
        <v>95.57</v>
      </c>
      <c r="BR201" s="114" t="n">
        <v>87.63</v>
      </c>
      <c r="BS201" s="134" t="n">
        <v>12151</v>
      </c>
      <c r="BT201" s="134" t="n">
        <v>11604</v>
      </c>
      <c r="BU201" s="135" t="n">
        <f aca="false">BT201-BS201</f>
        <v>-547</v>
      </c>
      <c r="BV201" s="113" t="n">
        <f aca="false">BH201+BI201</f>
        <v>0</v>
      </c>
      <c r="BW201" s="114" t="n">
        <v>0</v>
      </c>
      <c r="BX201" s="114" t="n">
        <v>0</v>
      </c>
      <c r="BZ201" s="114" t="n">
        <v>24</v>
      </c>
      <c r="CA201" s="114" t="n">
        <v>6.62</v>
      </c>
      <c r="CC201" s="114" t="n">
        <v>2.1</v>
      </c>
      <c r="CD201" s="114" t="n">
        <v>4.7</v>
      </c>
      <c r="CE201" s="114" t="n">
        <v>2.1</v>
      </c>
      <c r="CF201" s="114" t="n">
        <v>0</v>
      </c>
    </row>
    <row r="202" customFormat="false" ht="15" hidden="false" customHeight="true" outlineLevel="0" collapsed="false">
      <c r="A202" s="90" t="s">
        <v>121</v>
      </c>
      <c r="B202" s="91" t="n">
        <v>43297</v>
      </c>
      <c r="C202" s="140" t="n">
        <v>94.14</v>
      </c>
      <c r="D202" s="166" t="n">
        <v>0.6444</v>
      </c>
      <c r="E202" s="142" t="n">
        <v>80.5</v>
      </c>
      <c r="F202" s="144" t="n">
        <v>105</v>
      </c>
      <c r="G202" s="144" t="n">
        <v>88</v>
      </c>
      <c r="H202" s="144" t="n">
        <v>24</v>
      </c>
      <c r="I202" s="144" t="n">
        <v>0</v>
      </c>
      <c r="J202" s="144" t="n">
        <v>24</v>
      </c>
      <c r="K202" s="144" t="n">
        <v>0</v>
      </c>
      <c r="L202" s="185" t="n">
        <v>0</v>
      </c>
      <c r="M202" s="185" t="n">
        <v>0</v>
      </c>
      <c r="N202" s="185" t="n">
        <v>0</v>
      </c>
      <c r="O202" s="185" t="n">
        <v>0</v>
      </c>
      <c r="P202" s="185" t="n">
        <v>0</v>
      </c>
      <c r="Q202" s="159" t="n">
        <v>0</v>
      </c>
      <c r="R202" s="204" t="n">
        <v>3456</v>
      </c>
      <c r="S202" s="143" t="n">
        <v>2927</v>
      </c>
      <c r="T202" s="144" t="n">
        <v>2927</v>
      </c>
      <c r="U202" s="144" t="n">
        <v>2854</v>
      </c>
      <c r="V202" s="144" t="n">
        <v>2956</v>
      </c>
      <c r="W202" s="144" t="n">
        <v>40</v>
      </c>
      <c r="X202" s="144" t="n">
        <v>0</v>
      </c>
      <c r="Y202" s="144" t="n">
        <v>43</v>
      </c>
      <c r="Z202" s="185" t="n">
        <v>0</v>
      </c>
      <c r="AA202" s="185" t="n">
        <v>57</v>
      </c>
      <c r="AB202" s="185" t="n">
        <v>0</v>
      </c>
      <c r="AC202" s="149" t="n">
        <f aca="false">V202-U202+AZ202</f>
        <v>102</v>
      </c>
      <c r="AD202" s="150" t="n">
        <f aca="false">U202-T202</f>
        <v>-73</v>
      </c>
      <c r="AE202" s="144" t="n">
        <v>126</v>
      </c>
      <c r="AF202" s="151" t="n">
        <f aca="false">IF(AE202&gt;0, V202/(AE202*24),"no data")</f>
        <v>0.977513227513228</v>
      </c>
      <c r="AG202" s="152" t="n">
        <f aca="false">IF(R202&gt;0,R202/24,"no data")</f>
        <v>144</v>
      </c>
      <c r="AH202" s="151" t="n">
        <f aca="false">IF(U202&gt;0,(U202/R202),"no data")</f>
        <v>0.825810185185185</v>
      </c>
      <c r="AI202" s="153" t="n">
        <f aca="false">IF(U202&gt;0,(1440-((W202*X202)+(Y202*Z202)+(AA202*AB202))/(W202+Y202+AA202))/1440,"no data")</f>
        <v>1</v>
      </c>
      <c r="AJ202" s="154" t="n">
        <f aca="false">IF(U202&gt;0,(1440-((X202*W202+AT202*AU202)+(Z202*Y202+AV202*AW202)+(AA202*AB202+AX202*AY202))/(W202+Y202+AA202))/1440,"no data")</f>
        <v>0.878571428571429</v>
      </c>
      <c r="AK202" s="233" t="n">
        <v>8.38</v>
      </c>
      <c r="AL202" s="234" t="n">
        <v>155.56</v>
      </c>
      <c r="AM202" s="201" t="n">
        <f aca="false">AK202*AL202</f>
        <v>1303.5928</v>
      </c>
      <c r="AN202" s="233" t="n">
        <v>23.99424</v>
      </c>
      <c r="AO202" s="235" t="n">
        <v>984.12</v>
      </c>
      <c r="AP202" s="155" t="n">
        <f aca="false">AN202*AO202</f>
        <v>23613.2114688</v>
      </c>
      <c r="AQ202" s="156" t="n">
        <f aca="false">IF(U202&gt;0,((((AK202*AL202)+(AN202*AO202))/(U202*1000))*1000000),"no data")</f>
        <v>8730.48502761037</v>
      </c>
      <c r="AR202" s="157" t="n">
        <f aca="false">IF(S202&gt;0,S202/24, "no data")</f>
        <v>121.958333333333</v>
      </c>
      <c r="AS202" s="36"/>
      <c r="AT202" s="143" t="n">
        <v>0</v>
      </c>
      <c r="AU202" s="159" t="n">
        <v>0</v>
      </c>
      <c r="AV202" s="159" t="n">
        <v>0</v>
      </c>
      <c r="AW202" s="143" t="n">
        <v>0</v>
      </c>
      <c r="AX202" s="159" t="n">
        <v>17</v>
      </c>
      <c r="AY202" s="143" t="n">
        <v>1440</v>
      </c>
      <c r="AZ202" s="143" t="n">
        <v>0</v>
      </c>
      <c r="BA202" s="227"/>
      <c r="BB202" s="160" t="n">
        <v>964</v>
      </c>
      <c r="BC202" s="160" t="n">
        <v>1022</v>
      </c>
      <c r="BD202" s="160" t="n">
        <v>970</v>
      </c>
      <c r="BE202" s="160" t="n">
        <f aca="false">BC202-BB202</f>
        <v>58</v>
      </c>
      <c r="BF202" s="160" t="n">
        <f aca="false">AQ202</f>
        <v>8730.48502761037</v>
      </c>
      <c r="BG202" s="162" t="n">
        <f aca="false">BD202/24</f>
        <v>40.4166666666667</v>
      </c>
      <c r="BH202" s="187" t="n">
        <v>0</v>
      </c>
      <c r="BI202" s="188" t="n">
        <v>0</v>
      </c>
      <c r="BJ202" s="189" t="n">
        <v>24.5</v>
      </c>
      <c r="BK202" s="190" t="n">
        <v>24.94</v>
      </c>
      <c r="BL202" s="190" t="n">
        <v>20.71</v>
      </c>
      <c r="BM202" s="190" t="n">
        <v>24.39</v>
      </c>
      <c r="BN202" s="190" t="n">
        <v>978.8</v>
      </c>
      <c r="BO202" s="190" t="n">
        <v>50.11</v>
      </c>
      <c r="BP202" s="191" t="n">
        <v>0.9428</v>
      </c>
      <c r="BQ202" s="190" t="n">
        <v>95.56</v>
      </c>
      <c r="BR202" s="190" t="n">
        <v>87.57</v>
      </c>
      <c r="BS202" s="190" t="n">
        <v>12142</v>
      </c>
      <c r="BT202" s="190" t="n">
        <v>11577</v>
      </c>
      <c r="BU202" s="135" t="n">
        <f aca="false">BT202-BS202</f>
        <v>-565</v>
      </c>
      <c r="BV202" s="160" t="n">
        <f aca="false">BH202+BI202</f>
        <v>0</v>
      </c>
      <c r="BW202" s="162" t="n">
        <v>0</v>
      </c>
      <c r="BX202" s="162" t="n">
        <v>0</v>
      </c>
      <c r="BZ202" s="162" t="n">
        <v>24</v>
      </c>
      <c r="CA202" s="162" t="n">
        <v>6.58</v>
      </c>
      <c r="CC202" s="162" t="n">
        <v>2.1</v>
      </c>
      <c r="CD202" s="162" t="n">
        <v>4.8</v>
      </c>
      <c r="CE202" s="162" t="n">
        <v>2.1</v>
      </c>
      <c r="CF202" s="162" t="n">
        <v>0</v>
      </c>
    </row>
    <row r="203" customFormat="false" ht="13.8" hidden="false" customHeight="false" outlineLevel="0" collapsed="false">
      <c r="A203" s="90"/>
      <c r="B203" s="91" t="n">
        <v>43298</v>
      </c>
      <c r="C203" s="140" t="n">
        <v>91.7</v>
      </c>
      <c r="D203" s="166" t="n">
        <v>0.67</v>
      </c>
      <c r="E203" s="142" t="n">
        <v>80</v>
      </c>
      <c r="F203" s="144" t="n">
        <v>100</v>
      </c>
      <c r="G203" s="144" t="n">
        <v>85</v>
      </c>
      <c r="H203" s="144" t="n">
        <v>24</v>
      </c>
      <c r="I203" s="144" t="n">
        <v>0</v>
      </c>
      <c r="J203" s="144" t="n">
        <v>24</v>
      </c>
      <c r="K203" s="144" t="n">
        <v>0</v>
      </c>
      <c r="L203" s="185" t="n">
        <v>0</v>
      </c>
      <c r="M203" s="185" t="n">
        <v>0</v>
      </c>
      <c r="N203" s="185" t="n">
        <v>0</v>
      </c>
      <c r="O203" s="185" t="n">
        <v>0</v>
      </c>
      <c r="P203" s="185" t="n">
        <v>0</v>
      </c>
      <c r="Q203" s="159" t="n">
        <v>0</v>
      </c>
      <c r="R203" s="204" t="n">
        <v>3478</v>
      </c>
      <c r="S203" s="143" t="n">
        <v>2947</v>
      </c>
      <c r="T203" s="144" t="n">
        <v>2947</v>
      </c>
      <c r="U203" s="144" t="n">
        <v>2873</v>
      </c>
      <c r="V203" s="144" t="n">
        <v>2974</v>
      </c>
      <c r="W203" s="144" t="n">
        <v>40</v>
      </c>
      <c r="X203" s="144" t="n">
        <v>0</v>
      </c>
      <c r="Y203" s="144" t="n">
        <v>43</v>
      </c>
      <c r="Z203" s="185" t="n">
        <v>0</v>
      </c>
      <c r="AA203" s="185" t="n">
        <v>57</v>
      </c>
      <c r="AB203" s="185" t="n">
        <v>0</v>
      </c>
      <c r="AC203" s="149" t="n">
        <f aca="false">V203-U203+AZ203</f>
        <v>101</v>
      </c>
      <c r="AD203" s="150" t="n">
        <f aca="false">U203-T203</f>
        <v>-74</v>
      </c>
      <c r="AE203" s="144" t="n">
        <v>126</v>
      </c>
      <c r="AF203" s="151" t="n">
        <f aca="false">IF(AE203&gt;0, V203/(AE203*24),"no data")</f>
        <v>0.983465608465608</v>
      </c>
      <c r="AG203" s="152" t="n">
        <f aca="false">IF(R203&gt;0,R203/24,"no data")</f>
        <v>144.916666666667</v>
      </c>
      <c r="AH203" s="151" t="n">
        <f aca="false">IF(U203&gt;0,(U203/R203),"no data")</f>
        <v>0.826049453709028</v>
      </c>
      <c r="AI203" s="153" t="n">
        <f aca="false">IF(U203&gt;0,(1440-((W203*X203)+(Y203*Z203)+(AA203*AB203))/(W203+Y203+AA203))/1440,"no data")</f>
        <v>1</v>
      </c>
      <c r="AJ203" s="154" t="n">
        <f aca="false">IF(U203&gt;0,(1440-((X203*W203+AT203*AU203)+(Z203*Y203+AV203*AW203)+(AA203*AB203+AX203*AY203))/(W203+Y203+AA203))/1440,"no data")</f>
        <v>0.878571428571429</v>
      </c>
      <c r="AK203" s="233" t="n">
        <v>8.037</v>
      </c>
      <c r="AL203" s="234" t="n">
        <v>152.76</v>
      </c>
      <c r="AM203" s="201" t="n">
        <f aca="false">AK203*AL203</f>
        <v>1227.73212</v>
      </c>
      <c r="AN203" s="233" t="n">
        <v>24.091971</v>
      </c>
      <c r="AO203" s="235" t="n">
        <v>990.08</v>
      </c>
      <c r="AP203" s="155" t="n">
        <f aca="false">AN203*AO203</f>
        <v>23852.97864768</v>
      </c>
      <c r="AQ203" s="156" t="n">
        <f aca="false">IF(U203&gt;0,((((AK203*AL203)+(AN203*AO203))/(U203*1000))*1000000),"no data")</f>
        <v>8729.79838763662</v>
      </c>
      <c r="AR203" s="157" t="n">
        <f aca="false">IF(S203&gt;0,(S203/24), "no data")</f>
        <v>122.791666666667</v>
      </c>
      <c r="AS203" s="36"/>
      <c r="AT203" s="143" t="n">
        <v>0</v>
      </c>
      <c r="AU203" s="159" t="n">
        <v>0</v>
      </c>
      <c r="AV203" s="143" t="n">
        <v>0</v>
      </c>
      <c r="AW203" s="143" t="n">
        <v>0</v>
      </c>
      <c r="AX203" s="159" t="n">
        <v>17</v>
      </c>
      <c r="AY203" s="143" t="n">
        <v>1440</v>
      </c>
      <c r="AZ203" s="143" t="n">
        <v>0</v>
      </c>
      <c r="BA203" s="227"/>
      <c r="BB203" s="160" t="n">
        <v>970</v>
      </c>
      <c r="BC203" s="160" t="n">
        <v>1027</v>
      </c>
      <c r="BD203" s="160" t="n">
        <v>977</v>
      </c>
      <c r="BE203" s="160" t="n">
        <f aca="false">BC203-BB203</f>
        <v>57</v>
      </c>
      <c r="BF203" s="160" t="n">
        <f aca="false">AQ203</f>
        <v>8729.79838763662</v>
      </c>
      <c r="BG203" s="162" t="n">
        <f aca="false">BD203/24</f>
        <v>40.7083333333333</v>
      </c>
      <c r="BH203" s="187" t="n">
        <v>0</v>
      </c>
      <c r="BI203" s="188" t="n">
        <v>0</v>
      </c>
      <c r="BJ203" s="189" t="n">
        <v>24.5</v>
      </c>
      <c r="BK203" s="190" t="n">
        <v>25.01</v>
      </c>
      <c r="BL203" s="190" t="n">
        <v>20.77</v>
      </c>
      <c r="BM203" s="190" t="n">
        <v>24.54</v>
      </c>
      <c r="BN203" s="189" t="n">
        <v>980.8</v>
      </c>
      <c r="BO203" s="190" t="n">
        <v>50.15</v>
      </c>
      <c r="BP203" s="191" t="n">
        <v>0.918</v>
      </c>
      <c r="BQ203" s="190" t="n">
        <v>95.53</v>
      </c>
      <c r="BR203" s="190" t="n">
        <v>87.55</v>
      </c>
      <c r="BS203" s="190" t="n">
        <v>12102</v>
      </c>
      <c r="BT203" s="190" t="n">
        <v>11536</v>
      </c>
      <c r="BU203" s="135" t="n">
        <f aca="false">BT203-BS203</f>
        <v>-566</v>
      </c>
      <c r="BV203" s="160" t="n">
        <f aca="false">BH203+BI203</f>
        <v>0</v>
      </c>
      <c r="BW203" s="162" t="n">
        <v>0</v>
      </c>
      <c r="BX203" s="162" t="n">
        <v>0</v>
      </c>
      <c r="BZ203" s="162" t="n">
        <v>24</v>
      </c>
      <c r="CA203" s="162" t="n">
        <v>7.3</v>
      </c>
      <c r="CC203" s="162" t="n">
        <v>2.2</v>
      </c>
      <c r="CD203" s="162" t="n">
        <v>4.8</v>
      </c>
      <c r="CE203" s="162" t="n">
        <v>2</v>
      </c>
      <c r="CF203" s="162" t="n">
        <v>0</v>
      </c>
    </row>
    <row r="204" customFormat="false" ht="13.8" hidden="false" customHeight="false" outlineLevel="0" collapsed="false">
      <c r="A204" s="90"/>
      <c r="B204" s="91" t="n">
        <v>43299</v>
      </c>
      <c r="C204" s="140" t="n">
        <v>93.9</v>
      </c>
      <c r="D204" s="166" t="n">
        <v>0.645</v>
      </c>
      <c r="E204" s="142" t="n">
        <v>81</v>
      </c>
      <c r="F204" s="144" t="n">
        <v>103</v>
      </c>
      <c r="G204" s="144" t="n">
        <v>87</v>
      </c>
      <c r="H204" s="144" t="n">
        <v>24</v>
      </c>
      <c r="I204" s="144" t="n">
        <v>0</v>
      </c>
      <c r="J204" s="144" t="n">
        <v>24</v>
      </c>
      <c r="K204" s="144" t="n">
        <v>0</v>
      </c>
      <c r="L204" s="185" t="n">
        <v>0</v>
      </c>
      <c r="M204" s="185" t="n">
        <v>0</v>
      </c>
      <c r="N204" s="185" t="n">
        <v>0</v>
      </c>
      <c r="O204" s="185" t="n">
        <v>0</v>
      </c>
      <c r="P204" s="185" t="n">
        <v>0</v>
      </c>
      <c r="Q204" s="159" t="n">
        <v>0</v>
      </c>
      <c r="R204" s="204" t="n">
        <v>3459</v>
      </c>
      <c r="S204" s="143" t="n">
        <v>2929</v>
      </c>
      <c r="T204" s="144" t="n">
        <v>2929</v>
      </c>
      <c r="U204" s="144" t="n">
        <v>2855</v>
      </c>
      <c r="V204" s="144" t="n">
        <v>2956</v>
      </c>
      <c r="W204" s="144" t="n">
        <v>40</v>
      </c>
      <c r="X204" s="144" t="n">
        <v>0</v>
      </c>
      <c r="Y204" s="144" t="n">
        <v>43</v>
      </c>
      <c r="Z204" s="206" t="n">
        <v>0</v>
      </c>
      <c r="AA204" s="185" t="n">
        <v>57</v>
      </c>
      <c r="AB204" s="185" t="n">
        <v>0</v>
      </c>
      <c r="AC204" s="149" t="n">
        <f aca="false">V204-U204+AZ204</f>
        <v>101</v>
      </c>
      <c r="AD204" s="150" t="n">
        <f aca="false">U204-T204</f>
        <v>-74</v>
      </c>
      <c r="AE204" s="144" t="n">
        <v>125</v>
      </c>
      <c r="AF204" s="151" t="n">
        <f aca="false">IF(AE204&gt;0, V204/(AE204*24),"no data")</f>
        <v>0.985333333333333</v>
      </c>
      <c r="AG204" s="152" t="n">
        <f aca="false">IF(R204&gt;0,R204/24,"no data")</f>
        <v>144.125</v>
      </c>
      <c r="AH204" s="151" t="n">
        <f aca="false">IF(U204&gt;0,(U204/R204),"no data")</f>
        <v>0.825383058687482</v>
      </c>
      <c r="AI204" s="153" t="n">
        <f aca="false">IF(U204&gt;0,(1440-((W204*X204)+(Y204*Z204)+(AA204*AB204))/(W204+Y204+AA204))/1440,"no data")</f>
        <v>1</v>
      </c>
      <c r="AJ204" s="154" t="n">
        <f aca="false">IF(U204&gt;0,(1440-((X204*W204+AT204*AU204)+(Z204*Y204+AV204*AW204)+(AA204*AB204+AX204*AY204))/(W204+Y204+AA204))/1440,"no data")</f>
        <v>0.878571428571429</v>
      </c>
      <c r="AK204" s="233" t="n">
        <v>8.023</v>
      </c>
      <c r="AL204" s="234" t="n">
        <v>155.46</v>
      </c>
      <c r="AM204" s="201" t="n">
        <f aca="false">AK204*AL204</f>
        <v>1247.25558</v>
      </c>
      <c r="AN204" s="233" t="n">
        <v>24.085279</v>
      </c>
      <c r="AO204" s="241" t="n">
        <v>982.354</v>
      </c>
      <c r="AP204" s="155" t="n">
        <f aca="false">AN204*AO204</f>
        <v>23660.270166766</v>
      </c>
      <c r="AQ204" s="156" t="n">
        <f aca="false">IF(U204&gt;0,((((AK204*AL204)+(AN204*AO204))/(U204*1000))*1000000),"no data")</f>
        <v>8724.17714422627</v>
      </c>
      <c r="AR204" s="157" t="n">
        <f aca="false">IF(S204&gt;0,S204/24, "no data")</f>
        <v>122.041666666667</v>
      </c>
      <c r="AS204" s="36"/>
      <c r="AT204" s="143" t="n">
        <v>0</v>
      </c>
      <c r="AU204" s="159" t="n">
        <v>0</v>
      </c>
      <c r="AV204" s="159" t="n">
        <v>0</v>
      </c>
      <c r="AW204" s="143" t="n">
        <v>0</v>
      </c>
      <c r="AX204" s="159" t="n">
        <v>17</v>
      </c>
      <c r="AY204" s="143" t="n">
        <v>1440</v>
      </c>
      <c r="AZ204" s="143" t="n">
        <v>0</v>
      </c>
      <c r="BA204" s="227"/>
      <c r="BB204" s="160" t="n">
        <v>964</v>
      </c>
      <c r="BC204" s="160" t="n">
        <v>1020</v>
      </c>
      <c r="BD204" s="160" t="n">
        <v>972</v>
      </c>
      <c r="BE204" s="160" t="n">
        <f aca="false">BC204-BB204</f>
        <v>56</v>
      </c>
      <c r="BF204" s="160" t="n">
        <f aca="false">AQ204</f>
        <v>8724.17714422627</v>
      </c>
      <c r="BG204" s="162" t="n">
        <f aca="false">BD204/24</f>
        <v>40.5</v>
      </c>
      <c r="BH204" s="187" t="n">
        <v>0</v>
      </c>
      <c r="BI204" s="187" t="n">
        <v>0</v>
      </c>
      <c r="BJ204" s="189" t="n">
        <v>24.4</v>
      </c>
      <c r="BK204" s="190" t="n">
        <v>25.07</v>
      </c>
      <c r="BL204" s="190" t="n">
        <v>20.83</v>
      </c>
      <c r="BM204" s="190" t="n">
        <v>24.22</v>
      </c>
      <c r="BN204" s="192" t="n">
        <v>981.6</v>
      </c>
      <c r="BO204" s="189" t="n">
        <v>50.12</v>
      </c>
      <c r="BP204" s="191" t="n">
        <v>0.9429</v>
      </c>
      <c r="BQ204" s="190" t="n">
        <v>95.47</v>
      </c>
      <c r="BR204" s="190" t="n">
        <v>87.56</v>
      </c>
      <c r="BS204" s="190" t="n">
        <v>12203</v>
      </c>
      <c r="BT204" s="190" t="n">
        <v>11647</v>
      </c>
      <c r="BU204" s="135" t="n">
        <f aca="false">BT204-BS204</f>
        <v>-556</v>
      </c>
      <c r="BV204" s="160" t="n">
        <f aca="false">BH204+BI204</f>
        <v>0</v>
      </c>
      <c r="BW204" s="162" t="n">
        <v>0</v>
      </c>
      <c r="BX204" s="162" t="n">
        <v>0</v>
      </c>
      <c r="BZ204" s="162" t="n">
        <v>24</v>
      </c>
      <c r="CA204" s="162" t="n">
        <v>6.6</v>
      </c>
      <c r="CC204" s="162" t="n">
        <v>2.1</v>
      </c>
      <c r="CD204" s="162" t="n">
        <v>4.7</v>
      </c>
      <c r="CE204" s="162" t="n">
        <v>2.1</v>
      </c>
      <c r="CF204" s="162" t="n">
        <v>0</v>
      </c>
    </row>
    <row r="205" customFormat="false" ht="13.8" hidden="false" customHeight="false" outlineLevel="0" collapsed="false">
      <c r="A205" s="90"/>
      <c r="B205" s="91" t="n">
        <v>43300</v>
      </c>
      <c r="C205" s="140" t="n">
        <v>90.8</v>
      </c>
      <c r="D205" s="166" t="n">
        <v>0.688</v>
      </c>
      <c r="E205" s="142" t="n">
        <v>80.4</v>
      </c>
      <c r="F205" s="144" t="n">
        <v>103</v>
      </c>
      <c r="G205" s="144" t="n">
        <v>81</v>
      </c>
      <c r="H205" s="144" t="n">
        <v>24</v>
      </c>
      <c r="I205" s="144" t="n">
        <v>0</v>
      </c>
      <c r="J205" s="144" t="n">
        <v>24</v>
      </c>
      <c r="K205" s="144" t="n">
        <v>0</v>
      </c>
      <c r="L205" s="185" t="n">
        <v>0</v>
      </c>
      <c r="M205" s="185" t="n">
        <v>0</v>
      </c>
      <c r="N205" s="185" t="n">
        <v>0</v>
      </c>
      <c r="O205" s="185" t="n">
        <v>0</v>
      </c>
      <c r="P205" s="185" t="n">
        <v>0</v>
      </c>
      <c r="Q205" s="159" t="n">
        <v>0</v>
      </c>
      <c r="R205" s="207" t="n">
        <v>3490</v>
      </c>
      <c r="S205" s="143" t="n">
        <v>2941</v>
      </c>
      <c r="T205" s="144" t="n">
        <v>2941</v>
      </c>
      <c r="U205" s="144" t="n">
        <v>2867</v>
      </c>
      <c r="V205" s="144" t="n">
        <v>2969</v>
      </c>
      <c r="W205" s="144" t="n">
        <v>40</v>
      </c>
      <c r="X205" s="144" t="n">
        <v>0</v>
      </c>
      <c r="Y205" s="144" t="n">
        <v>43</v>
      </c>
      <c r="Z205" s="185" t="n">
        <v>0</v>
      </c>
      <c r="AA205" s="185" t="n">
        <v>57</v>
      </c>
      <c r="AB205" s="185" t="n">
        <v>0</v>
      </c>
      <c r="AC205" s="149" t="n">
        <f aca="false">V205-U205+AZ205</f>
        <v>102</v>
      </c>
      <c r="AD205" s="150" t="n">
        <f aca="false">U205-T205</f>
        <v>-74</v>
      </c>
      <c r="AE205" s="144" t="n">
        <v>126</v>
      </c>
      <c r="AF205" s="151" t="n">
        <f aca="false">IF(AE205&gt;0, V205/(AE205*24),"no data")</f>
        <v>0.981812169312169</v>
      </c>
      <c r="AG205" s="152" t="n">
        <f aca="false">IF(R205&gt;0,R205/24,"no data")</f>
        <v>145.416666666667</v>
      </c>
      <c r="AH205" s="151" t="n">
        <f aca="false">IF(U205&gt;0,(U205/R205),"no data")</f>
        <v>0.821489971346705</v>
      </c>
      <c r="AI205" s="153" t="n">
        <f aca="false">IF(U205&gt;0,(1440-((W205*X205)+(Y205*Z205)+(AA205*AB205))/(W205+Y205+AA205))/1440,"no data")</f>
        <v>1</v>
      </c>
      <c r="AJ205" s="154" t="n">
        <f aca="false">IF(U205&gt;0,(1440-((X205*W205+AT205*AU205)+(Z205*Y205+AV205*AW205)+(AA205*AB205+AX205*AY205))/(W205+Y205+AA205))/1440,"no data")</f>
        <v>0.885714285714286</v>
      </c>
      <c r="AK205" s="233" t="n">
        <v>7.899</v>
      </c>
      <c r="AL205" s="234" t="n">
        <v>152.31</v>
      </c>
      <c r="AM205" s="201" t="n">
        <f aca="false">AK205*AL205</f>
        <v>1203.09669</v>
      </c>
      <c r="AN205" s="233" t="n">
        <v>24.14526</v>
      </c>
      <c r="AO205" s="241" t="n">
        <v>984.18</v>
      </c>
      <c r="AP205" s="155" t="n">
        <f aca="false">AN205*AO205</f>
        <v>23763.2819868</v>
      </c>
      <c r="AQ205" s="156" t="n">
        <f aca="false">IF(U205&gt;0,((((AK205*AL205)+(AN205*AO205))/(U205*1000))*1000000),"no data")</f>
        <v>8708.18928385072</v>
      </c>
      <c r="AR205" s="157" t="n">
        <f aca="false">IF(S205&gt;0,S205/24, "no data")</f>
        <v>122.541666666667</v>
      </c>
      <c r="AS205" s="36"/>
      <c r="AT205" s="143" t="n">
        <v>0</v>
      </c>
      <c r="AU205" s="159" t="n">
        <v>0</v>
      </c>
      <c r="AV205" s="159" t="n">
        <v>0</v>
      </c>
      <c r="AW205" s="143" t="n">
        <v>0</v>
      </c>
      <c r="AX205" s="159" t="n">
        <v>16</v>
      </c>
      <c r="AY205" s="143" t="n">
        <v>1440</v>
      </c>
      <c r="AZ205" s="143" t="n">
        <v>0</v>
      </c>
      <c r="BA205" s="227"/>
      <c r="BB205" s="160" t="n">
        <v>968</v>
      </c>
      <c r="BC205" s="160" t="n">
        <v>1026</v>
      </c>
      <c r="BD205" s="160" t="n">
        <v>975</v>
      </c>
      <c r="BE205" s="160" t="n">
        <f aca="false">BC205-BB205</f>
        <v>58</v>
      </c>
      <c r="BF205" s="160" t="n">
        <f aca="false">AQ205</f>
        <v>8708.18928385072</v>
      </c>
      <c r="BG205" s="162" t="n">
        <f aca="false">BD205/24</f>
        <v>40.625</v>
      </c>
      <c r="BH205" s="187" t="n">
        <v>0</v>
      </c>
      <c r="BI205" s="188" t="n">
        <v>0</v>
      </c>
      <c r="BJ205" s="208" t="n">
        <v>24</v>
      </c>
      <c r="BK205" s="189" t="n">
        <v>25.06</v>
      </c>
      <c r="BL205" s="190" t="n">
        <v>20.83</v>
      </c>
      <c r="BM205" s="192" t="n">
        <v>24.68</v>
      </c>
      <c r="BN205" s="190" t="n">
        <v>980.8</v>
      </c>
      <c r="BO205" s="190" t="n">
        <v>50.11</v>
      </c>
      <c r="BP205" s="191" t="n">
        <v>0.9428</v>
      </c>
      <c r="BQ205" s="190" t="n">
        <v>95.48</v>
      </c>
      <c r="BR205" s="189" t="n">
        <v>87.55</v>
      </c>
      <c r="BS205" s="190" t="n">
        <v>12150</v>
      </c>
      <c r="BT205" s="160" t="n">
        <v>11586</v>
      </c>
      <c r="BU205" s="135" t="n">
        <f aca="false">BT205-BS205</f>
        <v>-564</v>
      </c>
      <c r="BV205" s="160" t="n">
        <f aca="false">BH205+BI205</f>
        <v>0</v>
      </c>
      <c r="BW205" s="162" t="n">
        <v>0</v>
      </c>
      <c r="BX205" s="162" t="n">
        <v>0</v>
      </c>
      <c r="BZ205" s="162" t="n">
        <v>24</v>
      </c>
      <c r="CA205" s="162" t="n">
        <v>7.2</v>
      </c>
      <c r="CC205" s="162" t="n">
        <v>2.1</v>
      </c>
      <c r="CD205" s="162" t="n">
        <v>4.7</v>
      </c>
      <c r="CE205" s="162" t="n">
        <v>2.1</v>
      </c>
      <c r="CF205" s="162" t="n">
        <v>0</v>
      </c>
    </row>
    <row r="206" customFormat="false" ht="13.8" hidden="false" customHeight="false" outlineLevel="0" collapsed="false">
      <c r="A206" s="90"/>
      <c r="B206" s="91" t="n">
        <v>43301</v>
      </c>
      <c r="C206" s="140" t="n">
        <v>90.6</v>
      </c>
      <c r="D206" s="166" t="n">
        <v>0.717</v>
      </c>
      <c r="E206" s="142" t="n">
        <v>81.9</v>
      </c>
      <c r="F206" s="144" t="n">
        <v>101</v>
      </c>
      <c r="G206" s="144" t="n">
        <v>85</v>
      </c>
      <c r="H206" s="144" t="n">
        <v>24</v>
      </c>
      <c r="I206" s="144" t="n">
        <v>0</v>
      </c>
      <c r="J206" s="144" t="n">
        <v>24</v>
      </c>
      <c r="K206" s="144" t="n">
        <v>0</v>
      </c>
      <c r="L206" s="170" t="n">
        <v>0</v>
      </c>
      <c r="M206" s="170" t="n">
        <v>0</v>
      </c>
      <c r="N206" s="170" t="n">
        <v>0</v>
      </c>
      <c r="O206" s="170" t="n">
        <v>0</v>
      </c>
      <c r="P206" s="170" t="n">
        <v>0</v>
      </c>
      <c r="Q206" s="159" t="n">
        <v>0</v>
      </c>
      <c r="R206" s="204" t="n">
        <v>3492</v>
      </c>
      <c r="S206" s="159" t="n">
        <v>2931</v>
      </c>
      <c r="T206" s="144" t="n">
        <v>2931</v>
      </c>
      <c r="U206" s="144" t="n">
        <v>2860</v>
      </c>
      <c r="V206" s="144" t="n">
        <v>2961</v>
      </c>
      <c r="W206" s="144" t="n">
        <v>40</v>
      </c>
      <c r="X206" s="144" t="n">
        <v>0</v>
      </c>
      <c r="Y206" s="144" t="n">
        <v>43</v>
      </c>
      <c r="Z206" s="170" t="n">
        <v>0</v>
      </c>
      <c r="AA206" s="170" t="n">
        <v>57</v>
      </c>
      <c r="AB206" s="170" t="n">
        <v>0</v>
      </c>
      <c r="AC206" s="149" t="n">
        <f aca="false">V206-U206+AZ206</f>
        <v>101</v>
      </c>
      <c r="AD206" s="150" t="n">
        <f aca="false">U206-T206</f>
        <v>-71</v>
      </c>
      <c r="AE206" s="144" t="n">
        <v>125</v>
      </c>
      <c r="AF206" s="151" t="n">
        <f aca="false">IF(AE206&gt;0, V206/(AE206*24),"no data")</f>
        <v>0.987</v>
      </c>
      <c r="AG206" s="152" t="n">
        <f aca="false">IF(R206&gt;0,R206/24,"no data")</f>
        <v>145.5</v>
      </c>
      <c r="AH206" s="151" t="n">
        <f aca="false">IF(U206&gt;0,(U206/R206),"no data")</f>
        <v>0.81901489117984</v>
      </c>
      <c r="AI206" s="153" t="n">
        <f aca="false">IF(U206&gt;0,(1440-((W206*X206)+(Y206*Z206)+(AA206*AB206))/(W206+Y206+AA206))/1440,"no data")</f>
        <v>1</v>
      </c>
      <c r="AJ206" s="154" t="n">
        <f aca="false">IF(U206&gt;0,(1440-((X206*W206+AT206*AU206)+(Z206*Y206+AV206*AW206)+(AA206*AB206+AX206*AY206))/(W206+Y206+AA206))/1440,"no data")</f>
        <v>0.885714285714286</v>
      </c>
      <c r="AK206" s="238" t="n">
        <v>7.801</v>
      </c>
      <c r="AL206" s="239" t="n">
        <v>152.66</v>
      </c>
      <c r="AM206" s="142" t="n">
        <f aca="false">AK206*AL206</f>
        <v>1190.90066</v>
      </c>
      <c r="AN206" s="238" t="n">
        <v>24.033641</v>
      </c>
      <c r="AO206" s="242" t="n">
        <v>984.562892689219</v>
      </c>
      <c r="AP206" s="155" t="n">
        <f aca="false">AN206*AO206</f>
        <v>23662.6311048142</v>
      </c>
      <c r="AQ206" s="156" t="n">
        <f aca="false">IF(U206&gt;0,((((AK206*AL206)+(AN206*AO206))/(U206*1000))*1000000),"no data")</f>
        <v>8690.04607161336</v>
      </c>
      <c r="AR206" s="157" t="n">
        <f aca="false">IF(S206&gt;0,S206/24, "no data")</f>
        <v>122.125</v>
      </c>
      <c r="AS206" s="36"/>
      <c r="AT206" s="143" t="n">
        <v>0</v>
      </c>
      <c r="AU206" s="159" t="n">
        <v>0</v>
      </c>
      <c r="AV206" s="159" t="n">
        <v>0</v>
      </c>
      <c r="AW206" s="143" t="n">
        <v>0</v>
      </c>
      <c r="AX206" s="159" t="n">
        <v>16</v>
      </c>
      <c r="AY206" s="143" t="n">
        <v>1440</v>
      </c>
      <c r="AZ206" s="143" t="n">
        <v>0</v>
      </c>
      <c r="BA206" s="227"/>
      <c r="BB206" s="160" t="n">
        <v>965</v>
      </c>
      <c r="BC206" s="160" t="n">
        <v>1024</v>
      </c>
      <c r="BD206" s="160" t="n">
        <v>972</v>
      </c>
      <c r="BE206" s="160" t="n">
        <f aca="false">BC206-BB206</f>
        <v>59</v>
      </c>
      <c r="BF206" s="160" t="n">
        <f aca="false">AQ206</f>
        <v>8690.04607161336</v>
      </c>
      <c r="BG206" s="162" t="n">
        <f aca="false">BD206/24</f>
        <v>40.5</v>
      </c>
      <c r="BH206" s="187" t="n">
        <v>0</v>
      </c>
      <c r="BI206" s="188" t="n">
        <v>0</v>
      </c>
      <c r="BJ206" s="189" t="n">
        <v>24</v>
      </c>
      <c r="BK206" s="190" t="n">
        <v>24.96</v>
      </c>
      <c r="BL206" s="190" t="n">
        <v>20.75</v>
      </c>
      <c r="BM206" s="190" t="n">
        <v>24.3</v>
      </c>
      <c r="BN206" s="192" t="n">
        <v>980</v>
      </c>
      <c r="BO206" s="189" t="n">
        <v>50.11</v>
      </c>
      <c r="BP206" s="191" t="n">
        <v>0.9418</v>
      </c>
      <c r="BQ206" s="190" t="n">
        <v>95.62</v>
      </c>
      <c r="BR206" s="189" t="n">
        <v>87.6</v>
      </c>
      <c r="BS206" s="190" t="n">
        <v>12149</v>
      </c>
      <c r="BT206" s="160" t="n">
        <v>11576</v>
      </c>
      <c r="BU206" s="135" t="n">
        <f aca="false">BT206-BS206</f>
        <v>-573</v>
      </c>
      <c r="BV206" s="160" t="n">
        <f aca="false">BH206+BI206</f>
        <v>0</v>
      </c>
      <c r="BW206" s="162" t="n">
        <v>0</v>
      </c>
      <c r="BX206" s="162" t="n">
        <v>0</v>
      </c>
      <c r="BZ206" s="162" t="n">
        <v>24</v>
      </c>
      <c r="CA206" s="162" t="n">
        <v>6.43</v>
      </c>
      <c r="CC206" s="162" t="n">
        <v>2.1</v>
      </c>
      <c r="CD206" s="162" t="n">
        <v>4.7</v>
      </c>
      <c r="CE206" s="162" t="n">
        <v>2.1</v>
      </c>
      <c r="CF206" s="162" t="n">
        <v>0</v>
      </c>
    </row>
    <row r="207" customFormat="false" ht="13.8" hidden="false" customHeight="false" outlineLevel="0" collapsed="false">
      <c r="A207" s="90"/>
      <c r="B207" s="91" t="n">
        <v>43302</v>
      </c>
      <c r="C207" s="140" t="n">
        <v>94</v>
      </c>
      <c r="D207" s="166" t="n">
        <v>0.66</v>
      </c>
      <c r="E207" s="142" t="n">
        <v>81</v>
      </c>
      <c r="F207" s="143" t="n">
        <v>103</v>
      </c>
      <c r="G207" s="143" t="n">
        <v>85</v>
      </c>
      <c r="H207" s="144" t="n">
        <v>24</v>
      </c>
      <c r="I207" s="144" t="n">
        <v>0</v>
      </c>
      <c r="J207" s="144" t="n">
        <v>24</v>
      </c>
      <c r="K207" s="144" t="n">
        <v>0</v>
      </c>
      <c r="L207" s="170" t="n">
        <v>0</v>
      </c>
      <c r="M207" s="170" t="n">
        <v>0</v>
      </c>
      <c r="N207" s="170" t="n">
        <v>0</v>
      </c>
      <c r="O207" s="170" t="n">
        <v>0</v>
      </c>
      <c r="P207" s="170" t="n">
        <v>0</v>
      </c>
      <c r="Q207" s="159" t="n">
        <v>0</v>
      </c>
      <c r="R207" s="207" t="n">
        <v>3460</v>
      </c>
      <c r="S207" s="159" t="n">
        <v>2915</v>
      </c>
      <c r="T207" s="143" t="n">
        <v>2915</v>
      </c>
      <c r="U207" s="143" t="n">
        <v>2845</v>
      </c>
      <c r="V207" s="144" t="n">
        <v>2944</v>
      </c>
      <c r="W207" s="144" t="n">
        <v>40</v>
      </c>
      <c r="X207" s="144" t="n">
        <v>0</v>
      </c>
      <c r="Y207" s="144" t="n">
        <v>42</v>
      </c>
      <c r="Z207" s="170" t="n">
        <v>0</v>
      </c>
      <c r="AA207" s="170" t="n">
        <v>57</v>
      </c>
      <c r="AB207" s="170" t="n">
        <v>0</v>
      </c>
      <c r="AC207" s="149" t="n">
        <f aca="false">V207-U207+AZ207</f>
        <v>99</v>
      </c>
      <c r="AD207" s="150" t="n">
        <f aca="false">U207-T207</f>
        <v>-70</v>
      </c>
      <c r="AE207" s="144" t="n">
        <v>125</v>
      </c>
      <c r="AF207" s="151" t="n">
        <f aca="false">IF(AE207&gt;0, V207/(AE207*24),"no data")</f>
        <v>0.981333333333333</v>
      </c>
      <c r="AG207" s="152" t="n">
        <f aca="false">IF(R207&gt;0,R207/24,"no data")</f>
        <v>144.166666666667</v>
      </c>
      <c r="AH207" s="151" t="n">
        <f aca="false">IF(U207&gt;0,(U207/R207),"no data")</f>
        <v>0.822254335260116</v>
      </c>
      <c r="AI207" s="153" t="n">
        <f aca="false">IF(U207&gt;0,(1440-((W207*X207)+(Y207*Z207)+(AA207*AB207))/(W207+Y207+AA207))/1440,"no data")</f>
        <v>1</v>
      </c>
      <c r="AJ207" s="154" t="n">
        <f aca="false">IF(U207&gt;0,(1440-((X207*W207+AT207*AU207)+(Z207*Y207+AV207*AW207)+(AA207*AB207+AX207*AY207))/(W207+Y207+AA207))/1440,"no data")</f>
        <v>0.877697841726619</v>
      </c>
      <c r="AK207" s="233" t="n">
        <v>7.829</v>
      </c>
      <c r="AL207" s="234" t="n">
        <v>160.25</v>
      </c>
      <c r="AM207" s="201" t="n">
        <f aca="false">AK207*AL207</f>
        <v>1254.59725</v>
      </c>
      <c r="AN207" s="233" t="n">
        <v>23.90176</v>
      </c>
      <c r="AO207" s="235" t="n">
        <v>987.741098698799</v>
      </c>
      <c r="AP207" s="155" t="n">
        <f aca="false">AN207*AO207</f>
        <v>23608.750683235</v>
      </c>
      <c r="AQ207" s="156" t="n">
        <f aca="false">IF(U207&gt;0,((((AK207*AL207)+(AN207*AO207))/(U207*1000))*1000000),"no data")</f>
        <v>8739.31386053955</v>
      </c>
      <c r="AR207" s="157" t="n">
        <f aca="false">IF(S207&gt;0,S207/24, "no data")</f>
        <v>121.458333333333</v>
      </c>
      <c r="AS207" s="36"/>
      <c r="AT207" s="143" t="n">
        <v>0</v>
      </c>
      <c r="AU207" s="159" t="n">
        <v>0</v>
      </c>
      <c r="AV207" s="143" t="n">
        <v>0</v>
      </c>
      <c r="AW207" s="143" t="n">
        <v>0</v>
      </c>
      <c r="AX207" s="159" t="n">
        <v>17</v>
      </c>
      <c r="AY207" s="143" t="n">
        <v>1440</v>
      </c>
      <c r="AZ207" s="143" t="n">
        <v>0</v>
      </c>
      <c r="BA207" s="227"/>
      <c r="BB207" s="160" t="n">
        <v>959</v>
      </c>
      <c r="BC207" s="160" t="n">
        <v>1016</v>
      </c>
      <c r="BD207" s="160" t="n">
        <v>969</v>
      </c>
      <c r="BE207" s="160" t="n">
        <f aca="false">BC207-BB207</f>
        <v>57</v>
      </c>
      <c r="BF207" s="160" t="n">
        <f aca="false">AQ207</f>
        <v>8739.31386053955</v>
      </c>
      <c r="BG207" s="162" t="n">
        <f aca="false">BD207/24</f>
        <v>40.375</v>
      </c>
      <c r="BH207" s="187" t="n">
        <v>0</v>
      </c>
      <c r="BI207" s="188" t="n">
        <v>0</v>
      </c>
      <c r="BJ207" s="189" t="n">
        <v>24</v>
      </c>
      <c r="BK207" s="190" t="n">
        <v>24.78</v>
      </c>
      <c r="BL207" s="190" t="n">
        <v>20.6</v>
      </c>
      <c r="BM207" s="190" t="n">
        <v>24.16</v>
      </c>
      <c r="BN207" s="190" t="n">
        <v>980</v>
      </c>
      <c r="BO207" s="190" t="n">
        <v>50.09</v>
      </c>
      <c r="BP207" s="191" t="n">
        <v>0.9419</v>
      </c>
      <c r="BQ207" s="190" t="n">
        <v>95.56</v>
      </c>
      <c r="BR207" s="189" t="n">
        <v>87.59</v>
      </c>
      <c r="BS207" s="160" t="n">
        <v>12122</v>
      </c>
      <c r="BT207" s="160" t="n">
        <v>11575</v>
      </c>
      <c r="BU207" s="135" t="n">
        <f aca="false">BT207-BS207</f>
        <v>-547</v>
      </c>
      <c r="BV207" s="160" t="n">
        <f aca="false">BH207+BI207</f>
        <v>0</v>
      </c>
      <c r="BW207" s="162" t="n">
        <v>0</v>
      </c>
      <c r="BX207" s="162" t="n">
        <v>0</v>
      </c>
      <c r="BZ207" s="162" t="n">
        <v>24</v>
      </c>
      <c r="CA207" s="162" t="n">
        <v>6.48</v>
      </c>
      <c r="CC207" s="162" t="n">
        <v>2</v>
      </c>
      <c r="CD207" s="162" t="n">
        <v>4.7</v>
      </c>
      <c r="CE207" s="162" t="n">
        <v>2.1</v>
      </c>
      <c r="CF207" s="162" t="n">
        <v>0</v>
      </c>
    </row>
    <row r="208" customFormat="false" ht="13.8" hidden="false" customHeight="false" outlineLevel="0" collapsed="false">
      <c r="A208" s="90"/>
      <c r="B208" s="91" t="n">
        <v>43303</v>
      </c>
      <c r="C208" s="140" t="n">
        <v>93.2</v>
      </c>
      <c r="D208" s="166" t="n">
        <v>0.653</v>
      </c>
      <c r="E208" s="142" t="n">
        <v>79.6</v>
      </c>
      <c r="F208" s="143" t="n">
        <v>101</v>
      </c>
      <c r="G208" s="143" t="n">
        <v>85</v>
      </c>
      <c r="H208" s="144" t="n">
        <v>24</v>
      </c>
      <c r="I208" s="144" t="n">
        <v>0</v>
      </c>
      <c r="J208" s="144" t="n">
        <v>24</v>
      </c>
      <c r="K208" s="144" t="n">
        <v>0</v>
      </c>
      <c r="L208" s="170" t="n">
        <v>0</v>
      </c>
      <c r="M208" s="170" t="n">
        <v>0</v>
      </c>
      <c r="N208" s="170" t="n">
        <v>0</v>
      </c>
      <c r="O208" s="170" t="n">
        <v>0</v>
      </c>
      <c r="P208" s="170" t="n">
        <v>0</v>
      </c>
      <c r="Q208" s="159" t="n">
        <v>0</v>
      </c>
      <c r="R208" s="204" t="n">
        <v>3466</v>
      </c>
      <c r="S208" s="159" t="n">
        <v>2931</v>
      </c>
      <c r="T208" s="159" t="n">
        <v>2931</v>
      </c>
      <c r="U208" s="159" t="n">
        <v>2859</v>
      </c>
      <c r="V208" s="209" t="n">
        <v>2958</v>
      </c>
      <c r="W208" s="144" t="n">
        <v>40</v>
      </c>
      <c r="X208" s="144" t="n">
        <v>0</v>
      </c>
      <c r="Y208" s="144" t="n">
        <v>43</v>
      </c>
      <c r="Z208" s="170" t="n">
        <v>0</v>
      </c>
      <c r="AA208" s="170" t="n">
        <v>57</v>
      </c>
      <c r="AB208" s="170" t="n">
        <v>0</v>
      </c>
      <c r="AC208" s="149" t="n">
        <f aca="false">V208-U208+AZ208</f>
        <v>99</v>
      </c>
      <c r="AD208" s="150" t="n">
        <f aca="false">U208-T208</f>
        <v>-72</v>
      </c>
      <c r="AE208" s="143" t="n">
        <v>126</v>
      </c>
      <c r="AF208" s="151" t="n">
        <f aca="false">IF(AE208&gt;0, V208/(AE208*24),"no data")</f>
        <v>0.978174603174603</v>
      </c>
      <c r="AG208" s="152" t="n">
        <f aca="false">IF(R208&gt;0,R208/24,"no data")</f>
        <v>144.416666666667</v>
      </c>
      <c r="AH208" s="151" t="n">
        <f aca="false">IF(U208&gt;0,(U208/R208),"no data")</f>
        <v>0.824870167339873</v>
      </c>
      <c r="AI208" s="153" t="n">
        <f aca="false">IF(U208&gt;0,(1440-((W208*X208)+(Y208*Z208)+(AA208*AB208))/(W208+Y208+AA208))/1440,"no data")</f>
        <v>1</v>
      </c>
      <c r="AJ208" s="154" t="n">
        <f aca="false">IF(U208&gt;0,(1440-((X208*W208+AT208*AU208)+(Z208*Y208+AV208*AW208)+(AA208*AB208+AX208*AY208))/(W208+Y208+AA208))/1440,"no data")</f>
        <v>0.885714285714286</v>
      </c>
      <c r="AK208" s="233" t="n">
        <v>7.858</v>
      </c>
      <c r="AL208" s="234" t="n">
        <v>155.28</v>
      </c>
      <c r="AM208" s="201" t="n">
        <f aca="false">AK208*AL208</f>
        <v>1220.19024</v>
      </c>
      <c r="AN208" s="233" t="n">
        <v>24.07774</v>
      </c>
      <c r="AO208" s="235" t="n">
        <v>985.422</v>
      </c>
      <c r="AP208" s="155" t="n">
        <f aca="false">AN208*AO208</f>
        <v>23726.73470628</v>
      </c>
      <c r="AQ208" s="156" t="n">
        <f aca="false">IF(U208&gt;0,((((AK208*AL208)+(AN208*AO208))/(U208*1000))*1000000),"no data")</f>
        <v>8725.75199240294</v>
      </c>
      <c r="AR208" s="157" t="n">
        <f aca="false">IF(S208&gt;0,S208/24, "no data")</f>
        <v>122.125</v>
      </c>
      <c r="AS208" s="36"/>
      <c r="AT208" s="143" t="n">
        <v>0</v>
      </c>
      <c r="AU208" s="159" t="n">
        <v>0</v>
      </c>
      <c r="AV208" s="159" t="n">
        <v>0</v>
      </c>
      <c r="AW208" s="143" t="n">
        <v>0</v>
      </c>
      <c r="AX208" s="159" t="n">
        <v>16</v>
      </c>
      <c r="AY208" s="143" t="n">
        <v>1440</v>
      </c>
      <c r="AZ208" s="143" t="n">
        <v>0</v>
      </c>
      <c r="BA208" s="227"/>
      <c r="BB208" s="160" t="n">
        <v>964</v>
      </c>
      <c r="BC208" s="160" t="n">
        <v>1021</v>
      </c>
      <c r="BD208" s="160" t="n">
        <v>973</v>
      </c>
      <c r="BE208" s="160" t="n">
        <f aca="false">BC208-BB208</f>
        <v>57</v>
      </c>
      <c r="BF208" s="160" t="n">
        <f aca="false">AQ208</f>
        <v>8725.75199240294</v>
      </c>
      <c r="BG208" s="162" t="n">
        <f aca="false">BD208/24</f>
        <v>40.5416666666667</v>
      </c>
      <c r="BH208" s="187" t="n">
        <v>0</v>
      </c>
      <c r="BI208" s="188" t="n">
        <v>0</v>
      </c>
      <c r="BJ208" s="189" t="n">
        <v>24</v>
      </c>
      <c r="BK208" s="190" t="n">
        <v>24.98</v>
      </c>
      <c r="BL208" s="190" t="n">
        <v>20.86</v>
      </c>
      <c r="BM208" s="190" t="n">
        <v>24.32</v>
      </c>
      <c r="BN208" s="160" t="n">
        <v>980.33</v>
      </c>
      <c r="BO208" s="189" t="n">
        <v>50.1</v>
      </c>
      <c r="BP208" s="191" t="n">
        <v>0.9421</v>
      </c>
      <c r="BQ208" s="190" t="n">
        <v>95.41</v>
      </c>
      <c r="BR208" s="189" t="n">
        <v>87.53</v>
      </c>
      <c r="BS208" s="160" t="n">
        <v>12169</v>
      </c>
      <c r="BT208" s="160" t="n">
        <v>11631</v>
      </c>
      <c r="BU208" s="135" t="n">
        <f aca="false">BT208-BS208</f>
        <v>-538</v>
      </c>
      <c r="BV208" s="160" t="n">
        <f aca="false">BH208+BI208</f>
        <v>0</v>
      </c>
      <c r="BW208" s="162" t="n">
        <v>0</v>
      </c>
      <c r="BX208" s="162" t="n">
        <v>0</v>
      </c>
      <c r="BZ208" s="162" t="n">
        <v>24</v>
      </c>
      <c r="CA208" s="162" t="n">
        <v>6.47</v>
      </c>
      <c r="CC208" s="162" t="n">
        <v>2.1</v>
      </c>
      <c r="CD208" s="162" t="n">
        <v>4.7</v>
      </c>
      <c r="CE208" s="162" t="n">
        <v>2.1</v>
      </c>
      <c r="CF208" s="162" t="n">
        <v>0</v>
      </c>
    </row>
    <row r="209" customFormat="false" ht="15" hidden="false" customHeight="true" outlineLevel="0" collapsed="false">
      <c r="A209" s="243" t="s">
        <v>122</v>
      </c>
      <c r="B209" s="91" t="n">
        <v>43304</v>
      </c>
      <c r="C209" s="92" t="n">
        <v>92.4</v>
      </c>
      <c r="D209" s="93" t="n">
        <v>0.678</v>
      </c>
      <c r="E209" s="94" t="n">
        <v>80.7</v>
      </c>
      <c r="F209" s="95" t="n">
        <v>99</v>
      </c>
      <c r="G209" s="95" t="n">
        <v>84</v>
      </c>
      <c r="H209" s="96" t="n">
        <v>24</v>
      </c>
      <c r="I209" s="96" t="n">
        <v>0</v>
      </c>
      <c r="J209" s="96" t="n">
        <v>24</v>
      </c>
      <c r="K209" s="96" t="n">
        <v>0</v>
      </c>
      <c r="L209" s="97" t="n">
        <v>0</v>
      </c>
      <c r="M209" s="97" t="n">
        <v>0</v>
      </c>
      <c r="N209" s="97" t="n">
        <v>0</v>
      </c>
      <c r="O209" s="97" t="n">
        <v>0</v>
      </c>
      <c r="P209" s="97" t="n">
        <v>0</v>
      </c>
      <c r="Q209" s="112" t="n">
        <v>0</v>
      </c>
      <c r="R209" s="203" t="n">
        <v>3472</v>
      </c>
      <c r="S209" s="112" t="n">
        <v>2919</v>
      </c>
      <c r="T209" s="112" t="n">
        <v>2919</v>
      </c>
      <c r="U209" s="112" t="n">
        <v>2849</v>
      </c>
      <c r="V209" s="216" t="n">
        <v>2952</v>
      </c>
      <c r="W209" s="96" t="n">
        <v>40</v>
      </c>
      <c r="X209" s="96" t="n">
        <v>0</v>
      </c>
      <c r="Y209" s="96" t="n">
        <v>42</v>
      </c>
      <c r="Z209" s="221" t="n">
        <v>0</v>
      </c>
      <c r="AA209" s="221" t="n">
        <v>57</v>
      </c>
      <c r="AB209" s="97" t="n">
        <v>0</v>
      </c>
      <c r="AC209" s="100" t="n">
        <f aca="false">V209-U209+AZ209</f>
        <v>103</v>
      </c>
      <c r="AD209" s="101" t="n">
        <f aca="false">U209-T209</f>
        <v>-70</v>
      </c>
      <c r="AE209" s="95" t="n">
        <v>125</v>
      </c>
      <c r="AF209" s="102" t="n">
        <f aca="false">IF(AE209&gt;0, V209/(AE209*24),"no data")</f>
        <v>0.984</v>
      </c>
      <c r="AG209" s="103" t="n">
        <f aca="false">IF(R209&gt;0,R209/24,"no data")</f>
        <v>144.666666666667</v>
      </c>
      <c r="AH209" s="102" t="n">
        <f aca="false">IF(U209&gt;0,(U209/R209),"no data")</f>
        <v>0.820564516129032</v>
      </c>
      <c r="AI209" s="104" t="n">
        <f aca="false">IF(U209&gt;0,(1440-((W209*X209)+(Y209*Z209)+(AA209*AB209))/(W209+Y209+AA209))/1440,"no data")</f>
        <v>1</v>
      </c>
      <c r="AJ209" s="105" t="n">
        <f aca="false">IF(U209&gt;0,(1440-((X209*W209+AT209*AU209)+(Z209*Y209+AV209*AW209)+(AA209*AB209+AX209*AY209))/(W209+Y209+AA209))/1440,"no data")</f>
        <v>0.877697841726619</v>
      </c>
      <c r="AK209" s="210" t="n">
        <v>7.821</v>
      </c>
      <c r="AL209" s="211" t="n">
        <v>157</v>
      </c>
      <c r="AM209" s="94" t="n">
        <f aca="false">AK209*AL209</f>
        <v>1227.897</v>
      </c>
      <c r="AN209" s="210" t="n">
        <v>24.13573</v>
      </c>
      <c r="AO209" s="231" t="n">
        <v>981.97</v>
      </c>
      <c r="AP209" s="109" t="n">
        <f aca="false">AN209*AO209</f>
        <v>23700.5627881</v>
      </c>
      <c r="AQ209" s="130" t="n">
        <f aca="false">IF(U209&gt;0,((((AK209*AL209)+(AN209*AO209))/(U209*1000))*1000000),"no data")</f>
        <v>8749.89813552124</v>
      </c>
      <c r="AR209" s="111" t="n">
        <f aca="false">IF(S209&gt;0,S209/24, "no data")</f>
        <v>121.625</v>
      </c>
      <c r="AS209" s="222"/>
      <c r="AT209" s="95" t="n">
        <v>0</v>
      </c>
      <c r="AU209" s="112" t="n">
        <v>0</v>
      </c>
      <c r="AV209" s="112" t="n">
        <v>0</v>
      </c>
      <c r="AW209" s="95" t="n">
        <v>0</v>
      </c>
      <c r="AX209" s="112" t="n">
        <v>17</v>
      </c>
      <c r="AY209" s="95" t="n">
        <v>1440</v>
      </c>
      <c r="AZ209" s="95" t="n">
        <v>0</v>
      </c>
      <c r="BA209" s="223"/>
      <c r="BB209" s="113" t="n">
        <v>960</v>
      </c>
      <c r="BC209" s="113" t="n">
        <v>1022</v>
      </c>
      <c r="BD209" s="113" t="n">
        <v>970</v>
      </c>
      <c r="BE209" s="113" t="n">
        <f aca="false">BC209-BB209</f>
        <v>62</v>
      </c>
      <c r="BF209" s="113" t="n">
        <f aca="false">AQ209</f>
        <v>8749.89813552124</v>
      </c>
      <c r="BG209" s="173" t="n">
        <f aca="false">BD209/24</f>
        <v>40.4166666666667</v>
      </c>
      <c r="BH209" s="115" t="n">
        <v>0</v>
      </c>
      <c r="BI209" s="116" t="n">
        <v>0</v>
      </c>
      <c r="BJ209" s="117" t="n">
        <v>24</v>
      </c>
      <c r="BK209" s="118" t="n">
        <v>24.89</v>
      </c>
      <c r="BL209" s="118" t="n">
        <v>20.73</v>
      </c>
      <c r="BM209" s="118" t="n">
        <v>24.56</v>
      </c>
      <c r="BN209" s="113" t="n">
        <v>980.9</v>
      </c>
      <c r="BO209" s="118" t="n">
        <v>50.11</v>
      </c>
      <c r="BP209" s="119" t="n">
        <v>0.9427</v>
      </c>
      <c r="BQ209" s="118" t="n">
        <v>95.39</v>
      </c>
      <c r="BR209" s="117" t="n">
        <v>87.57</v>
      </c>
      <c r="BS209" s="113" t="n">
        <v>12163</v>
      </c>
      <c r="BT209" s="113" t="n">
        <v>11613</v>
      </c>
      <c r="BU209" s="224" t="n">
        <f aca="false">BT209-BS209</f>
        <v>-550</v>
      </c>
      <c r="BV209" s="113" t="n">
        <f aca="false">BH209+BI209</f>
        <v>0</v>
      </c>
      <c r="BW209" s="114" t="n">
        <v>0</v>
      </c>
      <c r="BX209" s="114" t="n">
        <v>0</v>
      </c>
      <c r="BZ209" s="114" t="n">
        <v>24</v>
      </c>
      <c r="CA209" s="114" t="n">
        <v>6.4</v>
      </c>
      <c r="CC209" s="114" t="n">
        <v>2.2</v>
      </c>
      <c r="CD209" s="114" t="n">
        <v>4.7</v>
      </c>
      <c r="CE209" s="114" t="n">
        <v>2.1</v>
      </c>
      <c r="CF209" s="114" t="n">
        <v>0</v>
      </c>
    </row>
    <row r="210" customFormat="false" ht="13.8" hidden="false" customHeight="false" outlineLevel="0" collapsed="false">
      <c r="A210" s="243"/>
      <c r="B210" s="91" t="n">
        <v>43305</v>
      </c>
      <c r="C210" s="92" t="n">
        <v>95.7</v>
      </c>
      <c r="D210" s="93" t="n">
        <v>0.626</v>
      </c>
      <c r="E210" s="94" t="n">
        <v>80.8</v>
      </c>
      <c r="F210" s="95" t="n">
        <v>104</v>
      </c>
      <c r="G210" s="95" t="n">
        <v>87</v>
      </c>
      <c r="H210" s="96" t="n">
        <v>24</v>
      </c>
      <c r="I210" s="96" t="n">
        <v>0</v>
      </c>
      <c r="J210" s="96" t="n">
        <v>24</v>
      </c>
      <c r="K210" s="96" t="n">
        <v>0</v>
      </c>
      <c r="L210" s="97" t="n">
        <v>0</v>
      </c>
      <c r="M210" s="97" t="n">
        <v>0</v>
      </c>
      <c r="N210" s="97" t="n">
        <v>0</v>
      </c>
      <c r="O210" s="97" t="n">
        <v>0</v>
      </c>
      <c r="P210" s="97" t="n">
        <v>0</v>
      </c>
      <c r="Q210" s="112" t="n">
        <v>0</v>
      </c>
      <c r="R210" s="203" t="n">
        <v>3442</v>
      </c>
      <c r="S210" s="112" t="n">
        <v>2910</v>
      </c>
      <c r="T210" s="112" t="n">
        <v>2910</v>
      </c>
      <c r="U210" s="112" t="n">
        <v>2837</v>
      </c>
      <c r="V210" s="216" t="n">
        <v>2941</v>
      </c>
      <c r="W210" s="96" t="n">
        <v>40</v>
      </c>
      <c r="X210" s="96" t="n">
        <v>0</v>
      </c>
      <c r="Y210" s="96" t="n">
        <v>42</v>
      </c>
      <c r="Z210" s="221" t="n">
        <v>0</v>
      </c>
      <c r="AA210" s="221" t="n">
        <v>57</v>
      </c>
      <c r="AB210" s="97" t="n">
        <v>0</v>
      </c>
      <c r="AC210" s="100" t="n">
        <f aca="false">V210-U210+AZ210</f>
        <v>104</v>
      </c>
      <c r="AD210" s="101" t="n">
        <f aca="false">U210-T210</f>
        <v>-73</v>
      </c>
      <c r="AE210" s="95" t="n">
        <v>124</v>
      </c>
      <c r="AF210" s="102" t="n">
        <f aca="false">IF(AE210&gt;0, V210/(AE210*24),"no data")</f>
        <v>0.988239247311828</v>
      </c>
      <c r="AG210" s="103" t="n">
        <f aca="false">IF(R210&gt;0,R210/24,"no data")</f>
        <v>143.416666666667</v>
      </c>
      <c r="AH210" s="102" t="n">
        <f aca="false">IF(U210&gt;0,(U210/R210),"no data")</f>
        <v>0.824230098779779</v>
      </c>
      <c r="AI210" s="104" t="n">
        <f aca="false">IF(U210&gt;0,(1440-((W210*X210)+(Y210*Z210)+(AA210*AB210))/(W210+Y210+AA210))/1440,"no data")</f>
        <v>1</v>
      </c>
      <c r="AJ210" s="105" t="n">
        <f aca="false">IF(U210&gt;0,(1440-((X210*W210+AT210*AU210)+(Z210*Y210+AV210*AW210)+(AA210*AB210+AX210*AY210))/(W210+Y210+AA210))/1440,"no data")</f>
        <v>0.877697841726619</v>
      </c>
      <c r="AK210" s="210" t="n">
        <v>7.784</v>
      </c>
      <c r="AL210" s="211" t="n">
        <v>155.77</v>
      </c>
      <c r="AM210" s="94" t="n">
        <f aca="false">AK210*AL210</f>
        <v>1212.51368</v>
      </c>
      <c r="AN210" s="210" t="n">
        <v>24.01862</v>
      </c>
      <c r="AO210" s="231" t="n">
        <v>981.4588</v>
      </c>
      <c r="AP210" s="109" t="n">
        <f aca="false">AN210*AO210</f>
        <v>23573.285962856</v>
      </c>
      <c r="AQ210" s="130" t="n">
        <f aca="false">IF(U210&gt;0,((((AK210*AL210)+(AN210*AO210))/(U210*1000))*1000000),"no data")</f>
        <v>8736.62306762637</v>
      </c>
      <c r="AR210" s="111" t="n">
        <f aca="false">IF(S210&gt;0,S210/24, "no data")</f>
        <v>121.25</v>
      </c>
      <c r="AS210" s="222"/>
      <c r="AT210" s="95" t="n">
        <v>0</v>
      </c>
      <c r="AU210" s="112" t="n">
        <v>0</v>
      </c>
      <c r="AV210" s="112" t="n">
        <v>0</v>
      </c>
      <c r="AW210" s="95" t="n">
        <v>0</v>
      </c>
      <c r="AX210" s="112" t="n">
        <v>17</v>
      </c>
      <c r="AY210" s="95" t="n">
        <v>1440</v>
      </c>
      <c r="AZ210" s="95" t="n">
        <v>0</v>
      </c>
      <c r="BA210" s="223"/>
      <c r="BB210" s="113" t="n">
        <v>956</v>
      </c>
      <c r="BC210" s="113" t="n">
        <v>1016</v>
      </c>
      <c r="BD210" s="113" t="n">
        <v>969</v>
      </c>
      <c r="BE210" s="113" t="n">
        <f aca="false">BC210-BB210</f>
        <v>60</v>
      </c>
      <c r="BF210" s="113" t="n">
        <f aca="false">AQ210</f>
        <v>8736.62306762637</v>
      </c>
      <c r="BG210" s="173" t="n">
        <f aca="false">BD210/24</f>
        <v>40.375</v>
      </c>
      <c r="BH210" s="115" t="n">
        <v>0</v>
      </c>
      <c r="BI210" s="116" t="n">
        <v>0</v>
      </c>
      <c r="BJ210" s="117" t="n">
        <v>24</v>
      </c>
      <c r="BK210" s="118" t="n">
        <v>24.77</v>
      </c>
      <c r="BL210" s="118" t="n">
        <v>20.64</v>
      </c>
      <c r="BM210" s="118" t="n">
        <v>24.54</v>
      </c>
      <c r="BN210" s="113" t="n">
        <v>981.67</v>
      </c>
      <c r="BO210" s="118" t="n">
        <v>50.07</v>
      </c>
      <c r="BP210" s="119" t="n">
        <v>0.9434</v>
      </c>
      <c r="BQ210" s="118" t="n">
        <v>95.19</v>
      </c>
      <c r="BR210" s="117" t="n">
        <v>87.55</v>
      </c>
      <c r="BS210" s="113" t="n">
        <v>12159</v>
      </c>
      <c r="BT210" s="113" t="n">
        <v>11617</v>
      </c>
      <c r="BU210" s="224" t="n">
        <f aca="false">BT210-BS210</f>
        <v>-542</v>
      </c>
      <c r="BV210" s="113" t="n">
        <f aca="false">BH210+BI210</f>
        <v>0</v>
      </c>
      <c r="BW210" s="114" t="n">
        <v>0</v>
      </c>
      <c r="BX210" s="114" t="n">
        <v>0</v>
      </c>
      <c r="BZ210" s="114" t="n">
        <v>24</v>
      </c>
      <c r="CA210" s="114" t="n">
        <v>6.4</v>
      </c>
      <c r="CC210" s="114" t="n">
        <v>2.1</v>
      </c>
      <c r="CD210" s="114" t="n">
        <v>4.8</v>
      </c>
      <c r="CE210" s="114" t="n">
        <v>2.1</v>
      </c>
      <c r="CF210" s="114" t="n">
        <v>0</v>
      </c>
    </row>
    <row r="211" customFormat="false" ht="13.8" hidden="false" customHeight="false" outlineLevel="0" collapsed="false">
      <c r="A211" s="243"/>
      <c r="B211" s="91" t="n">
        <v>43306</v>
      </c>
      <c r="C211" s="92" t="n">
        <v>96.2</v>
      </c>
      <c r="D211" s="93" t="n">
        <v>0.635</v>
      </c>
      <c r="E211" s="94" t="n">
        <v>81.3</v>
      </c>
      <c r="F211" s="95" t="n">
        <v>103</v>
      </c>
      <c r="G211" s="95" t="n">
        <v>91</v>
      </c>
      <c r="H211" s="96" t="n">
        <v>24</v>
      </c>
      <c r="I211" s="96" t="n">
        <v>0</v>
      </c>
      <c r="J211" s="96" t="n">
        <v>24</v>
      </c>
      <c r="K211" s="96" t="n">
        <v>0</v>
      </c>
      <c r="L211" s="97" t="n">
        <v>0</v>
      </c>
      <c r="M211" s="97" t="n">
        <v>0</v>
      </c>
      <c r="N211" s="97" t="n">
        <v>0</v>
      </c>
      <c r="O211" s="97" t="n">
        <v>0</v>
      </c>
      <c r="P211" s="97" t="n">
        <v>0</v>
      </c>
      <c r="Q211" s="112" t="n">
        <v>0</v>
      </c>
      <c r="R211" s="203" t="n">
        <v>3433</v>
      </c>
      <c r="S211" s="112" t="n">
        <v>2909</v>
      </c>
      <c r="T211" s="112" t="n">
        <v>2909</v>
      </c>
      <c r="U211" s="112" t="n">
        <v>2839</v>
      </c>
      <c r="V211" s="216" t="n">
        <v>2939</v>
      </c>
      <c r="W211" s="96" t="n">
        <v>40</v>
      </c>
      <c r="X211" s="96" t="n">
        <v>0</v>
      </c>
      <c r="Y211" s="96" t="n">
        <v>42</v>
      </c>
      <c r="Z211" s="221" t="n">
        <v>0</v>
      </c>
      <c r="AA211" s="221" t="n">
        <v>57</v>
      </c>
      <c r="AB211" s="97" t="n">
        <v>0</v>
      </c>
      <c r="AC211" s="100" t="n">
        <f aca="false">V211-U211+AZ211</f>
        <v>100</v>
      </c>
      <c r="AD211" s="101" t="n">
        <f aca="false">U211-T211</f>
        <v>-70</v>
      </c>
      <c r="AE211" s="95" t="n">
        <v>124</v>
      </c>
      <c r="AF211" s="102" t="n">
        <f aca="false">IF(AE211&gt;0, V211/(AE211*24),"no data")</f>
        <v>0.987567204301075</v>
      </c>
      <c r="AG211" s="103" t="n">
        <f aca="false">IF(R211&gt;0,R211/24,"no data")</f>
        <v>143.041666666667</v>
      </c>
      <c r="AH211" s="102" t="n">
        <f aca="false">IF(U211&gt;0,(U211/R211),"no data")</f>
        <v>0.826973492572094</v>
      </c>
      <c r="AI211" s="104" t="n">
        <f aca="false">IF(U211&gt;0,(1440-((W211*X211)+(Y211*Z211)+(AA211*AB211))/(W211+Y211+AA211))/1440,"no data")</f>
        <v>1</v>
      </c>
      <c r="AJ211" s="105" t="n">
        <f aca="false">IF(U211&gt;0,(1440-((X211*W211+AT211*AU211)+(Z211*Y211+AV211*AW211)+(AA211*AB211+AX211*AY211))/(W211+Y211+AA211))/1440,"no data")</f>
        <v>0.877697841726619</v>
      </c>
      <c r="AK211" s="210" t="n">
        <v>7.808</v>
      </c>
      <c r="AL211" s="211" t="n">
        <v>156.76</v>
      </c>
      <c r="AM211" s="94" t="n">
        <f aca="false">AK211*AL211</f>
        <v>1223.98208</v>
      </c>
      <c r="AN211" s="210" t="n">
        <v>23.98611</v>
      </c>
      <c r="AO211" s="231" t="n">
        <v>984.083288203048</v>
      </c>
      <c r="AP211" s="109" t="n">
        <f aca="false">AN211*AO211</f>
        <v>23604.33</v>
      </c>
      <c r="AQ211" s="130" t="n">
        <f aca="false">IF(U211&gt;0,((((AK211*AL211)+(AN211*AO211))/(U211*1000))*1000000),"no data")</f>
        <v>8745.44278971469</v>
      </c>
      <c r="AR211" s="111" t="n">
        <f aca="false">IF(S211&gt;0,S211/24, "no data")</f>
        <v>121.208333333333</v>
      </c>
      <c r="AS211" s="222"/>
      <c r="AT211" s="95" t="n">
        <v>0</v>
      </c>
      <c r="AU211" s="112" t="n">
        <v>0</v>
      </c>
      <c r="AV211" s="112" t="n">
        <v>0</v>
      </c>
      <c r="AW211" s="95" t="n">
        <v>0</v>
      </c>
      <c r="AX211" s="112" t="n">
        <v>17</v>
      </c>
      <c r="AY211" s="95" t="n">
        <v>1440</v>
      </c>
      <c r="AZ211" s="95" t="n">
        <v>0</v>
      </c>
      <c r="BA211" s="223"/>
      <c r="BB211" s="113" t="n">
        <v>954</v>
      </c>
      <c r="BC211" s="113" t="n">
        <v>1018</v>
      </c>
      <c r="BD211" s="113" t="n">
        <v>967</v>
      </c>
      <c r="BE211" s="113" t="n">
        <f aca="false">BC211-BB211</f>
        <v>64</v>
      </c>
      <c r="BF211" s="113" t="n">
        <f aca="false">AQ211</f>
        <v>8745.44278971469</v>
      </c>
      <c r="BG211" s="173" t="n">
        <f aca="false">BD211/24</f>
        <v>40.2916666666667</v>
      </c>
      <c r="BH211" s="115" t="n">
        <v>0</v>
      </c>
      <c r="BI211" s="116" t="n">
        <v>0</v>
      </c>
      <c r="BJ211" s="117" t="n">
        <v>24</v>
      </c>
      <c r="BK211" s="118" t="n">
        <v>24.82</v>
      </c>
      <c r="BL211" s="118" t="n">
        <v>20.72</v>
      </c>
      <c r="BM211" s="118" t="n">
        <v>24.34</v>
      </c>
      <c r="BN211" s="113" t="n">
        <v>979.21</v>
      </c>
      <c r="BO211" s="118" t="n">
        <v>50.16</v>
      </c>
      <c r="BP211" s="119" t="n">
        <v>0.9303</v>
      </c>
      <c r="BQ211" s="118" t="n">
        <v>95.11</v>
      </c>
      <c r="BR211" s="117" t="n">
        <v>87.55</v>
      </c>
      <c r="BS211" s="113" t="n">
        <v>12198</v>
      </c>
      <c r="BT211" s="113" t="n">
        <v>11629</v>
      </c>
      <c r="BU211" s="224" t="n">
        <f aca="false">BT211-BS211</f>
        <v>-569</v>
      </c>
      <c r="BV211" s="113" t="n">
        <f aca="false">BH211+BI211</f>
        <v>0</v>
      </c>
      <c r="BW211" s="114" t="n">
        <v>0</v>
      </c>
      <c r="BX211" s="114" t="n">
        <v>0</v>
      </c>
      <c r="BZ211" s="114" t="n">
        <v>24</v>
      </c>
      <c r="CA211" s="114" t="n">
        <v>6.53</v>
      </c>
      <c r="CC211" s="114" t="n">
        <v>2.1</v>
      </c>
      <c r="CD211" s="114" t="n">
        <v>4.7</v>
      </c>
      <c r="CE211" s="114" t="n">
        <v>2.1</v>
      </c>
      <c r="CF211" s="114" t="n">
        <v>0</v>
      </c>
    </row>
    <row r="212" customFormat="false" ht="13.8" hidden="false" customHeight="false" outlineLevel="0" collapsed="false">
      <c r="A212" s="243"/>
      <c r="B212" s="91" t="n">
        <v>43307</v>
      </c>
      <c r="C212" s="92" t="n">
        <v>94.1</v>
      </c>
      <c r="D212" s="93" t="n">
        <v>0.599</v>
      </c>
      <c r="E212" s="94" t="n">
        <v>77.3</v>
      </c>
      <c r="F212" s="95" t="n">
        <v>100</v>
      </c>
      <c r="G212" s="95" t="n">
        <v>90</v>
      </c>
      <c r="H212" s="96" t="n">
        <v>24</v>
      </c>
      <c r="I212" s="96" t="n">
        <v>0</v>
      </c>
      <c r="J212" s="96" t="n">
        <v>24</v>
      </c>
      <c r="K212" s="96" t="n">
        <v>0</v>
      </c>
      <c r="L212" s="97" t="n">
        <v>0</v>
      </c>
      <c r="M212" s="97" t="n">
        <v>0</v>
      </c>
      <c r="N212" s="97" t="n">
        <v>0</v>
      </c>
      <c r="O212" s="97" t="n">
        <v>0</v>
      </c>
      <c r="P212" s="97" t="n">
        <v>0</v>
      </c>
      <c r="Q212" s="112" t="n">
        <v>0</v>
      </c>
      <c r="R212" s="203" t="n">
        <v>3454</v>
      </c>
      <c r="S212" s="112" t="n">
        <v>2943</v>
      </c>
      <c r="T212" s="112" t="n">
        <v>2943</v>
      </c>
      <c r="U212" s="112" t="n">
        <v>2872</v>
      </c>
      <c r="V212" s="216" t="n">
        <v>2975</v>
      </c>
      <c r="W212" s="96" t="n">
        <v>40</v>
      </c>
      <c r="X212" s="96" t="n">
        <v>0</v>
      </c>
      <c r="Y212" s="96" t="n">
        <v>43</v>
      </c>
      <c r="Z212" s="221" t="n">
        <v>0</v>
      </c>
      <c r="AA212" s="221" t="n">
        <v>57</v>
      </c>
      <c r="AB212" s="97" t="n">
        <v>0</v>
      </c>
      <c r="AC212" s="100" t="n">
        <f aca="false">V212-U212+AZ212</f>
        <v>103</v>
      </c>
      <c r="AD212" s="101" t="n">
        <f aca="false">U212-T212</f>
        <v>-71</v>
      </c>
      <c r="AE212" s="95" t="n">
        <v>125</v>
      </c>
      <c r="AF212" s="102" t="n">
        <f aca="false">IF(AE212&gt;0, V212/(AE212*24),"no data")</f>
        <v>0.991666666666667</v>
      </c>
      <c r="AG212" s="103" t="n">
        <f aca="false">IF(R212&gt;0,R212/24,"no data")</f>
        <v>143.916666666667</v>
      </c>
      <c r="AH212" s="102" t="n">
        <f aca="false">IF(U212&gt;0,(U212/R212),"no data")</f>
        <v>0.831499710480602</v>
      </c>
      <c r="AI212" s="104" t="n">
        <f aca="false">IF(U212&gt;0,(1440-((W212*X212)+(Y212*Z212)+(AA212*AB212))/(W212+Y212+AA212))/1440,"no data")</f>
        <v>1</v>
      </c>
      <c r="AJ212" s="105" t="n">
        <f aca="false">IF(U212&gt;0,(1440-((X212*W212+AT212*AU212)+(Z212*Y212+AV212*AW212)+(AA212*AB212+AX212*AY212))/(W212+Y212+AA212))/1440,"no data")</f>
        <v>0.885714285714286</v>
      </c>
      <c r="AK212" s="210" t="n">
        <v>7.765</v>
      </c>
      <c r="AL212" s="211" t="n">
        <v>154.18</v>
      </c>
      <c r="AM212" s="94" t="n">
        <f aca="false">AK212*AL212</f>
        <v>1197.2077</v>
      </c>
      <c r="AN212" s="210" t="n">
        <v>24.24044</v>
      </c>
      <c r="AO212" s="225" t="n">
        <v>979.993349955694</v>
      </c>
      <c r="AP212" s="109" t="n">
        <f aca="false">AN212*AO212</f>
        <v>23755.47</v>
      </c>
      <c r="AQ212" s="130" t="n">
        <f aca="false">IF(U212&gt;0,((((AK212*AL212)+(AN212*AO212))/(U212*1000))*1000000),"no data")</f>
        <v>8688.25825208914</v>
      </c>
      <c r="AR212" s="111" t="n">
        <f aca="false">IF(S212&gt;0,S212/24, "no data")</f>
        <v>122.625</v>
      </c>
      <c r="AS212" s="222"/>
      <c r="AT212" s="95" t="n">
        <v>0</v>
      </c>
      <c r="AU212" s="112" t="n">
        <v>0</v>
      </c>
      <c r="AV212" s="112" t="n">
        <v>0</v>
      </c>
      <c r="AW212" s="95" t="n">
        <v>0</v>
      </c>
      <c r="AX212" s="112" t="n">
        <v>16</v>
      </c>
      <c r="AY212" s="95" t="n">
        <v>1440</v>
      </c>
      <c r="AZ212" s="95" t="n">
        <v>0</v>
      </c>
      <c r="BA212" s="223"/>
      <c r="BB212" s="113" t="n">
        <v>967</v>
      </c>
      <c r="BC212" s="113" t="n">
        <v>1029</v>
      </c>
      <c r="BD212" s="113" t="n">
        <v>979</v>
      </c>
      <c r="BE212" s="113" t="n">
        <f aca="false">BC212-BB212</f>
        <v>62</v>
      </c>
      <c r="BF212" s="113" t="n">
        <f aca="false">AQ212</f>
        <v>8688.25825208914</v>
      </c>
      <c r="BG212" s="173" t="n">
        <f aca="false">BD212/24</f>
        <v>40.7916666666667</v>
      </c>
      <c r="BH212" s="115" t="n">
        <v>0</v>
      </c>
      <c r="BI212" s="116" t="n">
        <v>0</v>
      </c>
      <c r="BJ212" s="117" t="n">
        <v>24</v>
      </c>
      <c r="BK212" s="118" t="n">
        <v>25.1</v>
      </c>
      <c r="BL212" s="118" t="n">
        <v>21.03</v>
      </c>
      <c r="BM212" s="118" t="n">
        <v>24.09</v>
      </c>
      <c r="BN212" s="113" t="n">
        <v>980.46</v>
      </c>
      <c r="BO212" s="118" t="n">
        <v>50.18</v>
      </c>
      <c r="BP212" s="119" t="n">
        <v>0.9428</v>
      </c>
      <c r="BQ212" s="118" t="n">
        <v>94.83</v>
      </c>
      <c r="BR212" s="117" t="n">
        <v>87.39</v>
      </c>
      <c r="BS212" s="113" t="n">
        <v>12189</v>
      </c>
      <c r="BT212" s="113" t="n">
        <v>11608</v>
      </c>
      <c r="BU212" s="224" t="n">
        <f aca="false">BT212-BS212</f>
        <v>-581</v>
      </c>
      <c r="BV212" s="113" t="n">
        <f aca="false">BH212+BI212</f>
        <v>0</v>
      </c>
      <c r="BW212" s="114" t="n">
        <v>0</v>
      </c>
      <c r="BX212" s="114" t="n">
        <v>0</v>
      </c>
      <c r="BZ212" s="114" t="n">
        <v>24</v>
      </c>
      <c r="CA212" s="114" t="n">
        <v>6.67</v>
      </c>
      <c r="CC212" s="114" t="n">
        <v>2.1</v>
      </c>
      <c r="CD212" s="114" t="n">
        <v>4.7</v>
      </c>
      <c r="CE212" s="114" t="n">
        <v>2.1</v>
      </c>
      <c r="CF212" s="114" t="n">
        <v>0</v>
      </c>
    </row>
    <row r="213" customFormat="false" ht="13.8" hidden="false" customHeight="false" outlineLevel="0" collapsed="false">
      <c r="A213" s="243"/>
      <c r="B213" s="91" t="n">
        <v>43308</v>
      </c>
      <c r="C213" s="92" t="n">
        <v>94.07</v>
      </c>
      <c r="D213" s="93" t="n">
        <v>0.6196</v>
      </c>
      <c r="E213" s="94" t="n">
        <v>78.12</v>
      </c>
      <c r="F213" s="95" t="n">
        <v>102</v>
      </c>
      <c r="G213" s="95" t="n">
        <v>88</v>
      </c>
      <c r="H213" s="96" t="n">
        <v>24</v>
      </c>
      <c r="I213" s="96" t="n">
        <v>0</v>
      </c>
      <c r="J213" s="96" t="n">
        <v>24</v>
      </c>
      <c r="K213" s="96" t="n">
        <v>0</v>
      </c>
      <c r="L213" s="97" t="n">
        <v>0</v>
      </c>
      <c r="M213" s="97" t="n">
        <v>0</v>
      </c>
      <c r="N213" s="97" t="n">
        <v>0</v>
      </c>
      <c r="O213" s="97" t="n">
        <v>0</v>
      </c>
      <c r="P213" s="97" t="n">
        <v>0</v>
      </c>
      <c r="Q213" s="95" t="n">
        <v>0</v>
      </c>
      <c r="R213" s="203" t="n">
        <v>3450</v>
      </c>
      <c r="S213" s="112" t="n">
        <v>2933</v>
      </c>
      <c r="T213" s="112" t="n">
        <v>2933</v>
      </c>
      <c r="U213" s="112" t="n">
        <v>2862</v>
      </c>
      <c r="V213" s="216" t="n">
        <v>2964</v>
      </c>
      <c r="W213" s="96" t="n">
        <v>40</v>
      </c>
      <c r="X213" s="96" t="n">
        <v>0</v>
      </c>
      <c r="Y213" s="96" t="n">
        <v>43</v>
      </c>
      <c r="Z213" s="221" t="n">
        <v>0</v>
      </c>
      <c r="AA213" s="221" t="n">
        <v>57</v>
      </c>
      <c r="AB213" s="97" t="n">
        <v>0</v>
      </c>
      <c r="AC213" s="100" t="n">
        <f aca="false">V213-U213+AZ213</f>
        <v>102</v>
      </c>
      <c r="AD213" s="101" t="n">
        <f aca="false">U213-T213</f>
        <v>-71</v>
      </c>
      <c r="AE213" s="95" t="n">
        <v>125</v>
      </c>
      <c r="AF213" s="102" t="n">
        <f aca="false">IF(AE213&gt;0, V213/(AE213*24),"no data")</f>
        <v>0.988</v>
      </c>
      <c r="AG213" s="103" t="n">
        <f aca="false">IF(R213&gt;0,R213/24,"no data")</f>
        <v>143.75</v>
      </c>
      <c r="AH213" s="102" t="n">
        <f aca="false">IF(U213&gt;0,(U213/R213),"no data")</f>
        <v>0.829565217391304</v>
      </c>
      <c r="AI213" s="104" t="n">
        <f aca="false">IF(U213&gt;0,(1440-((W213*X213)+(Y213*Z213)+(AA213*AB213))/(W213+Y213+AA213))/1440,"no data")</f>
        <v>1</v>
      </c>
      <c r="AJ213" s="105" t="n">
        <f aca="false">IF(U213&gt;0,(1440-((X213*W213+AT213*AU213)+(Z213*Y213+AV213*AW213)+(AA213*AB213+AX213*AY213))/(W213+Y213+AA213))/1440,"no data")</f>
        <v>0.885714285714286</v>
      </c>
      <c r="AK213" s="210" t="n">
        <v>7.78</v>
      </c>
      <c r="AL213" s="211" t="n">
        <v>157.52</v>
      </c>
      <c r="AM213" s="94" t="n">
        <f aca="false">AK213*AL213</f>
        <v>1225.5056</v>
      </c>
      <c r="AN213" s="210" t="n">
        <v>24.22591</v>
      </c>
      <c r="AO213" s="225" t="n">
        <v>981.091232182972</v>
      </c>
      <c r="AP213" s="109" t="n">
        <f aca="false">AN213*AO213</f>
        <v>23767.8278926538</v>
      </c>
      <c r="AQ213" s="130" t="n">
        <f aca="false">IF(U213&gt;0,((((AK213*AL213)+(AN213*AO213))/(U213*1000))*1000000),"no data")</f>
        <v>8732.82092685318</v>
      </c>
      <c r="AR213" s="111" t="n">
        <f aca="false">IF(S213&gt;0,S213/24, "no data")</f>
        <v>122.208333333333</v>
      </c>
      <c r="AS213" s="222"/>
      <c r="AT213" s="95" t="n">
        <v>0</v>
      </c>
      <c r="AU213" s="112" t="n">
        <v>0</v>
      </c>
      <c r="AV213" s="112" t="n">
        <v>0</v>
      </c>
      <c r="AW213" s="95" t="n">
        <v>0</v>
      </c>
      <c r="AX213" s="112" t="n">
        <v>16</v>
      </c>
      <c r="AY213" s="95" t="n">
        <v>1440</v>
      </c>
      <c r="AZ213" s="95" t="n">
        <v>0</v>
      </c>
      <c r="BA213" s="223"/>
      <c r="BB213" s="113" t="n">
        <v>963</v>
      </c>
      <c r="BC213" s="113" t="n">
        <v>1026</v>
      </c>
      <c r="BD213" s="113" t="n">
        <v>975</v>
      </c>
      <c r="BE213" s="113" t="n">
        <f aca="false">BC213-BB213</f>
        <v>63</v>
      </c>
      <c r="BF213" s="113" t="n">
        <f aca="false">AQ213</f>
        <v>8732.82092685318</v>
      </c>
      <c r="BG213" s="173" t="n">
        <f aca="false">BD213/24</f>
        <v>40.625</v>
      </c>
      <c r="BH213" s="115" t="n">
        <v>0</v>
      </c>
      <c r="BI213" s="116" t="n">
        <v>0</v>
      </c>
      <c r="BJ213" s="117" t="n">
        <v>24</v>
      </c>
      <c r="BK213" s="118" t="n">
        <v>25.07</v>
      </c>
      <c r="BL213" s="118" t="n">
        <v>20.95</v>
      </c>
      <c r="BM213" s="118" t="n">
        <v>24.065</v>
      </c>
      <c r="BN213" s="113" t="n">
        <v>981.46</v>
      </c>
      <c r="BO213" s="118" t="n">
        <v>50.14</v>
      </c>
      <c r="BP213" s="119" t="n">
        <v>0.9426</v>
      </c>
      <c r="BQ213" s="118" t="n">
        <v>94.93</v>
      </c>
      <c r="BR213" s="117" t="n">
        <v>87.4</v>
      </c>
      <c r="BS213" s="113" t="n">
        <v>12218</v>
      </c>
      <c r="BT213" s="113" t="n">
        <v>11625</v>
      </c>
      <c r="BU213" s="224" t="n">
        <f aca="false">BT213-BS213</f>
        <v>-593</v>
      </c>
      <c r="BV213" s="113" t="n">
        <f aca="false">BH213+BI213</f>
        <v>0</v>
      </c>
      <c r="BW213" s="114" t="n">
        <v>0</v>
      </c>
      <c r="BX213" s="114" t="n">
        <v>0</v>
      </c>
      <c r="BZ213" s="114" t="n">
        <v>24</v>
      </c>
      <c r="CA213" s="114" t="n">
        <v>6.47</v>
      </c>
      <c r="CC213" s="114" t="n">
        <v>2.1</v>
      </c>
      <c r="CD213" s="114" t="n">
        <v>4.7</v>
      </c>
      <c r="CE213" s="114" t="n">
        <v>2.1</v>
      </c>
      <c r="CF213" s="114" t="n">
        <v>0</v>
      </c>
    </row>
    <row r="214" customFormat="false" ht="13.8" hidden="false" customHeight="false" outlineLevel="0" collapsed="false">
      <c r="A214" s="243"/>
      <c r="B214" s="91" t="n">
        <v>43309</v>
      </c>
      <c r="C214" s="92" t="n">
        <v>92.4</v>
      </c>
      <c r="D214" s="93" t="n">
        <v>0.6583</v>
      </c>
      <c r="E214" s="94" t="n">
        <v>80.5</v>
      </c>
      <c r="F214" s="95" t="n">
        <v>98</v>
      </c>
      <c r="G214" s="95" t="n">
        <v>87</v>
      </c>
      <c r="H214" s="96" t="n">
        <v>24</v>
      </c>
      <c r="I214" s="96" t="n">
        <v>0</v>
      </c>
      <c r="J214" s="96" t="n">
        <v>24</v>
      </c>
      <c r="K214" s="96" t="n">
        <v>0</v>
      </c>
      <c r="L214" s="97" t="n">
        <v>0</v>
      </c>
      <c r="M214" s="97" t="n">
        <v>0</v>
      </c>
      <c r="N214" s="97" t="n">
        <v>0</v>
      </c>
      <c r="O214" s="97" t="n">
        <v>0</v>
      </c>
      <c r="P214" s="97" t="n">
        <v>0</v>
      </c>
      <c r="Q214" s="92" t="n">
        <v>0</v>
      </c>
      <c r="R214" s="203" t="n">
        <v>3475</v>
      </c>
      <c r="S214" s="112" t="n">
        <v>2934</v>
      </c>
      <c r="T214" s="112" t="n">
        <v>2934</v>
      </c>
      <c r="U214" s="112" t="n">
        <v>2861</v>
      </c>
      <c r="V214" s="216" t="n">
        <v>2961</v>
      </c>
      <c r="W214" s="96" t="n">
        <v>40</v>
      </c>
      <c r="X214" s="96" t="n">
        <v>0</v>
      </c>
      <c r="Y214" s="96" t="n">
        <v>43</v>
      </c>
      <c r="Z214" s="221" t="n">
        <v>0</v>
      </c>
      <c r="AA214" s="221" t="n">
        <v>57</v>
      </c>
      <c r="AB214" s="97" t="n">
        <v>0</v>
      </c>
      <c r="AC214" s="100" t="n">
        <f aca="false">V214-U214+AZ214</f>
        <v>100</v>
      </c>
      <c r="AD214" s="101" t="n">
        <f aca="false">U214-T214</f>
        <v>-73</v>
      </c>
      <c r="AE214" s="95" t="n">
        <v>125</v>
      </c>
      <c r="AF214" s="102" t="n">
        <f aca="false">IF(AE214&gt;0, V214/(AE214*24),"no data")</f>
        <v>0.987</v>
      </c>
      <c r="AG214" s="103" t="n">
        <f aca="false">IF(R214&gt;0,R214/24,"no data")</f>
        <v>144.791666666667</v>
      </c>
      <c r="AH214" s="102" t="n">
        <f aca="false">IF(U214&gt;0,(U214/R214),"no data")</f>
        <v>0.823309352517986</v>
      </c>
      <c r="AI214" s="104" t="n">
        <f aca="false">IF(U214&gt;0,(1440-((W214*X214)+(Y214*Z214)+(AA214*AB214))/(W214+Y214+AA214))/1440,"no data")</f>
        <v>1</v>
      </c>
      <c r="AJ214" s="105" t="n">
        <f aca="false">IF(U214&gt;0,(1440-((X214*W214+AT214*AU214)+(Z214*Y214+AV214*AW214)+(AA214*AB214+AX214*AY214))/(W214+Y214+AA214))/1440,"no data")</f>
        <v>0.885714285714286</v>
      </c>
      <c r="AK214" s="210" t="n">
        <v>7.777</v>
      </c>
      <c r="AL214" s="211" t="n">
        <v>154.27</v>
      </c>
      <c r="AM214" s="94" t="n">
        <f aca="false">AK214*AL214</f>
        <v>1199.75779</v>
      </c>
      <c r="AN214" s="210" t="n">
        <v>24.28126</v>
      </c>
      <c r="AO214" s="225" t="n">
        <v>976.394404343281</v>
      </c>
      <c r="AP214" s="109" t="n">
        <f aca="false">AN214*AO214</f>
        <v>23708.0863944043</v>
      </c>
      <c r="AQ214" s="130" t="n">
        <f aca="false">IF(U214&gt;0,((((AK214*AL214)+(AN214*AO214))/(U214*1000))*1000000),"no data")</f>
        <v>8705.99237483549</v>
      </c>
      <c r="AR214" s="111" t="n">
        <f aca="false">IF(S214&gt;0,S214/24, "no data")</f>
        <v>122.25</v>
      </c>
      <c r="AS214" s="222"/>
      <c r="AT214" s="95" t="n">
        <v>0</v>
      </c>
      <c r="AU214" s="112" t="n">
        <v>0</v>
      </c>
      <c r="AV214" s="112" t="n">
        <v>0</v>
      </c>
      <c r="AW214" s="95" t="n">
        <v>0</v>
      </c>
      <c r="AX214" s="112" t="n">
        <v>16</v>
      </c>
      <c r="AY214" s="95" t="n">
        <v>1440</v>
      </c>
      <c r="AZ214" s="95" t="n">
        <v>0</v>
      </c>
      <c r="BA214" s="223"/>
      <c r="BB214" s="113" t="n">
        <v>962</v>
      </c>
      <c r="BC214" s="113" t="n">
        <v>1024</v>
      </c>
      <c r="BD214" s="113" t="n">
        <v>975</v>
      </c>
      <c r="BE214" s="113" t="n">
        <f aca="false">BC214-BB214</f>
        <v>62</v>
      </c>
      <c r="BF214" s="113" t="n">
        <f aca="false">AQ214</f>
        <v>8705.99237483549</v>
      </c>
      <c r="BG214" s="173" t="n">
        <f aca="false">BD214/24</f>
        <v>40.625</v>
      </c>
      <c r="BH214" s="115" t="n">
        <v>0</v>
      </c>
      <c r="BI214" s="116" t="n">
        <v>0</v>
      </c>
      <c r="BJ214" s="117" t="n">
        <v>24</v>
      </c>
      <c r="BK214" s="118" t="n">
        <v>25.16</v>
      </c>
      <c r="BL214" s="118" t="n">
        <v>24.04</v>
      </c>
      <c r="BM214" s="118" t="n">
        <v>24.24</v>
      </c>
      <c r="BN214" s="113" t="n">
        <v>981.8</v>
      </c>
      <c r="BO214" s="118" t="n">
        <v>50.14</v>
      </c>
      <c r="BP214" s="119" t="n">
        <v>0.943</v>
      </c>
      <c r="BQ214" s="118" t="n">
        <v>95.04</v>
      </c>
      <c r="BR214" s="117" t="n">
        <v>87.45</v>
      </c>
      <c r="BS214" s="113" t="n">
        <v>12270</v>
      </c>
      <c r="BT214" s="113" t="n">
        <v>11684</v>
      </c>
      <c r="BU214" s="224" t="n">
        <f aca="false">BT214-BS214</f>
        <v>-586</v>
      </c>
      <c r="BV214" s="113" t="n">
        <f aca="false">BH214+BI214</f>
        <v>0</v>
      </c>
      <c r="BW214" s="114" t="n">
        <v>0</v>
      </c>
      <c r="BX214" s="114" t="n">
        <v>0</v>
      </c>
      <c r="BZ214" s="114" t="n">
        <v>24</v>
      </c>
      <c r="CA214" s="114" t="n">
        <v>6.4</v>
      </c>
      <c r="CC214" s="114" t="n">
        <v>2.1</v>
      </c>
      <c r="CD214" s="114" t="n">
        <v>4.65</v>
      </c>
      <c r="CE214" s="114" t="n">
        <v>2.1</v>
      </c>
      <c r="CF214" s="114" t="n">
        <v>0</v>
      </c>
    </row>
    <row r="215" customFormat="false" ht="13.8" hidden="false" customHeight="false" outlineLevel="0" collapsed="false">
      <c r="A215" s="243"/>
      <c r="B215" s="91" t="n">
        <v>43310</v>
      </c>
      <c r="C215" s="92" t="n">
        <v>93.6</v>
      </c>
      <c r="D215" s="93" t="n">
        <v>0.666</v>
      </c>
      <c r="E215" s="94" t="n">
        <v>81</v>
      </c>
      <c r="F215" s="95" t="n">
        <v>101</v>
      </c>
      <c r="G215" s="95" t="n">
        <v>88</v>
      </c>
      <c r="H215" s="96" t="n">
        <v>24</v>
      </c>
      <c r="I215" s="96" t="n">
        <v>0</v>
      </c>
      <c r="J215" s="96" t="n">
        <v>24</v>
      </c>
      <c r="K215" s="96" t="n">
        <v>0</v>
      </c>
      <c r="L215" s="97"/>
      <c r="M215" s="97" t="n">
        <v>0</v>
      </c>
      <c r="N215" s="97" t="n">
        <v>0</v>
      </c>
      <c r="O215" s="97" t="n">
        <v>0</v>
      </c>
      <c r="P215" s="97" t="n">
        <v>0</v>
      </c>
      <c r="Q215" s="92" t="n">
        <v>0</v>
      </c>
      <c r="R215" s="203" t="n">
        <v>3463</v>
      </c>
      <c r="S215" s="112" t="n">
        <v>2918</v>
      </c>
      <c r="T215" s="112" t="n">
        <v>2918</v>
      </c>
      <c r="U215" s="112" t="n">
        <v>2843</v>
      </c>
      <c r="V215" s="216" t="n">
        <v>2944</v>
      </c>
      <c r="W215" s="96" t="n">
        <v>40</v>
      </c>
      <c r="X215" s="96" t="n">
        <v>0</v>
      </c>
      <c r="Y215" s="96" t="n">
        <v>42</v>
      </c>
      <c r="Z215" s="221" t="n">
        <v>0</v>
      </c>
      <c r="AA215" s="221" t="n">
        <v>57</v>
      </c>
      <c r="AB215" s="97" t="n">
        <v>0</v>
      </c>
      <c r="AC215" s="100" t="n">
        <f aca="false">V215-U215+AZ215</f>
        <v>101</v>
      </c>
      <c r="AD215" s="101" t="n">
        <f aca="false">U215-T215</f>
        <v>-75</v>
      </c>
      <c r="AE215" s="95" t="n">
        <v>125</v>
      </c>
      <c r="AF215" s="102" t="n">
        <f aca="false">IF(AE215&gt;0, V215/(AE215*24),"no data")</f>
        <v>0.981333333333333</v>
      </c>
      <c r="AG215" s="103" t="n">
        <f aca="false">IF(R215&gt;0,R215/24,"no data")</f>
        <v>144.291666666667</v>
      </c>
      <c r="AH215" s="102" t="n">
        <f aca="false">IF(U215&gt;0,(U215/R215),"no data")</f>
        <v>0.820964481663298</v>
      </c>
      <c r="AI215" s="104" t="n">
        <f aca="false">IF(U215&gt;0,(1440-((W215*X215)+(Y215*Z215)+(AA215*AB215))/(W215+Y215+AA215))/1440,"no data")</f>
        <v>1</v>
      </c>
      <c r="AJ215" s="105" t="n">
        <f aca="false">IF(U215&gt;0,(1440-((X215*W215+AT215*AU215)+(Z215*Y215+AV215*AW215)+(AA215*AB215+AX215*AY215))/(W215+Y215+AA215))/1440,"no data")</f>
        <v>0.877697841726619</v>
      </c>
      <c r="AK215" s="210" t="n">
        <v>7.773</v>
      </c>
      <c r="AL215" s="211" t="n">
        <v>156.73</v>
      </c>
      <c r="AM215" s="94" t="n">
        <f aca="false">AK215*AL215</f>
        <v>1218.26229</v>
      </c>
      <c r="AN215" s="210" t="n">
        <v>24.12645</v>
      </c>
      <c r="AO215" s="228" t="n">
        <v>977.249450292107</v>
      </c>
      <c r="AP215" s="109" t="n">
        <f aca="false">AN215*AO215</f>
        <v>23577.56</v>
      </c>
      <c r="AQ215" s="130" t="n">
        <f aca="false">IF(U215&gt;0,((((AK215*AL215)+(AN215*AO215))/(U215*1000))*1000000),"no data")</f>
        <v>8721.71026732325</v>
      </c>
      <c r="AR215" s="111" t="n">
        <f aca="false">IF(S215&gt;0,S215/24, "no data")</f>
        <v>121.583333333333</v>
      </c>
      <c r="AS215" s="222"/>
      <c r="AT215" s="95" t="n">
        <v>0</v>
      </c>
      <c r="AU215" s="112" t="n">
        <v>0</v>
      </c>
      <c r="AV215" s="112" t="n">
        <v>0</v>
      </c>
      <c r="AW215" s="95" t="n">
        <v>0</v>
      </c>
      <c r="AX215" s="112" t="n">
        <v>17</v>
      </c>
      <c r="AY215" s="95" t="n">
        <v>1440</v>
      </c>
      <c r="AZ215" s="95" t="n">
        <v>0</v>
      </c>
      <c r="BA215" s="223"/>
      <c r="BB215" s="113" t="n">
        <v>956</v>
      </c>
      <c r="BC215" s="113" t="n">
        <v>1018</v>
      </c>
      <c r="BD215" s="113" t="n">
        <v>970</v>
      </c>
      <c r="BE215" s="113" t="n">
        <f aca="false">BC215-BB215</f>
        <v>62</v>
      </c>
      <c r="BF215" s="113" t="n">
        <f aca="false">AQ215</f>
        <v>8721.71026732325</v>
      </c>
      <c r="BG215" s="173" t="n">
        <f aca="false">BD215/24</f>
        <v>40.4166666666667</v>
      </c>
      <c r="BH215" s="115" t="n">
        <v>0</v>
      </c>
      <c r="BI215" s="116" t="n">
        <v>0</v>
      </c>
      <c r="BJ215" s="117" t="n">
        <v>24</v>
      </c>
      <c r="BK215" s="118" t="n">
        <v>25.01</v>
      </c>
      <c r="BL215" s="118" t="n">
        <v>20.92</v>
      </c>
      <c r="BM215" s="118" t="n">
        <v>24.19</v>
      </c>
      <c r="BN215" s="113" t="n">
        <v>982.6</v>
      </c>
      <c r="BO215" s="118" t="n">
        <v>50.11</v>
      </c>
      <c r="BP215" s="119" t="n">
        <v>0.9434</v>
      </c>
      <c r="BQ215" s="118" t="n">
        <v>95.2</v>
      </c>
      <c r="BR215" s="117" t="n">
        <v>87.46</v>
      </c>
      <c r="BS215" s="113" t="n">
        <v>12276</v>
      </c>
      <c r="BT215" s="113" t="n">
        <v>11708</v>
      </c>
      <c r="BU215" s="224" t="n">
        <f aca="false">BT215-BS215</f>
        <v>-568</v>
      </c>
      <c r="BV215" s="113" t="n">
        <f aca="false">BH215+BI215</f>
        <v>0</v>
      </c>
      <c r="BW215" s="114" t="n">
        <v>0</v>
      </c>
      <c r="BX215" s="114" t="n">
        <v>0</v>
      </c>
      <c r="BZ215" s="114" t="n">
        <v>24</v>
      </c>
      <c r="CA215" s="114" t="n">
        <v>6.8</v>
      </c>
      <c r="CC215" s="114" t="n">
        <v>2.2</v>
      </c>
      <c r="CD215" s="114" t="n">
        <v>4.7</v>
      </c>
      <c r="CE215" s="114" t="n">
        <v>2.1</v>
      </c>
      <c r="CF215" s="114" t="n">
        <v>0</v>
      </c>
    </row>
    <row r="216" customFormat="false" ht="13.8" hidden="false" customHeight="false" outlineLevel="0" collapsed="false">
      <c r="A216" s="243" t="s">
        <v>123</v>
      </c>
      <c r="B216" s="91" t="n">
        <v>43311</v>
      </c>
      <c r="C216" s="92" t="n">
        <v>94.5</v>
      </c>
      <c r="D216" s="93" t="n">
        <v>0.655</v>
      </c>
      <c r="E216" s="94" t="n">
        <v>80.6</v>
      </c>
      <c r="F216" s="95" t="n">
        <v>104</v>
      </c>
      <c r="G216" s="95" t="n">
        <v>86</v>
      </c>
      <c r="H216" s="96" t="n">
        <v>24</v>
      </c>
      <c r="I216" s="96" t="n">
        <v>0</v>
      </c>
      <c r="J216" s="96" t="n">
        <v>24</v>
      </c>
      <c r="K216" s="96" t="n">
        <v>0</v>
      </c>
      <c r="L216" s="97" t="n">
        <v>0</v>
      </c>
      <c r="M216" s="97" t="n">
        <v>0</v>
      </c>
      <c r="N216" s="97" t="n">
        <v>0</v>
      </c>
      <c r="O216" s="97" t="n">
        <v>0</v>
      </c>
      <c r="P216" s="97" t="n">
        <v>0</v>
      </c>
      <c r="Q216" s="92" t="n">
        <v>0</v>
      </c>
      <c r="R216" s="203" t="n">
        <v>3449</v>
      </c>
      <c r="S216" s="112" t="n">
        <v>2917</v>
      </c>
      <c r="T216" s="112" t="n">
        <v>2917</v>
      </c>
      <c r="U216" s="112" t="n">
        <v>2843</v>
      </c>
      <c r="V216" s="216" t="n">
        <v>2945</v>
      </c>
      <c r="W216" s="96" t="n">
        <v>40</v>
      </c>
      <c r="X216" s="96" t="n">
        <v>0</v>
      </c>
      <c r="Y216" s="96" t="n">
        <v>42</v>
      </c>
      <c r="Z216" s="221" t="n">
        <v>0</v>
      </c>
      <c r="AA216" s="221" t="n">
        <v>57</v>
      </c>
      <c r="AB216" s="97" t="n">
        <v>0</v>
      </c>
      <c r="AC216" s="97" t="n">
        <f aca="false">V216-U216+AZ216</f>
        <v>102</v>
      </c>
      <c r="AD216" s="101" t="n">
        <f aca="false">U216-T216</f>
        <v>-74</v>
      </c>
      <c r="AE216" s="95" t="n">
        <v>124</v>
      </c>
      <c r="AF216" s="102" t="n">
        <f aca="false">IF(AE216&gt;0, V216/(AE216*24),"no data")</f>
        <v>0.989583333333333</v>
      </c>
      <c r="AG216" s="103" t="n">
        <f aca="false">IF(R216&gt;0,R216/24,"no data")</f>
        <v>143.708333333333</v>
      </c>
      <c r="AH216" s="102" t="n">
        <f aca="false">IF(U216&gt;0,(U216/R216),"no data")</f>
        <v>0.824296897651493</v>
      </c>
      <c r="AI216" s="104" t="n">
        <f aca="false">IF(U216&gt;0,(1440-((W216*X216)+(Y216*Z216)+(AA216*AB216))/(W216+Y216+AA216))/1440,"no data")</f>
        <v>1</v>
      </c>
      <c r="AJ216" s="105" t="n">
        <f aca="false">IF(U216&gt;0,(1440-((X216*W216+AT216*AU216)+(Z216*Y216+AV216*AW216)+(AA216*AB216+AX216*AY216))/(W216+Y216+AA216))/1440,"no data")</f>
        <v>0.877697841726619</v>
      </c>
      <c r="AK216" s="210" t="n">
        <v>7.781</v>
      </c>
      <c r="AL216" s="211" t="n">
        <v>159.41</v>
      </c>
      <c r="AM216" s="94" t="n">
        <f aca="false">AK216*AL216</f>
        <v>1240.36921</v>
      </c>
      <c r="AN216" s="210" t="n">
        <v>24.024</v>
      </c>
      <c r="AO216" s="225" t="n">
        <v>981.52</v>
      </c>
      <c r="AP216" s="109" t="n">
        <f aca="false">AN216*AO216</f>
        <v>23580.03648</v>
      </c>
      <c r="AQ216" s="130" t="n">
        <f aca="false">IF(U216&gt;0,((((AK216*AL216)+(AN216*AO216))/(U216*1000))*1000000),"no data")</f>
        <v>8730.35725993669</v>
      </c>
      <c r="AR216" s="111" t="n">
        <f aca="false">IF(S216&gt;0,S216/24, "no data")</f>
        <v>121.541666666667</v>
      </c>
      <c r="AS216" s="222"/>
      <c r="AT216" s="95" t="n">
        <v>0</v>
      </c>
      <c r="AU216" s="112" t="n">
        <v>0</v>
      </c>
      <c r="AV216" s="112" t="n">
        <v>0</v>
      </c>
      <c r="AW216" s="95" t="n">
        <v>0</v>
      </c>
      <c r="AX216" s="112" t="n">
        <v>17</v>
      </c>
      <c r="AY216" s="95" t="n">
        <v>1440</v>
      </c>
      <c r="AZ216" s="95" t="n">
        <v>0</v>
      </c>
      <c r="BA216" s="223"/>
      <c r="BB216" s="113" t="n">
        <v>957</v>
      </c>
      <c r="BC216" s="113" t="n">
        <v>1017</v>
      </c>
      <c r="BD216" s="113" t="n">
        <v>971</v>
      </c>
      <c r="BE216" s="113" t="n">
        <f aca="false">BC216-BB216</f>
        <v>60</v>
      </c>
      <c r="BF216" s="113" t="n">
        <f aca="false">AQ216</f>
        <v>8730.35725993669</v>
      </c>
      <c r="BG216" s="173" t="n">
        <f aca="false">BD216/24</f>
        <v>40.4583333333333</v>
      </c>
      <c r="BH216" s="115" t="n">
        <v>0</v>
      </c>
      <c r="BI216" s="116" t="n">
        <v>0</v>
      </c>
      <c r="BJ216" s="117" t="n">
        <v>24</v>
      </c>
      <c r="BK216" s="118" t="n">
        <v>24.88</v>
      </c>
      <c r="BL216" s="118" t="n">
        <v>20.82</v>
      </c>
      <c r="BM216" s="118" t="n">
        <v>24.3</v>
      </c>
      <c r="BN216" s="113" t="n">
        <v>981.9</v>
      </c>
      <c r="BO216" s="118" t="n">
        <v>50.11</v>
      </c>
      <c r="BP216" s="119" t="n">
        <v>0.9447</v>
      </c>
      <c r="BQ216" s="118" t="n">
        <v>95.1</v>
      </c>
      <c r="BR216" s="117" t="n">
        <v>87.4</v>
      </c>
      <c r="BS216" s="113" t="n">
        <v>12208</v>
      </c>
      <c r="BT216" s="113" t="n">
        <v>11651</v>
      </c>
      <c r="BU216" s="224" t="n">
        <f aca="false">BT216-BS216</f>
        <v>-557</v>
      </c>
      <c r="BV216" s="113" t="n">
        <f aca="false">BH216+BI216</f>
        <v>0</v>
      </c>
      <c r="BW216" s="114" t="n">
        <v>0</v>
      </c>
      <c r="BX216" s="114" t="n">
        <v>0</v>
      </c>
      <c r="BZ216" s="114" t="n">
        <v>24</v>
      </c>
      <c r="CA216" s="114" t="n">
        <v>6.6</v>
      </c>
      <c r="CC216" s="114" t="n">
        <v>2.1</v>
      </c>
      <c r="CD216" s="114" t="n">
        <v>4.6</v>
      </c>
      <c r="CE216" s="114" t="n">
        <v>2.1</v>
      </c>
      <c r="CF216" s="114" t="n">
        <v>0</v>
      </c>
    </row>
    <row r="217" customFormat="false" ht="13.8" hidden="false" customHeight="false" outlineLevel="0" collapsed="false">
      <c r="A217" s="243"/>
      <c r="B217" s="91" t="n">
        <v>43312</v>
      </c>
      <c r="C217" s="92" t="n">
        <v>94.1</v>
      </c>
      <c r="D217" s="93" t="n">
        <v>0.637</v>
      </c>
      <c r="E217" s="94" t="n">
        <v>79.8</v>
      </c>
      <c r="F217" s="95" t="n">
        <v>102</v>
      </c>
      <c r="G217" s="95" t="n">
        <v>87</v>
      </c>
      <c r="H217" s="96" t="n">
        <v>24</v>
      </c>
      <c r="I217" s="96" t="n">
        <v>0</v>
      </c>
      <c r="J217" s="96" t="n">
        <v>24</v>
      </c>
      <c r="K217" s="96" t="n">
        <v>0</v>
      </c>
      <c r="L217" s="97" t="n">
        <v>0</v>
      </c>
      <c r="M217" s="97" t="n">
        <v>0</v>
      </c>
      <c r="N217" s="97" t="n">
        <v>0</v>
      </c>
      <c r="O217" s="97" t="n">
        <v>0</v>
      </c>
      <c r="P217" s="97" t="n">
        <v>0</v>
      </c>
      <c r="Q217" s="92" t="n">
        <v>0</v>
      </c>
      <c r="R217" s="203" t="n">
        <v>3459</v>
      </c>
      <c r="S217" s="112" t="n">
        <v>2919</v>
      </c>
      <c r="T217" s="112" t="n">
        <v>2919</v>
      </c>
      <c r="U217" s="112" t="n">
        <v>2853</v>
      </c>
      <c r="V217" s="216" t="n">
        <v>2955</v>
      </c>
      <c r="W217" s="96" t="n">
        <v>40</v>
      </c>
      <c r="X217" s="96" t="n">
        <v>0</v>
      </c>
      <c r="Y217" s="96" t="n">
        <v>43</v>
      </c>
      <c r="Z217" s="221" t="n">
        <v>0</v>
      </c>
      <c r="AA217" s="221" t="n">
        <v>57</v>
      </c>
      <c r="AB217" s="97" t="n">
        <v>0</v>
      </c>
      <c r="AC217" s="97" t="n">
        <f aca="false">V217-U217+AZ217</f>
        <v>102</v>
      </c>
      <c r="AD217" s="101" t="n">
        <f aca="false">U217-T217</f>
        <v>-66</v>
      </c>
      <c r="AE217" s="95" t="n">
        <v>125</v>
      </c>
      <c r="AF217" s="102" t="n">
        <f aca="false">IF(AE217&gt;0, V217/(AE217*24),"no data")</f>
        <v>0.985</v>
      </c>
      <c r="AG217" s="103" t="n">
        <f aca="false">IF(R217&gt;0,R217/24,"no data")</f>
        <v>144.125</v>
      </c>
      <c r="AH217" s="102" t="n">
        <f aca="false">IF(U217&gt;0,(U217/R217),"no data")</f>
        <v>0.824804856895056</v>
      </c>
      <c r="AI217" s="104" t="n">
        <f aca="false">IF(U217&gt;0,(1440-((W217*X217)+(Y217*Z217)+(AA217*AB217))/(W217+Y217+AA217))/1440,"no data")</f>
        <v>1</v>
      </c>
      <c r="AJ217" s="105" t="n">
        <f aca="false">IF(U217&gt;0,(1440-((X217*W217+AT217*AU217)+(Z217*Y217+AV217*AW217)+(AA217*AB217+AX217*AY217))/(W217+Y217+AA217))/1440,"no data")</f>
        <v>0.885714285714286</v>
      </c>
      <c r="AK217" s="210" t="n">
        <v>8.46</v>
      </c>
      <c r="AL217" s="211" t="n">
        <v>159.35</v>
      </c>
      <c r="AM217" s="94" t="n">
        <f aca="false">AK217*AL217</f>
        <v>1348.101</v>
      </c>
      <c r="AN217" s="210" t="n">
        <v>23.85</v>
      </c>
      <c r="AO217" s="225" t="n">
        <v>984.2</v>
      </c>
      <c r="AP217" s="109" t="n">
        <f aca="false">AN217*AO217</f>
        <v>23473.17</v>
      </c>
      <c r="AQ217" s="130" t="n">
        <f aca="false">IF(U217&gt;0,((((AK217*AL217)+(AN217*AO217))/(U217*1000))*1000000),"no data")</f>
        <v>8700.05993690852</v>
      </c>
      <c r="AR217" s="111" t="n">
        <f aca="false">IF(S217&gt;0,S217/24, "no data")</f>
        <v>121.625</v>
      </c>
      <c r="AS217" s="222"/>
      <c r="AT217" s="95" t="n">
        <v>0</v>
      </c>
      <c r="AU217" s="112" t="n">
        <v>0</v>
      </c>
      <c r="AV217" s="112" t="n">
        <v>0</v>
      </c>
      <c r="AW217" s="95" t="n">
        <v>0</v>
      </c>
      <c r="AX217" s="112" t="n">
        <v>16</v>
      </c>
      <c r="AY217" s="95" t="n">
        <v>1440</v>
      </c>
      <c r="AZ217" s="95" t="n">
        <v>0</v>
      </c>
      <c r="BA217" s="223"/>
      <c r="BB217" s="113" t="n">
        <v>957</v>
      </c>
      <c r="BC217" s="113" t="n">
        <v>1025</v>
      </c>
      <c r="BD217" s="113" t="n">
        <v>973</v>
      </c>
      <c r="BE217" s="113" t="n">
        <f aca="false">BC217-BB217</f>
        <v>68</v>
      </c>
      <c r="BF217" s="113" t="n">
        <f aca="false">AQ217</f>
        <v>8700.05993690852</v>
      </c>
      <c r="BG217" s="173" t="n">
        <f aca="false">BD217/24</f>
        <v>40.5416666666667</v>
      </c>
      <c r="BH217" s="115" t="n">
        <v>0</v>
      </c>
      <c r="BI217" s="116" t="n">
        <v>0</v>
      </c>
      <c r="BJ217" s="117" t="n">
        <v>24</v>
      </c>
      <c r="BK217" s="118" t="n">
        <v>24.76</v>
      </c>
      <c r="BL217" s="118" t="n">
        <v>20.54</v>
      </c>
      <c r="BM217" s="118" t="n">
        <v>26.17</v>
      </c>
      <c r="BN217" s="113" t="n">
        <v>980.6</v>
      </c>
      <c r="BO217" s="118" t="n">
        <v>50.12</v>
      </c>
      <c r="BP217" s="119" t="n">
        <v>0.9418</v>
      </c>
      <c r="BQ217" s="118" t="n">
        <v>94.96</v>
      </c>
      <c r="BR217" s="117" t="n">
        <v>87.36</v>
      </c>
      <c r="BS217" s="113" t="n">
        <v>12130</v>
      </c>
      <c r="BT217" s="113" t="n">
        <v>11596</v>
      </c>
      <c r="BU217" s="224" t="n">
        <f aca="false">BT217-BS217</f>
        <v>-534</v>
      </c>
      <c r="BV217" s="113" t="n">
        <f aca="false">BH217+BI217</f>
        <v>0</v>
      </c>
      <c r="BW217" s="114" t="n">
        <v>0</v>
      </c>
      <c r="BX217" s="114" t="n">
        <v>0</v>
      </c>
      <c r="BZ217" s="114" t="n">
        <v>24</v>
      </c>
      <c r="CA217" s="114" t="n">
        <v>6.1</v>
      </c>
      <c r="CC217" s="114" t="n">
        <v>2.1</v>
      </c>
      <c r="CD217" s="114" t="n">
        <v>4.7</v>
      </c>
      <c r="CE217" s="114" t="n">
        <v>2.1</v>
      </c>
      <c r="CF217" s="114" t="n">
        <v>0</v>
      </c>
    </row>
    <row r="218" customFormat="false" ht="13.8" hidden="false" customHeight="false" outlineLevel="0" collapsed="false">
      <c r="A218" s="243"/>
      <c r="B218" s="91" t="n">
        <v>43313</v>
      </c>
      <c r="C218" s="92" t="n">
        <v>93.2</v>
      </c>
      <c r="D218" s="93" t="n">
        <v>0.651</v>
      </c>
      <c r="E218" s="94" t="n">
        <v>78.3</v>
      </c>
      <c r="F218" s="95" t="n">
        <v>100</v>
      </c>
      <c r="G218" s="95" t="n">
        <v>88</v>
      </c>
      <c r="H218" s="96" t="n">
        <v>24</v>
      </c>
      <c r="I218" s="96" t="n">
        <v>0</v>
      </c>
      <c r="J218" s="96" t="n">
        <v>24</v>
      </c>
      <c r="K218" s="96" t="n">
        <v>0</v>
      </c>
      <c r="L218" s="97" t="n">
        <v>0</v>
      </c>
      <c r="M218" s="97" t="n">
        <v>0</v>
      </c>
      <c r="N218" s="97" t="n">
        <v>0</v>
      </c>
      <c r="O218" s="97" t="n">
        <v>0</v>
      </c>
      <c r="P218" s="97" t="n">
        <v>0</v>
      </c>
      <c r="Q218" s="92" t="n">
        <v>0</v>
      </c>
      <c r="R218" s="203" t="n">
        <v>3467</v>
      </c>
      <c r="S218" s="112" t="n">
        <v>2944</v>
      </c>
      <c r="T218" s="112" t="n">
        <v>2944</v>
      </c>
      <c r="U218" s="112" t="n">
        <v>2873</v>
      </c>
      <c r="V218" s="216" t="n">
        <v>2975</v>
      </c>
      <c r="W218" s="96" t="n">
        <v>40</v>
      </c>
      <c r="X218" s="96" t="n">
        <v>0</v>
      </c>
      <c r="Y218" s="96" t="n">
        <v>43</v>
      </c>
      <c r="Z218" s="221" t="n">
        <v>0</v>
      </c>
      <c r="AA218" s="221" t="n">
        <v>57</v>
      </c>
      <c r="AB218" s="97" t="n">
        <v>0</v>
      </c>
      <c r="AC218" s="97" t="n">
        <f aca="false">V218-U218+AZ218</f>
        <v>102</v>
      </c>
      <c r="AD218" s="101" t="n">
        <f aca="false">U218-T218</f>
        <v>-71</v>
      </c>
      <c r="AE218" s="95" t="n">
        <v>125</v>
      </c>
      <c r="AF218" s="102" t="n">
        <f aca="false">IF(AE218&gt;0, V218/(AE218*24),"no data")</f>
        <v>0.991666666666667</v>
      </c>
      <c r="AG218" s="103" t="n">
        <f aca="false">IF(R218&gt;0,R218/24,"no data")</f>
        <v>144.458333333333</v>
      </c>
      <c r="AH218" s="102" t="n">
        <f aca="false">IF(U218&gt;0,(U218/R218),"no data")</f>
        <v>0.828670320161523</v>
      </c>
      <c r="AI218" s="104" t="n">
        <f aca="false">IF(U218&gt;0,(1440-((W218*X218)+(Y218*Z218)+(AA218*AB218))/(W218+Y218+AA218))/1440,"no data")</f>
        <v>1</v>
      </c>
      <c r="AJ218" s="105" t="n">
        <f aca="false">IF(U218&gt;0,(1440-((X218*W218+AT218*AU218)+(Z218*Y218+AV218*AW218)+(AA218*AB218+AX218*AY218))/(W218+Y218+AA218))/1440,"no data")</f>
        <v>0.885714285714286</v>
      </c>
      <c r="AK218" s="210" t="n">
        <v>9.852</v>
      </c>
      <c r="AL218" s="211" t="n">
        <v>170.14</v>
      </c>
      <c r="AM218" s="94" t="n">
        <f aca="false">AK218*AL218</f>
        <v>1676.21928</v>
      </c>
      <c r="AN218" s="210" t="n">
        <v>23.53883</v>
      </c>
      <c r="AO218" s="225" t="n">
        <v>990.572598553114</v>
      </c>
      <c r="AP218" s="109" t="n">
        <f aca="false">AN218*AO218</f>
        <v>23316.92</v>
      </c>
      <c r="AQ218" s="130" t="n">
        <f aca="false">IF(U218&gt;0,((((AK218*AL218)+(AN218*AO218))/(U218*1000))*1000000),"no data")</f>
        <v>8699.31753567699</v>
      </c>
      <c r="AR218" s="111" t="n">
        <f aca="false">IF(S218&gt;0,S218/24, "no data")</f>
        <v>122.666666666667</v>
      </c>
      <c r="AS218" s="222"/>
      <c r="AT218" s="95" t="n">
        <v>0</v>
      </c>
      <c r="AU218" s="112" t="n">
        <v>0</v>
      </c>
      <c r="AV218" s="112" t="n">
        <v>0</v>
      </c>
      <c r="AW218" s="95" t="n">
        <v>0</v>
      </c>
      <c r="AX218" s="112" t="n">
        <v>16</v>
      </c>
      <c r="AY218" s="95" t="n">
        <v>1440</v>
      </c>
      <c r="AZ218" s="95" t="n">
        <v>0</v>
      </c>
      <c r="BA218" s="223"/>
      <c r="BB218" s="113" t="n">
        <v>962</v>
      </c>
      <c r="BC218" s="113" t="n">
        <v>1038</v>
      </c>
      <c r="BD218" s="113" t="n">
        <v>975</v>
      </c>
      <c r="BE218" s="113" t="n">
        <f aca="false">BC218-BB218</f>
        <v>76</v>
      </c>
      <c r="BF218" s="113" t="n">
        <f aca="false">AQ218</f>
        <v>8699.31753567699</v>
      </c>
      <c r="BG218" s="173" t="n">
        <f aca="false">BD218/24</f>
        <v>40.625</v>
      </c>
      <c r="BH218" s="115" t="n">
        <v>0</v>
      </c>
      <c r="BI218" s="116" t="n">
        <v>0</v>
      </c>
      <c r="BJ218" s="117" t="n">
        <v>24</v>
      </c>
      <c r="BK218" s="118" t="n">
        <v>24.68</v>
      </c>
      <c r="BL218" s="118" t="n">
        <v>19.88</v>
      </c>
      <c r="BM218" s="118" t="n">
        <v>30.59</v>
      </c>
      <c r="BN218" s="113" t="n">
        <v>980.42</v>
      </c>
      <c r="BO218" s="118" t="n">
        <v>50.16</v>
      </c>
      <c r="BP218" s="119" t="n">
        <v>0.9348</v>
      </c>
      <c r="BQ218" s="118" t="n">
        <v>94.88</v>
      </c>
      <c r="BR218" s="117" t="n">
        <v>87.34</v>
      </c>
      <c r="BS218" s="113" t="n">
        <v>12031</v>
      </c>
      <c r="BT218" s="113" t="n">
        <v>11459</v>
      </c>
      <c r="BU218" s="224" t="n">
        <f aca="false">BT218-BS218</f>
        <v>-572</v>
      </c>
      <c r="BV218" s="113" t="n">
        <v>0</v>
      </c>
      <c r="BW218" s="114" t="n">
        <v>0</v>
      </c>
      <c r="BX218" s="114" t="n">
        <v>0</v>
      </c>
      <c r="BZ218" s="114" t="n">
        <v>24</v>
      </c>
      <c r="CA218" s="114" t="n">
        <v>6.48</v>
      </c>
      <c r="CC218" s="114" t="n">
        <v>2.1</v>
      </c>
      <c r="CD218" s="114" t="n">
        <v>4.7</v>
      </c>
      <c r="CE218" s="114" t="n">
        <v>2.1</v>
      </c>
      <c r="CF218" s="114" t="n">
        <v>0</v>
      </c>
    </row>
    <row r="219" customFormat="false" ht="13.8" hidden="false" customHeight="false" outlineLevel="0" collapsed="false">
      <c r="A219" s="243"/>
      <c r="B219" s="91" t="n">
        <v>43314</v>
      </c>
      <c r="C219" s="92" t="n">
        <v>93.1</v>
      </c>
      <c r="D219" s="93" t="n">
        <v>0.641</v>
      </c>
      <c r="E219" s="94" t="n">
        <v>78</v>
      </c>
      <c r="F219" s="95" t="n">
        <v>100</v>
      </c>
      <c r="G219" s="95" t="n">
        <v>88</v>
      </c>
      <c r="H219" s="96" t="n">
        <v>24</v>
      </c>
      <c r="I219" s="96" t="n">
        <v>0</v>
      </c>
      <c r="J219" s="96" t="n">
        <v>24</v>
      </c>
      <c r="K219" s="96" t="n">
        <v>0</v>
      </c>
      <c r="L219" s="97" t="n">
        <v>0</v>
      </c>
      <c r="M219" s="97" t="n">
        <v>0</v>
      </c>
      <c r="N219" s="97" t="n">
        <v>0</v>
      </c>
      <c r="O219" s="97" t="n">
        <v>0</v>
      </c>
      <c r="P219" s="97" t="n">
        <v>0</v>
      </c>
      <c r="Q219" s="92" t="n">
        <v>0</v>
      </c>
      <c r="R219" s="203" t="n">
        <v>3464</v>
      </c>
      <c r="S219" s="112" t="n">
        <v>2955</v>
      </c>
      <c r="T219" s="112" t="n">
        <v>2955</v>
      </c>
      <c r="U219" s="112" t="n">
        <v>2882</v>
      </c>
      <c r="V219" s="216" t="n">
        <v>2986</v>
      </c>
      <c r="W219" s="96" t="n">
        <v>40</v>
      </c>
      <c r="X219" s="96" t="n">
        <v>0</v>
      </c>
      <c r="Y219" s="96" t="n">
        <v>43</v>
      </c>
      <c r="Z219" s="221" t="n">
        <v>0</v>
      </c>
      <c r="AA219" s="221" t="n">
        <v>57</v>
      </c>
      <c r="AB219" s="97" t="n">
        <v>0</v>
      </c>
      <c r="AC219" s="97" t="n">
        <f aca="false">V219-U219+AZ219</f>
        <v>104</v>
      </c>
      <c r="AD219" s="101" t="n">
        <f aca="false">U219-T219</f>
        <v>-73</v>
      </c>
      <c r="AE219" s="95" t="n">
        <v>126</v>
      </c>
      <c r="AF219" s="102" t="n">
        <f aca="false">IF(AE219&gt;0, V219/(AE219*24),"no data")</f>
        <v>0.987433862433862</v>
      </c>
      <c r="AG219" s="103" t="n">
        <f aca="false">IF(R219&gt;0,R219/24,"no data")</f>
        <v>144.333333333333</v>
      </c>
      <c r="AH219" s="102" t="n">
        <f aca="false">IF(U219&gt;0,(U219/R219),"no data")</f>
        <v>0.831986143187067</v>
      </c>
      <c r="AI219" s="104" t="n">
        <f aca="false">IF(U219&gt;0,(1440-((W219*X219)+(Y219*Z219)+(AA219*AB219))/(W219+Y219+AA219))/1440,"no data")</f>
        <v>1</v>
      </c>
      <c r="AJ219" s="105" t="n">
        <f aca="false">IF(U219&gt;0,(1440-((X219*W219+AT219*AU219)+(Z219*Y219+AV219*AW219)+(AA219*AB219+AX219*AY219))/(W219+Y219+AA219))/1440,"no data")</f>
        <v>0.885714285714286</v>
      </c>
      <c r="AK219" s="210" t="n">
        <v>9.872</v>
      </c>
      <c r="AL219" s="211" t="n">
        <v>173.54</v>
      </c>
      <c r="AM219" s="94" t="n">
        <f aca="false">AK219*AL219</f>
        <v>1713.18688</v>
      </c>
      <c r="AN219" s="210" t="n">
        <v>23.651471</v>
      </c>
      <c r="AO219" s="225" t="n">
        <v>989.090657405622</v>
      </c>
      <c r="AP219" s="109" t="n">
        <f aca="false">AN219*AO219</f>
        <v>23393.449</v>
      </c>
      <c r="AQ219" s="130" t="n">
        <f aca="false">IF(U219&gt;0,((((AK219*AL219)+(AN219*AO219))/(U219*1000))*1000000),"no data")</f>
        <v>8711.53222761971</v>
      </c>
      <c r="AR219" s="111" t="n">
        <f aca="false">IF(S219&gt;0,S219/24, "no data")</f>
        <v>123.125</v>
      </c>
      <c r="AS219" s="222"/>
      <c r="AT219" s="95" t="n">
        <v>0</v>
      </c>
      <c r="AU219" s="112" t="n">
        <v>0</v>
      </c>
      <c r="AV219" s="112" t="n">
        <v>0</v>
      </c>
      <c r="AW219" s="95" t="n">
        <v>0</v>
      </c>
      <c r="AX219" s="112" t="n">
        <v>16</v>
      </c>
      <c r="AY219" s="95" t="n">
        <v>1440</v>
      </c>
      <c r="AZ219" s="95" t="n">
        <v>0</v>
      </c>
      <c r="BA219" s="223"/>
      <c r="BB219" s="113" t="n">
        <v>965</v>
      </c>
      <c r="BC219" s="113" t="n">
        <v>1041</v>
      </c>
      <c r="BD219" s="113" t="n">
        <v>980</v>
      </c>
      <c r="BE219" s="113" t="n">
        <f aca="false">BC219-BB219</f>
        <v>76</v>
      </c>
      <c r="BF219" s="113" t="n">
        <f aca="false">AQ219</f>
        <v>8711.53222761971</v>
      </c>
      <c r="BG219" s="173" t="n">
        <f aca="false">BD219/24</f>
        <v>40.8333333333333</v>
      </c>
      <c r="BH219" s="115" t="n">
        <v>0</v>
      </c>
      <c r="BI219" s="116" t="n">
        <v>0</v>
      </c>
      <c r="BJ219" s="117" t="n">
        <v>24</v>
      </c>
      <c r="BK219" s="118" t="n">
        <v>24.83</v>
      </c>
      <c r="BL219" s="118" t="n">
        <v>20.08</v>
      </c>
      <c r="BM219" s="118" t="n">
        <v>30.38</v>
      </c>
      <c r="BN219" s="113" t="n">
        <v>982.6</v>
      </c>
      <c r="BO219" s="118" t="n">
        <v>50.18</v>
      </c>
      <c r="BP219" s="119" t="n">
        <v>0.9328</v>
      </c>
      <c r="BQ219" s="118" t="n">
        <v>94.85</v>
      </c>
      <c r="BR219" s="117" t="n">
        <v>87.32</v>
      </c>
      <c r="BS219" s="113" t="n">
        <v>12074</v>
      </c>
      <c r="BT219" s="113" t="n">
        <v>11499</v>
      </c>
      <c r="BU219" s="224" t="n">
        <f aca="false">BT219-BS219</f>
        <v>-575</v>
      </c>
      <c r="BV219" s="113" t="n">
        <v>0</v>
      </c>
      <c r="BW219" s="114" t="n">
        <v>0</v>
      </c>
      <c r="BX219" s="114" t="n">
        <v>0</v>
      </c>
      <c r="BZ219" s="114" t="n">
        <v>24</v>
      </c>
      <c r="CA219" s="114" t="n">
        <v>6.65</v>
      </c>
      <c r="CC219" s="114" t="n">
        <v>2.1</v>
      </c>
      <c r="CD219" s="114" t="n">
        <v>4.5</v>
      </c>
      <c r="CE219" s="114" t="n">
        <v>2.1</v>
      </c>
      <c r="CF219" s="114" t="n">
        <v>0</v>
      </c>
    </row>
    <row r="220" customFormat="false" ht="13.8" hidden="false" customHeight="false" outlineLevel="0" collapsed="false">
      <c r="A220" s="243"/>
      <c r="B220" s="91" t="n">
        <v>43315</v>
      </c>
      <c r="C220" s="92" t="n">
        <v>92.1</v>
      </c>
      <c r="D220" s="93" t="n">
        <v>0.657</v>
      </c>
      <c r="E220" s="94" t="n">
        <v>78.5</v>
      </c>
      <c r="F220" s="95" t="n">
        <v>99</v>
      </c>
      <c r="G220" s="95" t="n">
        <v>85</v>
      </c>
      <c r="H220" s="96" t="n">
        <v>24</v>
      </c>
      <c r="I220" s="96" t="n">
        <v>0</v>
      </c>
      <c r="J220" s="96" t="n">
        <v>24</v>
      </c>
      <c r="K220" s="96" t="n">
        <v>0</v>
      </c>
      <c r="L220" s="97" t="n">
        <v>0</v>
      </c>
      <c r="M220" s="97" t="n">
        <v>0</v>
      </c>
      <c r="N220" s="97" t="n">
        <v>0</v>
      </c>
      <c r="O220" s="97" t="n">
        <v>0</v>
      </c>
      <c r="P220" s="97" t="n">
        <v>0</v>
      </c>
      <c r="Q220" s="92" t="n">
        <v>0</v>
      </c>
      <c r="R220" s="203" t="n">
        <v>3479</v>
      </c>
      <c r="S220" s="112" t="n">
        <v>2956</v>
      </c>
      <c r="T220" s="112" t="n">
        <v>2956</v>
      </c>
      <c r="U220" s="112" t="n">
        <v>2886</v>
      </c>
      <c r="V220" s="216" t="n">
        <v>2986</v>
      </c>
      <c r="W220" s="96" t="n">
        <v>40</v>
      </c>
      <c r="X220" s="96" t="n">
        <v>0</v>
      </c>
      <c r="Y220" s="96" t="n">
        <v>43</v>
      </c>
      <c r="Z220" s="221" t="n">
        <v>0</v>
      </c>
      <c r="AA220" s="221" t="n">
        <v>57</v>
      </c>
      <c r="AB220" s="97" t="n">
        <v>0</v>
      </c>
      <c r="AC220" s="97" t="n">
        <f aca="false">V220-U220+AZ220</f>
        <v>100</v>
      </c>
      <c r="AD220" s="101" t="n">
        <f aca="false">U220-T220</f>
        <v>-70</v>
      </c>
      <c r="AE220" s="95" t="n">
        <v>126</v>
      </c>
      <c r="AF220" s="102" t="n">
        <f aca="false">IF(AE220&gt;0, V220/(AE220*24),"no data")</f>
        <v>0.987433862433862</v>
      </c>
      <c r="AG220" s="103" t="n">
        <f aca="false">IF(R220&gt;0,R220/24,"no data")</f>
        <v>144.958333333333</v>
      </c>
      <c r="AH220" s="102" t="n">
        <f aca="false">IF(U220&gt;0,(U220/R220),"no data")</f>
        <v>0.829548720896809</v>
      </c>
      <c r="AI220" s="104" t="n">
        <f aca="false">IF(U220&gt;0,(1440-((W220*X220)+(Y220*Z220)+(AA220*AB220))/(W220+Y220+AA220))/1440,"no data")</f>
        <v>1</v>
      </c>
      <c r="AJ220" s="105" t="n">
        <f aca="false">IF(U220&gt;0,(1440-((X220*W220+AT220*AU220)+(Z220*Y220+AV220*AW220)+(AA220*AB220+AX220*AY220))/(W220+Y220+AA220))/1440,"no data")</f>
        <v>0.885714285714286</v>
      </c>
      <c r="AK220" s="210" t="n">
        <v>9.859</v>
      </c>
      <c r="AL220" s="211" t="n">
        <v>175.22</v>
      </c>
      <c r="AM220" s="94" t="n">
        <f aca="false">AK220*AL220</f>
        <v>1727.49398</v>
      </c>
      <c r="AN220" s="210" t="n">
        <v>23.5826</v>
      </c>
      <c r="AO220" s="225" t="n">
        <v>990.674056295743</v>
      </c>
      <c r="AP220" s="109" t="n">
        <f aca="false">AN220*AO220</f>
        <v>23362.67</v>
      </c>
      <c r="AQ220" s="130" t="n">
        <f aca="false">IF(U220&gt;0,((((AK220*AL220)+(AN220*AO220))/(U220*1000))*1000000),"no data")</f>
        <v>8693.75051282051</v>
      </c>
      <c r="AR220" s="111" t="n">
        <f aca="false">IF(S220&gt;0,S220/24, "no data")</f>
        <v>123.166666666667</v>
      </c>
      <c r="AS220" s="222"/>
      <c r="AT220" s="95" t="n">
        <v>0</v>
      </c>
      <c r="AU220" s="112" t="n">
        <v>0</v>
      </c>
      <c r="AV220" s="112" t="n">
        <v>0</v>
      </c>
      <c r="AW220" s="95" t="n">
        <v>0</v>
      </c>
      <c r="AX220" s="112" t="n">
        <v>16</v>
      </c>
      <c r="AY220" s="95" t="n">
        <v>1440</v>
      </c>
      <c r="AZ220" s="95" t="n">
        <v>0</v>
      </c>
      <c r="BA220" s="223"/>
      <c r="BB220" s="113" t="n">
        <v>966</v>
      </c>
      <c r="BC220" s="113" t="n">
        <v>1040</v>
      </c>
      <c r="BD220" s="113" t="n">
        <v>980</v>
      </c>
      <c r="BE220" s="113" t="n">
        <f aca="false">BC220-BB220</f>
        <v>74</v>
      </c>
      <c r="BF220" s="113" t="n">
        <f aca="false">AQ220</f>
        <v>8693.75051282051</v>
      </c>
      <c r="BG220" s="173" t="n">
        <f aca="false">BD220/24</f>
        <v>40.8333333333333</v>
      </c>
      <c r="BH220" s="115" t="n">
        <v>0</v>
      </c>
      <c r="BI220" s="116" t="n">
        <v>0</v>
      </c>
      <c r="BJ220" s="117" t="n">
        <v>24</v>
      </c>
      <c r="BK220" s="118" t="n">
        <v>24.77</v>
      </c>
      <c r="BL220" s="118" t="n">
        <v>20.48</v>
      </c>
      <c r="BM220" s="118" t="n">
        <v>30.4</v>
      </c>
      <c r="BN220" s="113" t="n">
        <v>983</v>
      </c>
      <c r="BO220" s="118" t="n">
        <v>50.16</v>
      </c>
      <c r="BP220" s="119" t="n">
        <v>0.9319</v>
      </c>
      <c r="BQ220" s="118" t="n">
        <v>94.89</v>
      </c>
      <c r="BR220" s="117" t="n">
        <v>87.31</v>
      </c>
      <c r="BS220" s="113" t="n">
        <v>12045</v>
      </c>
      <c r="BT220" s="113" t="n">
        <v>11649</v>
      </c>
      <c r="BU220" s="224" t="n">
        <f aca="false">BT220-BS220</f>
        <v>-396</v>
      </c>
      <c r="BV220" s="113" t="n">
        <v>0</v>
      </c>
      <c r="BW220" s="114" t="n">
        <v>0</v>
      </c>
      <c r="BX220" s="114" t="n">
        <v>0</v>
      </c>
      <c r="BZ220" s="114" t="n">
        <v>24</v>
      </c>
      <c r="CA220" s="114" t="n">
        <v>6.4</v>
      </c>
      <c r="CC220" s="114" t="n">
        <v>2.1</v>
      </c>
      <c r="CD220" s="114" t="n">
        <v>4.5</v>
      </c>
      <c r="CE220" s="114" t="n">
        <v>2.2</v>
      </c>
      <c r="CF220" s="114" t="n">
        <v>0</v>
      </c>
    </row>
    <row r="221" customFormat="false" ht="13.8" hidden="false" customHeight="false" outlineLevel="0" collapsed="false">
      <c r="A221" s="243"/>
      <c r="B221" s="91" t="n">
        <v>43316</v>
      </c>
      <c r="C221" s="92" t="n">
        <v>92.1</v>
      </c>
      <c r="D221" s="93" t="n">
        <v>0.648</v>
      </c>
      <c r="E221" s="94" t="n">
        <v>77.9</v>
      </c>
      <c r="F221" s="95" t="n">
        <v>98</v>
      </c>
      <c r="G221" s="95" t="n">
        <v>87</v>
      </c>
      <c r="H221" s="96" t="n">
        <v>24</v>
      </c>
      <c r="I221" s="96" t="n">
        <v>0</v>
      </c>
      <c r="J221" s="96" t="n">
        <v>24</v>
      </c>
      <c r="K221" s="96" t="n">
        <v>0</v>
      </c>
      <c r="L221" s="97" t="n">
        <v>0</v>
      </c>
      <c r="M221" s="97" t="n">
        <v>0</v>
      </c>
      <c r="N221" s="97" t="n">
        <v>0</v>
      </c>
      <c r="O221" s="97" t="n">
        <v>0</v>
      </c>
      <c r="P221" s="97" t="n">
        <v>0</v>
      </c>
      <c r="Q221" s="92" t="n">
        <v>0</v>
      </c>
      <c r="R221" s="203" t="n">
        <v>3476</v>
      </c>
      <c r="S221" s="112" t="n">
        <v>2957</v>
      </c>
      <c r="T221" s="112" t="n">
        <v>2957</v>
      </c>
      <c r="U221" s="112" t="n">
        <v>2887</v>
      </c>
      <c r="V221" s="216" t="n">
        <v>2985</v>
      </c>
      <c r="W221" s="96" t="n">
        <v>40</v>
      </c>
      <c r="X221" s="96" t="n">
        <v>0</v>
      </c>
      <c r="Y221" s="96" t="n">
        <v>43</v>
      </c>
      <c r="Z221" s="221" t="n">
        <v>0</v>
      </c>
      <c r="AA221" s="221" t="n">
        <v>57</v>
      </c>
      <c r="AB221" s="97" t="n">
        <v>0</v>
      </c>
      <c r="AC221" s="97" t="n">
        <f aca="false">V221-U221+AZ221</f>
        <v>98</v>
      </c>
      <c r="AD221" s="101" t="n">
        <f aca="false">U221-T221</f>
        <v>-70</v>
      </c>
      <c r="AE221" s="95" t="n">
        <v>126</v>
      </c>
      <c r="AF221" s="102" t="n">
        <f aca="false">IF(AE221&gt;0, V221/(AE221*24),"no data")</f>
        <v>0.987103174603175</v>
      </c>
      <c r="AG221" s="103" t="n">
        <f aca="false">IF(R221&gt;0,R221/24,"no data")</f>
        <v>144.833333333333</v>
      </c>
      <c r="AH221" s="102" t="n">
        <f aca="false">IF(U221&gt;0,(U221/R221),"no data")</f>
        <v>0.830552359033372</v>
      </c>
      <c r="AI221" s="104" t="n">
        <f aca="false">IF(U221&gt;0,(1440-((W221*X221)+(Y221*Z221)+(AA221*AB221))/(W221+Y221+AA221))/1440,"no data")</f>
        <v>1</v>
      </c>
      <c r="AJ221" s="105" t="n">
        <f aca="false">IF(U221&gt;0,(1440-((X221*W221+AT221*AU221)+(Z221*Y221+AV221*AW221)+(AA221*AB221+AX221*AY221))/(W221+Y221+AA221))/1440,"no data")</f>
        <v>0.885714285714286</v>
      </c>
      <c r="AK221" s="210" t="n">
        <v>9.989</v>
      </c>
      <c r="AL221" s="211" t="n">
        <v>179.51</v>
      </c>
      <c r="AM221" s="94" t="n">
        <f aca="false">AK221*AL221</f>
        <v>1793.12539</v>
      </c>
      <c r="AN221" s="210" t="n">
        <v>23.6341</v>
      </c>
      <c r="AO221" s="225" t="n">
        <v>988.334652049369</v>
      </c>
      <c r="AP221" s="109" t="n">
        <f aca="false">AN221*AO221</f>
        <v>23358.4</v>
      </c>
      <c r="AQ221" s="130" t="n">
        <f aca="false">IF(U221&gt;0,((((AK221*AL221)+(AN221*AO221))/(U221*1000))*1000000),"no data")</f>
        <v>8711.99355386214</v>
      </c>
      <c r="AR221" s="111" t="n">
        <f aca="false">IF(S221&gt;0,S221/24, "no data")</f>
        <v>123.208333333333</v>
      </c>
      <c r="AS221" s="222"/>
      <c r="AT221" s="95" t="n">
        <v>0</v>
      </c>
      <c r="AU221" s="112" t="n">
        <v>0</v>
      </c>
      <c r="AV221" s="112" t="n">
        <v>0</v>
      </c>
      <c r="AW221" s="95" t="n">
        <v>0</v>
      </c>
      <c r="AX221" s="112" t="n">
        <v>16</v>
      </c>
      <c r="AY221" s="95" t="n">
        <v>1440</v>
      </c>
      <c r="AZ221" s="95" t="n">
        <v>0</v>
      </c>
      <c r="BA221" s="223"/>
      <c r="BB221" s="113" t="n">
        <v>965</v>
      </c>
      <c r="BC221" s="113" t="n">
        <v>1040</v>
      </c>
      <c r="BD221" s="113" t="n">
        <v>980</v>
      </c>
      <c r="BE221" s="113" t="n">
        <f aca="false">BC221-BB221</f>
        <v>75</v>
      </c>
      <c r="BF221" s="113" t="n">
        <f aca="false">AQ221</f>
        <v>8711.99355386214</v>
      </c>
      <c r="BG221" s="173" t="n">
        <f aca="false">BD221/24</f>
        <v>40.8333333333333</v>
      </c>
      <c r="BH221" s="115" t="n">
        <v>0</v>
      </c>
      <c r="BI221" s="116" t="n">
        <v>0</v>
      </c>
      <c r="BJ221" s="117" t="n">
        <v>24</v>
      </c>
      <c r="BK221" s="118" t="n">
        <v>24.91</v>
      </c>
      <c r="BL221" s="118" t="n">
        <v>20.61</v>
      </c>
      <c r="BM221" s="118" t="n">
        <v>30.64</v>
      </c>
      <c r="BN221" s="113" t="n">
        <v>982.17</v>
      </c>
      <c r="BO221" s="118" t="n">
        <v>50.13</v>
      </c>
      <c r="BP221" s="119" t="n">
        <v>0.9311</v>
      </c>
      <c r="BQ221" s="118" t="n">
        <v>94.98</v>
      </c>
      <c r="BR221" s="117" t="n">
        <v>87.31</v>
      </c>
      <c r="BS221" s="113" t="n">
        <v>12119</v>
      </c>
      <c r="BT221" s="113" t="n">
        <v>11722</v>
      </c>
      <c r="BU221" s="224" t="n">
        <f aca="false">BT221-BS221</f>
        <v>-397</v>
      </c>
      <c r="BV221" s="113" t="n">
        <v>0</v>
      </c>
      <c r="BW221" s="114" t="n">
        <v>0</v>
      </c>
      <c r="BX221" s="114" t="n">
        <v>0</v>
      </c>
      <c r="BZ221" s="114" t="n">
        <v>23.95</v>
      </c>
      <c r="CA221" s="114" t="n">
        <v>6.63</v>
      </c>
      <c r="CC221" s="114" t="n">
        <v>2.1</v>
      </c>
      <c r="CD221" s="114" t="n">
        <v>4.6</v>
      </c>
      <c r="CE221" s="114" t="n">
        <v>2.1</v>
      </c>
      <c r="CF221" s="114" t="n">
        <v>0</v>
      </c>
    </row>
    <row r="222" customFormat="false" ht="13.8" hidden="false" customHeight="false" outlineLevel="0" collapsed="false">
      <c r="A222" s="243"/>
      <c r="B222" s="91" t="n">
        <v>43317</v>
      </c>
      <c r="C222" s="92" t="n">
        <v>93.2</v>
      </c>
      <c r="D222" s="93" t="n">
        <v>0.647</v>
      </c>
      <c r="E222" s="94" t="n">
        <v>79.1</v>
      </c>
      <c r="F222" s="95" t="n">
        <v>100</v>
      </c>
      <c r="G222" s="95" t="n">
        <v>87</v>
      </c>
      <c r="H222" s="96" t="n">
        <v>24</v>
      </c>
      <c r="I222" s="96" t="n">
        <v>0</v>
      </c>
      <c r="J222" s="96" t="n">
        <v>24</v>
      </c>
      <c r="K222" s="96" t="n">
        <v>0</v>
      </c>
      <c r="L222" s="97" t="n">
        <v>0</v>
      </c>
      <c r="M222" s="97" t="n">
        <v>0</v>
      </c>
      <c r="N222" s="97" t="n">
        <v>0</v>
      </c>
      <c r="O222" s="97" t="n">
        <v>0</v>
      </c>
      <c r="P222" s="97" t="n">
        <v>0</v>
      </c>
      <c r="Q222" s="92" t="n">
        <v>0</v>
      </c>
      <c r="R222" s="203" t="n">
        <v>3467</v>
      </c>
      <c r="S222" s="112" t="n">
        <v>2944</v>
      </c>
      <c r="T222" s="112" t="n">
        <v>2944</v>
      </c>
      <c r="U222" s="112" t="n">
        <v>2873</v>
      </c>
      <c r="V222" s="216" t="n">
        <v>2970</v>
      </c>
      <c r="W222" s="96" t="n">
        <v>40</v>
      </c>
      <c r="X222" s="96" t="n">
        <v>0</v>
      </c>
      <c r="Y222" s="96" t="n">
        <v>43</v>
      </c>
      <c r="Z222" s="221" t="n">
        <v>0</v>
      </c>
      <c r="AA222" s="221" t="n">
        <v>57</v>
      </c>
      <c r="AB222" s="97" t="n">
        <v>0</v>
      </c>
      <c r="AC222" s="97" t="n">
        <f aca="false">V222-U222+AZ222</f>
        <v>97</v>
      </c>
      <c r="AD222" s="101" t="n">
        <f aca="false">U222-T222</f>
        <v>-71</v>
      </c>
      <c r="AE222" s="95" t="n">
        <v>126</v>
      </c>
      <c r="AF222" s="102" t="n">
        <f aca="false">IF(AE222&gt;0, V222/(AE222*24),"no data")</f>
        <v>0.982142857142857</v>
      </c>
      <c r="AG222" s="103" t="n">
        <f aca="false">IF(R222&gt;0,R222/24,"no data")</f>
        <v>144.458333333333</v>
      </c>
      <c r="AH222" s="102" t="n">
        <f aca="false">IF(U222&gt;0,(U222/R222),"no data")</f>
        <v>0.828670320161523</v>
      </c>
      <c r="AI222" s="104" t="n">
        <f aca="false">IF(U222&gt;0,(1440-((W222*X222)+(Y222*Z222)+(AA222*AB222))/(W222+Y222+AA222))/1440,"no data")</f>
        <v>1</v>
      </c>
      <c r="AJ222" s="105" t="n">
        <f aca="false">IF(U222&gt;0,(1440-((X222*W222+AT222*AU222)+(Z222*Y222+AV222*AW222)+(AA222*AB222+AX222*AY222))/(W222+Y222+AA222))/1440,"no data")</f>
        <v>0.885714285714286</v>
      </c>
      <c r="AK222" s="210" t="n">
        <v>9.98</v>
      </c>
      <c r="AL222" s="211" t="n">
        <v>181.1</v>
      </c>
      <c r="AM222" s="94" t="n">
        <f aca="false">AK222*AL222</f>
        <v>1807.378</v>
      </c>
      <c r="AN222" s="210" t="n">
        <v>23.47976</v>
      </c>
      <c r="AO222" s="225" t="n">
        <v>988.173644023619</v>
      </c>
      <c r="AP222" s="109" t="n">
        <f aca="false">AN222*AO222</f>
        <v>23202.08</v>
      </c>
      <c r="AQ222" s="130" t="n">
        <f aca="false">IF(U222&gt;0,((((AK222*AL222)+(AN222*AO222))/(U222*1000))*1000000),"no data")</f>
        <v>8704.99756352245</v>
      </c>
      <c r="AR222" s="111" t="n">
        <f aca="false">IF(S222&gt;0,S222/24, "no data")</f>
        <v>122.666666666667</v>
      </c>
      <c r="AS222" s="222"/>
      <c r="AT222" s="95" t="n">
        <v>0</v>
      </c>
      <c r="AU222" s="112" t="n">
        <v>0</v>
      </c>
      <c r="AV222" s="112" t="n">
        <v>0</v>
      </c>
      <c r="AW222" s="95" t="n">
        <v>0</v>
      </c>
      <c r="AX222" s="112" t="n">
        <v>16</v>
      </c>
      <c r="AY222" s="95" t="n">
        <v>1440</v>
      </c>
      <c r="AZ222" s="95" t="n">
        <v>0</v>
      </c>
      <c r="BA222" s="223"/>
      <c r="BB222" s="113" t="n">
        <v>961</v>
      </c>
      <c r="BC222" s="113" t="n">
        <v>1033</v>
      </c>
      <c r="BD222" s="113" t="n">
        <v>976</v>
      </c>
      <c r="BE222" s="113" t="n">
        <f aca="false">BC222-BB222</f>
        <v>72</v>
      </c>
      <c r="BF222" s="113" t="n">
        <f aca="false">AQ222</f>
        <v>8704.99756352245</v>
      </c>
      <c r="BG222" s="173" t="n">
        <f aca="false">BD222/24</f>
        <v>40.6666666666667</v>
      </c>
      <c r="BH222" s="115" t="n">
        <v>0</v>
      </c>
      <c r="BI222" s="116" t="n">
        <v>0</v>
      </c>
      <c r="BJ222" s="117" t="n">
        <v>24</v>
      </c>
      <c r="BK222" s="118" t="n">
        <v>24.8</v>
      </c>
      <c r="BL222" s="118" t="n">
        <v>20.54</v>
      </c>
      <c r="BM222" s="118" t="n">
        <v>30.47</v>
      </c>
      <c r="BN222" s="113" t="n">
        <v>981.29</v>
      </c>
      <c r="BO222" s="118" t="n">
        <v>50.09</v>
      </c>
      <c r="BP222" s="119" t="n">
        <v>0.9313</v>
      </c>
      <c r="BQ222" s="118" t="n">
        <v>95.22</v>
      </c>
      <c r="BR222" s="117" t="n">
        <v>87.33</v>
      </c>
      <c r="BS222" s="113" t="n">
        <v>12113</v>
      </c>
      <c r="BT222" s="113" t="n">
        <v>11762</v>
      </c>
      <c r="BU222" s="224" t="n">
        <f aca="false">BT222-BS222</f>
        <v>-351</v>
      </c>
      <c r="BV222" s="113" t="n">
        <v>0</v>
      </c>
      <c r="BW222" s="114" t="n">
        <v>0</v>
      </c>
      <c r="BX222" s="114" t="n">
        <v>0</v>
      </c>
      <c r="BZ222" s="114" t="n">
        <v>24</v>
      </c>
      <c r="CA222" s="114" t="n">
        <v>6.35</v>
      </c>
      <c r="CC222" s="114" t="n">
        <v>2.1</v>
      </c>
      <c r="CD222" s="114" t="n">
        <v>4.6</v>
      </c>
      <c r="CE222" s="114" t="n">
        <v>2.1</v>
      </c>
      <c r="CF222" s="114" t="n">
        <v>0</v>
      </c>
    </row>
    <row r="223" customFormat="false" ht="15" hidden="false" customHeight="true" outlineLevel="0" collapsed="false">
      <c r="A223" s="90" t="s">
        <v>124</v>
      </c>
      <c r="B223" s="91" t="n">
        <v>43318</v>
      </c>
      <c r="C223" s="140" t="n">
        <v>92.4</v>
      </c>
      <c r="D223" s="141" t="n">
        <v>0.645</v>
      </c>
      <c r="E223" s="140" t="n">
        <v>77.5</v>
      </c>
      <c r="F223" s="143" t="n">
        <v>100</v>
      </c>
      <c r="G223" s="143" t="n">
        <v>87</v>
      </c>
      <c r="H223" s="144" t="n">
        <v>24</v>
      </c>
      <c r="I223" s="144" t="n">
        <v>0</v>
      </c>
      <c r="J223" s="144" t="n">
        <v>24</v>
      </c>
      <c r="K223" s="144" t="n">
        <v>0</v>
      </c>
      <c r="L223" s="145" t="n">
        <v>0</v>
      </c>
      <c r="M223" s="145" t="n">
        <v>0</v>
      </c>
      <c r="N223" s="145" t="n">
        <v>0</v>
      </c>
      <c r="O223" s="145" t="n">
        <v>0</v>
      </c>
      <c r="P223" s="145" t="n">
        <v>0</v>
      </c>
      <c r="Q223" s="143" t="n">
        <v>0</v>
      </c>
      <c r="R223" s="143" t="n">
        <v>3476</v>
      </c>
      <c r="S223" s="143" t="n">
        <v>2949</v>
      </c>
      <c r="T223" s="143" t="n">
        <v>2949</v>
      </c>
      <c r="U223" s="143" t="n">
        <v>2877</v>
      </c>
      <c r="V223" s="144" t="n">
        <v>2977</v>
      </c>
      <c r="W223" s="144" t="n">
        <v>40</v>
      </c>
      <c r="X223" s="144" t="n">
        <v>0</v>
      </c>
      <c r="Y223" s="144" t="n">
        <v>43</v>
      </c>
      <c r="Z223" s="145" t="n">
        <v>0</v>
      </c>
      <c r="AA223" s="145" t="n">
        <v>57</v>
      </c>
      <c r="AB223" s="145" t="n">
        <v>0</v>
      </c>
      <c r="AC223" s="149" t="n">
        <f aca="false">V223-U223+AZ223</f>
        <v>100</v>
      </c>
      <c r="AD223" s="150" t="n">
        <f aca="false">U223-T223</f>
        <v>-72</v>
      </c>
      <c r="AE223" s="143" t="n">
        <v>126</v>
      </c>
      <c r="AF223" s="151" t="n">
        <f aca="false">IF(AE223&gt;0, V223/(AE223*24),"no data")</f>
        <v>0.984457671957672</v>
      </c>
      <c r="AG223" s="152" t="n">
        <f aca="false">IF(R223&gt;0,R223/24,"no data")</f>
        <v>144.833333333333</v>
      </c>
      <c r="AH223" s="151" t="n">
        <f aca="false">IF(U223&gt;0,(U223/R223),"no data")</f>
        <v>0.827675489067894</v>
      </c>
      <c r="AI223" s="153" t="n">
        <f aca="false">IF(U223&gt;0,(1440-((W223*X223)+(Y223*Z223)+(AA223*AB223))/(W223+Y223+AA223))/1440,"no data")</f>
        <v>1</v>
      </c>
      <c r="AJ223" s="154" t="n">
        <f aca="false">IF(U223&gt;0,(1440-((X223*W223+AT223*AU223)+(Z223*Y223+AV223*AW223)+(AA223*AB223+AX223*AY223))/(W223+Y223+AA223))/1440,"no data")</f>
        <v>0.885714285714286</v>
      </c>
      <c r="AK223" s="233" t="n">
        <v>9.972</v>
      </c>
      <c r="AL223" s="234" t="n">
        <v>183.24</v>
      </c>
      <c r="AM223" s="201" t="n">
        <f aca="false">AK223*AL223</f>
        <v>1827.26928</v>
      </c>
      <c r="AN223" s="233" t="n">
        <v>23.63391</v>
      </c>
      <c r="AO223" s="235" t="n">
        <v>985.525078160998</v>
      </c>
      <c r="AP223" s="155" t="n">
        <f aca="false">AN223*AO223</f>
        <v>23291.811</v>
      </c>
      <c r="AQ223" s="156" t="n">
        <f aca="false">IF(U223&gt;0,((((AK223*AL223)+(AN223*AO223))/(U223*1000))*1000000),"no data")</f>
        <v>8730.99766423358</v>
      </c>
      <c r="AR223" s="236" t="n">
        <f aca="false">IF(S223&gt;0,S223/24, "no data")</f>
        <v>122.875</v>
      </c>
      <c r="AS223" s="36"/>
      <c r="AT223" s="158" t="n">
        <v>0</v>
      </c>
      <c r="AU223" s="143" t="n">
        <v>0</v>
      </c>
      <c r="AV223" s="159" t="n">
        <v>0</v>
      </c>
      <c r="AW223" s="159" t="n">
        <v>0</v>
      </c>
      <c r="AX223" s="143" t="n">
        <v>16</v>
      </c>
      <c r="AY223" s="159" t="n">
        <v>1440</v>
      </c>
      <c r="AZ223" s="143" t="n">
        <v>0</v>
      </c>
      <c r="BB223" s="143" t="n">
        <v>962</v>
      </c>
      <c r="BC223" s="143" t="n">
        <v>1036</v>
      </c>
      <c r="BD223" s="143" t="n">
        <v>979</v>
      </c>
      <c r="BE223" s="160" t="n">
        <f aca="false">BC223-BB223</f>
        <v>74</v>
      </c>
      <c r="BF223" s="161" t="n">
        <f aca="false">AQ223</f>
        <v>8730.99766423358</v>
      </c>
      <c r="BG223" s="162" t="n">
        <f aca="false">BD223/24</f>
        <v>40.7916666666667</v>
      </c>
      <c r="BH223" s="163" t="n">
        <v>0</v>
      </c>
      <c r="BI223" s="164" t="n">
        <v>0</v>
      </c>
      <c r="BJ223" s="162" t="n">
        <v>24</v>
      </c>
      <c r="BK223" s="160" t="n">
        <v>24.98</v>
      </c>
      <c r="BL223" s="160" t="n">
        <v>20.81</v>
      </c>
      <c r="BM223" s="160" t="n">
        <v>30.35</v>
      </c>
      <c r="BN223" s="160" t="n">
        <v>982.88</v>
      </c>
      <c r="BO223" s="162" t="n">
        <v>50.09</v>
      </c>
      <c r="BP223" s="165" t="n">
        <v>0.931</v>
      </c>
      <c r="BQ223" s="162" t="n">
        <v>94.9</v>
      </c>
      <c r="BR223" s="162" t="n">
        <v>87.29</v>
      </c>
      <c r="BS223" s="160" t="n">
        <v>12190</v>
      </c>
      <c r="BT223" s="160" t="n">
        <v>11840</v>
      </c>
      <c r="BU223" s="135" t="n">
        <f aca="false">BT223-BS223</f>
        <v>-350</v>
      </c>
      <c r="BV223" s="244" t="n">
        <f aca="false">BH223+BI223</f>
        <v>0</v>
      </c>
      <c r="BW223" s="162" t="n">
        <v>0</v>
      </c>
      <c r="BX223" s="162" t="n">
        <v>0</v>
      </c>
      <c r="BZ223" s="162" t="n">
        <v>24</v>
      </c>
      <c r="CA223" s="162" t="n">
        <v>6.47</v>
      </c>
      <c r="CC223" s="162" t="n">
        <v>2.1</v>
      </c>
      <c r="CD223" s="162" t="n">
        <v>4.6</v>
      </c>
      <c r="CE223" s="162" t="n">
        <v>2</v>
      </c>
      <c r="CF223" s="162" t="n">
        <v>0</v>
      </c>
    </row>
    <row r="224" customFormat="false" ht="13.8" hidden="false" customHeight="false" outlineLevel="0" collapsed="false">
      <c r="A224" s="90"/>
      <c r="B224" s="91" t="n">
        <v>43319</v>
      </c>
      <c r="C224" s="140" t="n">
        <v>93.1</v>
      </c>
      <c r="D224" s="166" t="n">
        <v>0.62</v>
      </c>
      <c r="E224" s="140" t="n">
        <v>78.23</v>
      </c>
      <c r="F224" s="143" t="n">
        <v>102</v>
      </c>
      <c r="G224" s="143" t="n">
        <v>86</v>
      </c>
      <c r="H224" s="144" t="n">
        <v>24</v>
      </c>
      <c r="I224" s="144" t="n">
        <v>0</v>
      </c>
      <c r="J224" s="144" t="n">
        <v>24</v>
      </c>
      <c r="K224" s="144" t="n">
        <v>0</v>
      </c>
      <c r="L224" s="145" t="n">
        <v>0</v>
      </c>
      <c r="M224" s="145" t="n">
        <v>0</v>
      </c>
      <c r="N224" s="145" t="n">
        <v>0</v>
      </c>
      <c r="O224" s="145" t="n">
        <v>0</v>
      </c>
      <c r="P224" s="145" t="n">
        <v>0</v>
      </c>
      <c r="Q224" s="143" t="n">
        <v>0</v>
      </c>
      <c r="R224" s="143" t="n">
        <v>3465</v>
      </c>
      <c r="S224" s="143" t="n">
        <v>2949</v>
      </c>
      <c r="T224" s="143" t="n">
        <v>2949</v>
      </c>
      <c r="U224" s="143" t="n">
        <v>2879</v>
      </c>
      <c r="V224" s="144" t="n">
        <v>2977</v>
      </c>
      <c r="W224" s="144" t="n">
        <v>40</v>
      </c>
      <c r="X224" s="144" t="n">
        <v>0</v>
      </c>
      <c r="Y224" s="144" t="n">
        <v>43</v>
      </c>
      <c r="Z224" s="145" t="n">
        <v>0</v>
      </c>
      <c r="AA224" s="145" t="n">
        <v>57</v>
      </c>
      <c r="AB224" s="145" t="n">
        <v>0</v>
      </c>
      <c r="AC224" s="149" t="n">
        <f aca="false">V224-U224+AZ224</f>
        <v>98</v>
      </c>
      <c r="AD224" s="150" t="n">
        <f aca="false">U224-T224</f>
        <v>-70</v>
      </c>
      <c r="AE224" s="143" t="n">
        <v>126</v>
      </c>
      <c r="AF224" s="151" t="n">
        <f aca="false">IF(AE224&gt;0, V224/(AE224*24),"no data")</f>
        <v>0.984457671957672</v>
      </c>
      <c r="AG224" s="152" t="n">
        <f aca="false">IF(R224&gt;0,R224/24,"no data")</f>
        <v>144.375</v>
      </c>
      <c r="AH224" s="151" t="n">
        <f aca="false">IF(U224&gt;0,(U224/R224),"no data")</f>
        <v>0.830880230880231</v>
      </c>
      <c r="AI224" s="153" t="n">
        <f aca="false">IF(U224&gt;0,(1440-((W224*X224)+(Y224*Z224)+(AA224*AB224))/(W224+Y224+AA224))/1440,"no data")</f>
        <v>1</v>
      </c>
      <c r="AJ224" s="154" t="n">
        <f aca="false">IF(U224&gt;0,(1440-((X224*W224+AT224*AU224)+(Z224*Y224+AV224*AW224)+(AA224*AB224+AX224*AY224))/(W224+Y224+AA224))/1440,"no data")</f>
        <v>0.885714285714286</v>
      </c>
      <c r="AK224" s="233" t="n">
        <v>9.999</v>
      </c>
      <c r="AL224" s="234" t="n">
        <v>184.94</v>
      </c>
      <c r="AM224" s="201" t="n">
        <f aca="false">AK224*AL224</f>
        <v>1849.21506</v>
      </c>
      <c r="AN224" s="233" t="n">
        <v>23.704551</v>
      </c>
      <c r="AO224" s="235" t="n">
        <v>980.412157986034</v>
      </c>
      <c r="AP224" s="155" t="n">
        <f aca="false">AN224*AO224</f>
        <v>23240.23</v>
      </c>
      <c r="AQ224" s="156" t="n">
        <f aca="false">IF(U224&gt;0,((((AK224*AL224)+(AN224*AO224))/(U224*1000))*1000000),"no data")</f>
        <v>8714.63878430011</v>
      </c>
      <c r="AR224" s="236" t="n">
        <f aca="false">IF(S224&gt;0,S224/24, "no data")</f>
        <v>122.875</v>
      </c>
      <c r="AS224" s="36"/>
      <c r="AT224" s="158" t="n">
        <v>0</v>
      </c>
      <c r="AU224" s="143" t="n">
        <v>0</v>
      </c>
      <c r="AV224" s="159" t="n">
        <v>0</v>
      </c>
      <c r="AW224" s="159" t="n">
        <v>0</v>
      </c>
      <c r="AX224" s="143" t="n">
        <v>16</v>
      </c>
      <c r="AY224" s="159" t="n">
        <v>1440</v>
      </c>
      <c r="AZ224" s="143" t="n">
        <v>0</v>
      </c>
      <c r="BA224" s="227"/>
      <c r="BB224" s="143" t="n">
        <v>962</v>
      </c>
      <c r="BC224" s="143" t="n">
        <v>1036</v>
      </c>
      <c r="BD224" s="143" t="n">
        <v>979</v>
      </c>
      <c r="BE224" s="160" t="n">
        <f aca="false">BC224-BB224</f>
        <v>74</v>
      </c>
      <c r="BF224" s="161" t="n">
        <f aca="false">AQ224</f>
        <v>8714.63878430011</v>
      </c>
      <c r="BG224" s="162" t="n">
        <f aca="false">BD224/24</f>
        <v>40.7916666666667</v>
      </c>
      <c r="BH224" s="163" t="n">
        <v>0</v>
      </c>
      <c r="BI224" s="164" t="n">
        <v>0</v>
      </c>
      <c r="BJ224" s="162" t="n">
        <v>24</v>
      </c>
      <c r="BK224" s="160" t="n">
        <v>25.14</v>
      </c>
      <c r="BL224" s="160" t="n">
        <v>20.97</v>
      </c>
      <c r="BM224" s="160" t="n">
        <v>30.25</v>
      </c>
      <c r="BN224" s="160" t="n">
        <v>984.9</v>
      </c>
      <c r="BO224" s="162" t="n">
        <v>50.1</v>
      </c>
      <c r="BP224" s="165" t="n">
        <v>0.9305</v>
      </c>
      <c r="BQ224" s="162" t="n">
        <v>94.82</v>
      </c>
      <c r="BR224" s="162" t="n">
        <v>87.3</v>
      </c>
      <c r="BS224" s="160" t="n">
        <v>12252</v>
      </c>
      <c r="BT224" s="160" t="n">
        <v>11897</v>
      </c>
      <c r="BU224" s="135" t="n">
        <f aca="false">BT224-BS224</f>
        <v>-355</v>
      </c>
      <c r="BV224" s="244" t="n">
        <f aca="false">BH224+BI224</f>
        <v>0</v>
      </c>
      <c r="BW224" s="162" t="n">
        <v>0</v>
      </c>
      <c r="BX224" s="162" t="n">
        <v>0</v>
      </c>
      <c r="BZ224" s="162" t="n">
        <v>24</v>
      </c>
      <c r="CA224" s="162" t="n">
        <v>7.25</v>
      </c>
      <c r="CC224" s="162" t="n">
        <v>2.2</v>
      </c>
      <c r="CD224" s="162" t="n">
        <v>4.8</v>
      </c>
      <c r="CE224" s="162" t="n">
        <v>2.1</v>
      </c>
      <c r="CF224" s="162" t="n">
        <v>0</v>
      </c>
    </row>
    <row r="225" customFormat="false" ht="13.8" hidden="false" customHeight="false" outlineLevel="0" collapsed="false">
      <c r="A225" s="90"/>
      <c r="B225" s="91" t="n">
        <v>43320</v>
      </c>
      <c r="C225" s="140" t="n">
        <v>90.16</v>
      </c>
      <c r="D225" s="166" t="n">
        <v>0.6879</v>
      </c>
      <c r="E225" s="140" t="n">
        <v>78.93</v>
      </c>
      <c r="F225" s="143" t="n">
        <v>97</v>
      </c>
      <c r="G225" s="143" t="n">
        <v>83</v>
      </c>
      <c r="H225" s="144" t="n">
        <v>24</v>
      </c>
      <c r="I225" s="144" t="n">
        <v>0</v>
      </c>
      <c r="J225" s="144" t="n">
        <v>24</v>
      </c>
      <c r="K225" s="144" t="n">
        <v>0</v>
      </c>
      <c r="L225" s="145" t="n">
        <v>0</v>
      </c>
      <c r="M225" s="145" t="n">
        <v>0</v>
      </c>
      <c r="N225" s="145" t="n">
        <v>0</v>
      </c>
      <c r="O225" s="145" t="n">
        <v>0</v>
      </c>
      <c r="P225" s="145" t="n">
        <v>0</v>
      </c>
      <c r="Q225" s="143" t="n">
        <v>0</v>
      </c>
      <c r="R225" s="143" t="n">
        <v>3496</v>
      </c>
      <c r="S225" s="143" t="n">
        <v>2950</v>
      </c>
      <c r="T225" s="143" t="n">
        <v>2950</v>
      </c>
      <c r="U225" s="143" t="n">
        <v>2875</v>
      </c>
      <c r="V225" s="144" t="n">
        <v>2974</v>
      </c>
      <c r="W225" s="144" t="n">
        <v>40</v>
      </c>
      <c r="X225" s="144" t="n">
        <v>0</v>
      </c>
      <c r="Y225" s="144" t="n">
        <v>43</v>
      </c>
      <c r="Z225" s="145" t="n">
        <v>0</v>
      </c>
      <c r="AA225" s="145" t="n">
        <v>57</v>
      </c>
      <c r="AB225" s="145" t="n">
        <v>0</v>
      </c>
      <c r="AC225" s="149" t="n">
        <f aca="false">V225-U225+AZ225</f>
        <v>99</v>
      </c>
      <c r="AD225" s="150" t="n">
        <f aca="false">U225-T225</f>
        <v>-75</v>
      </c>
      <c r="AE225" s="143" t="n">
        <v>126</v>
      </c>
      <c r="AF225" s="151" t="n">
        <f aca="false">IF(AE225&gt;0, V225/(AE225*24),"no data")</f>
        <v>0.983465608465608</v>
      </c>
      <c r="AG225" s="152" t="n">
        <f aca="false">IF(R225&gt;0,R225/24,"no data")</f>
        <v>145.666666666667</v>
      </c>
      <c r="AH225" s="151" t="n">
        <f aca="false">IF(U225&gt;0,(U225/R225),"no data")</f>
        <v>0.822368421052632</v>
      </c>
      <c r="AI225" s="153" t="n">
        <f aca="false">IF(U225&gt;0,(1440-((W225*X225)+(Y225*Z225)+(AA225*AB225))/(W225+Y225+AA225))/1440,"no data")</f>
        <v>1</v>
      </c>
      <c r="AJ225" s="154" t="n">
        <f aca="false">IF(U225&gt;0,(1440-((X225*W225+AT225*AU225)+(Z225*Y225+AV225*AW225)+(AA225*AB225+AX225*AY225))/(W225+Y225+AA225))/1440,"no data")</f>
        <v>0.885714285714286</v>
      </c>
      <c r="AK225" s="233" t="n">
        <v>9.942</v>
      </c>
      <c r="AL225" s="234" t="n">
        <v>187.68</v>
      </c>
      <c r="AM225" s="201" t="n">
        <f aca="false">AK225*AL225</f>
        <v>1865.91456</v>
      </c>
      <c r="AN225" s="233" t="n">
        <v>23.532689</v>
      </c>
      <c r="AO225" s="235" t="n">
        <v>987.010026775946</v>
      </c>
      <c r="AP225" s="155" t="n">
        <f aca="false">AN225*AO225</f>
        <v>23227</v>
      </c>
      <c r="AQ225" s="156" t="n">
        <f aca="false">IF(U225&gt;0,((((AK225*AL225)+(AN225*AO225))/(U225*1000))*1000000),"no data")</f>
        <v>8727.97028173913</v>
      </c>
      <c r="AR225" s="236" t="n">
        <f aca="false">IF(S225&gt;0,S225/24, "no data")</f>
        <v>122.916666666667</v>
      </c>
      <c r="AS225" s="36"/>
      <c r="AT225" s="167" t="n">
        <v>0</v>
      </c>
      <c r="AU225" s="143" t="n">
        <v>0</v>
      </c>
      <c r="AV225" s="159" t="n">
        <v>0</v>
      </c>
      <c r="AW225" s="159" t="n">
        <v>0</v>
      </c>
      <c r="AX225" s="143" t="n">
        <v>16</v>
      </c>
      <c r="AY225" s="159" t="n">
        <v>1440</v>
      </c>
      <c r="AZ225" s="143" t="n">
        <v>0</v>
      </c>
      <c r="BA225" s="227"/>
      <c r="BB225" s="143" t="n">
        <v>963</v>
      </c>
      <c r="BC225" s="143" t="n">
        <v>1034</v>
      </c>
      <c r="BD225" s="143" t="n">
        <v>977</v>
      </c>
      <c r="BE225" s="160" t="n">
        <f aca="false">BC225-BB225</f>
        <v>71</v>
      </c>
      <c r="BF225" s="161" t="n">
        <f aca="false">AQ225</f>
        <v>8727.97028173913</v>
      </c>
      <c r="BG225" s="162" t="n">
        <f aca="false">BD225/24</f>
        <v>40.7083333333333</v>
      </c>
      <c r="BH225" s="163" t="n">
        <v>0</v>
      </c>
      <c r="BI225" s="164" t="n">
        <v>0</v>
      </c>
      <c r="BJ225" s="162" t="n">
        <v>24</v>
      </c>
      <c r="BK225" s="160" t="n">
        <v>25.04</v>
      </c>
      <c r="BL225" s="160" t="n">
        <v>20.94</v>
      </c>
      <c r="BM225" s="160" t="n">
        <v>30.19</v>
      </c>
      <c r="BN225" s="160" t="n">
        <v>987.25</v>
      </c>
      <c r="BO225" s="160" t="n">
        <v>50.07</v>
      </c>
      <c r="BP225" s="165" t="n">
        <v>0.9299</v>
      </c>
      <c r="BQ225" s="162" t="n">
        <v>95.07</v>
      </c>
      <c r="BR225" s="162" t="n">
        <v>87.34</v>
      </c>
      <c r="BS225" s="160" t="n">
        <v>12200</v>
      </c>
      <c r="BT225" s="160" t="n">
        <v>11890</v>
      </c>
      <c r="BU225" s="135" t="n">
        <f aca="false">BT225-BS225</f>
        <v>-310</v>
      </c>
      <c r="BV225" s="244" t="n">
        <f aca="false">BH225+BI225</f>
        <v>0</v>
      </c>
      <c r="BW225" s="162" t="n">
        <v>0</v>
      </c>
      <c r="BX225" s="162" t="n">
        <v>0</v>
      </c>
      <c r="BZ225" s="162" t="n">
        <v>24</v>
      </c>
      <c r="CA225" s="162" t="n">
        <v>6.08</v>
      </c>
      <c r="CC225" s="162" t="n">
        <v>2.2</v>
      </c>
      <c r="CD225" s="162" t="n">
        <v>4.35</v>
      </c>
      <c r="CE225" s="162" t="n">
        <v>2.1</v>
      </c>
      <c r="CF225" s="162" t="n">
        <v>0</v>
      </c>
    </row>
    <row r="226" customFormat="false" ht="13.8" hidden="false" customHeight="false" outlineLevel="0" collapsed="false">
      <c r="A226" s="90"/>
      <c r="B226" s="91" t="n">
        <v>43321</v>
      </c>
      <c r="C226" s="140" t="n">
        <v>88.5</v>
      </c>
      <c r="D226" s="166" t="n">
        <v>0.753</v>
      </c>
      <c r="E226" s="140" t="n">
        <v>81.76</v>
      </c>
      <c r="F226" s="168" t="n">
        <v>95</v>
      </c>
      <c r="G226" s="168" t="n">
        <v>86</v>
      </c>
      <c r="H226" s="144" t="n">
        <v>24</v>
      </c>
      <c r="I226" s="144" t="n">
        <v>0</v>
      </c>
      <c r="J226" s="144" t="n">
        <v>24</v>
      </c>
      <c r="K226" s="144" t="n">
        <v>0</v>
      </c>
      <c r="L226" s="145" t="n">
        <v>0</v>
      </c>
      <c r="M226" s="145" t="n">
        <v>0</v>
      </c>
      <c r="N226" s="145" t="n">
        <v>0</v>
      </c>
      <c r="O226" s="145" t="n">
        <v>0</v>
      </c>
      <c r="P226" s="145" t="n">
        <v>0</v>
      </c>
      <c r="Q226" s="143" t="n">
        <v>0</v>
      </c>
      <c r="R226" s="143" t="n">
        <v>3513</v>
      </c>
      <c r="S226" s="143" t="n">
        <v>2946</v>
      </c>
      <c r="T226" s="143" t="n">
        <v>2946</v>
      </c>
      <c r="U226" s="143" t="n">
        <v>2876</v>
      </c>
      <c r="V226" s="144" t="n">
        <v>2975</v>
      </c>
      <c r="W226" s="144" t="n">
        <v>40</v>
      </c>
      <c r="X226" s="144" t="n">
        <v>0</v>
      </c>
      <c r="Y226" s="144" t="n">
        <v>43</v>
      </c>
      <c r="Z226" s="145" t="n">
        <v>0</v>
      </c>
      <c r="AA226" s="145" t="n">
        <v>57</v>
      </c>
      <c r="AB226" s="145" t="n">
        <v>0</v>
      </c>
      <c r="AC226" s="149" t="n">
        <f aca="false">V226-U226+AZ226</f>
        <v>99</v>
      </c>
      <c r="AD226" s="150" t="n">
        <f aca="false">U226-T226</f>
        <v>-70</v>
      </c>
      <c r="AE226" s="143" t="n">
        <v>126</v>
      </c>
      <c r="AF226" s="151" t="n">
        <f aca="false">IF(AE226&gt;0, V226/(AE226*24),"no data")</f>
        <v>0.983796296296296</v>
      </c>
      <c r="AG226" s="152" t="n">
        <f aca="false">IF(R226&gt;0,R226/24,"no data")</f>
        <v>146.375</v>
      </c>
      <c r="AH226" s="151" t="n">
        <f aca="false">IF(U226&gt;0,(U226/R226),"no data")</f>
        <v>0.818673498434386</v>
      </c>
      <c r="AI226" s="153" t="n">
        <f aca="false">IF(U226&gt;0,(1440-((W226*X226)+(Y226*Z226)+(AA226*AB226))/(W226+Y226+AA226))/1440,"no data")</f>
        <v>1</v>
      </c>
      <c r="AJ226" s="154" t="n">
        <f aca="false">IF(U226&gt;0,(1440-((X226*W226+AT226*AU226)+(Z226*Y226+AV226*AW226)+(AA226*AB226+AX226*AY226))/(W226+Y226+AA226))/1440,"no data")</f>
        <v>0.885714285714286</v>
      </c>
      <c r="AK226" s="233" t="n">
        <v>9.971</v>
      </c>
      <c r="AL226" s="234" t="n">
        <v>187.17</v>
      </c>
      <c r="AM226" s="201" t="n">
        <f aca="false">AK226*AL226</f>
        <v>1866.27207</v>
      </c>
      <c r="AN226" s="233" t="n">
        <v>23.59082</v>
      </c>
      <c r="AO226" s="235" t="n">
        <v>985.425262877679</v>
      </c>
      <c r="AP226" s="155" t="n">
        <f aca="false">AN226*AO226</f>
        <v>23246.99</v>
      </c>
      <c r="AQ226" s="156" t="n">
        <f aca="false">IF(U226&gt;0,((((AK226*AL226)+(AN226*AO226))/(U226*1000))*1000000),"no data")</f>
        <v>8732.01045549374</v>
      </c>
      <c r="AR226" s="236" t="n">
        <f aca="false">IF(S226&gt;0,S226/24, "no data")</f>
        <v>122.75</v>
      </c>
      <c r="AS226" s="36"/>
      <c r="AT226" s="143" t="n">
        <v>0</v>
      </c>
      <c r="AU226" s="159" t="n">
        <v>0</v>
      </c>
      <c r="AV226" s="159" t="n">
        <v>0</v>
      </c>
      <c r="AW226" s="143" t="n">
        <v>0</v>
      </c>
      <c r="AX226" s="159" t="n">
        <v>16</v>
      </c>
      <c r="AY226" s="143" t="n">
        <v>1440</v>
      </c>
      <c r="AZ226" s="143" t="n">
        <v>0</v>
      </c>
      <c r="BA226" s="227"/>
      <c r="BB226" s="160" t="n">
        <v>962</v>
      </c>
      <c r="BC226" s="160" t="n">
        <v>1036</v>
      </c>
      <c r="BD226" s="169" t="n">
        <v>977</v>
      </c>
      <c r="BE226" s="160" t="n">
        <f aca="false">BC226-BB226</f>
        <v>74</v>
      </c>
      <c r="BF226" s="162" t="n">
        <f aca="false">AQ226</f>
        <v>8732.01045549374</v>
      </c>
      <c r="BG226" s="162" t="n">
        <f aca="false">BD226/24</f>
        <v>40.7083333333333</v>
      </c>
      <c r="BH226" s="163" t="n">
        <v>0</v>
      </c>
      <c r="BI226" s="164" t="n">
        <v>0</v>
      </c>
      <c r="BJ226" s="162" t="n">
        <v>24</v>
      </c>
      <c r="BK226" s="160" t="n">
        <v>25.07</v>
      </c>
      <c r="BL226" s="160" t="n">
        <v>21.09</v>
      </c>
      <c r="BM226" s="160" t="n">
        <v>30.25</v>
      </c>
      <c r="BN226" s="160" t="n">
        <v>989.9</v>
      </c>
      <c r="BO226" s="160" t="n">
        <v>50.14</v>
      </c>
      <c r="BP226" s="165" t="n">
        <v>0.9287</v>
      </c>
      <c r="BQ226" s="162" t="n">
        <v>95.29</v>
      </c>
      <c r="BR226" s="162" t="n">
        <v>87.39</v>
      </c>
      <c r="BS226" s="160" t="n">
        <v>12235</v>
      </c>
      <c r="BT226" s="160" t="n">
        <v>11940</v>
      </c>
      <c r="BU226" s="135" t="n">
        <f aca="false">BT226-BS226</f>
        <v>-295</v>
      </c>
      <c r="BV226" s="244" t="n">
        <f aca="false">BH226+BI226</f>
        <v>0</v>
      </c>
      <c r="BW226" s="162" t="n">
        <v>0</v>
      </c>
      <c r="BX226" s="162" t="n">
        <v>0</v>
      </c>
      <c r="BZ226" s="162" t="n">
        <v>24</v>
      </c>
      <c r="CA226" s="162" t="n">
        <v>5.2</v>
      </c>
      <c r="CC226" s="162" t="n">
        <v>2.1</v>
      </c>
      <c r="CD226" s="162" t="n">
        <v>4.5</v>
      </c>
      <c r="CE226" s="162" t="n">
        <v>2.1</v>
      </c>
      <c r="CF226" s="162" t="n">
        <v>0</v>
      </c>
    </row>
    <row r="227" customFormat="false" ht="13.8" hidden="false" customHeight="false" outlineLevel="0" collapsed="false">
      <c r="A227" s="90"/>
      <c r="B227" s="91" t="n">
        <v>43322</v>
      </c>
      <c r="C227" s="140" t="n">
        <v>93</v>
      </c>
      <c r="D227" s="166" t="n">
        <v>0.68</v>
      </c>
      <c r="E227" s="140" t="n">
        <v>81</v>
      </c>
      <c r="F227" s="143" t="n">
        <v>101</v>
      </c>
      <c r="G227" s="143" t="n">
        <v>85</v>
      </c>
      <c r="H227" s="143" t="n">
        <v>24</v>
      </c>
      <c r="I227" s="143" t="n">
        <v>0</v>
      </c>
      <c r="J227" s="143" t="n">
        <v>23</v>
      </c>
      <c r="K227" s="143" t="n">
        <v>35</v>
      </c>
      <c r="L227" s="145" t="n">
        <v>0</v>
      </c>
      <c r="M227" s="145" t="n">
        <v>0</v>
      </c>
      <c r="N227" s="145" t="n">
        <v>0</v>
      </c>
      <c r="O227" s="145" t="n">
        <v>0</v>
      </c>
      <c r="P227" s="145" t="n">
        <v>0</v>
      </c>
      <c r="Q227" s="143" t="n">
        <v>0</v>
      </c>
      <c r="R227" s="143" t="n">
        <v>3466</v>
      </c>
      <c r="S227" s="143" t="n">
        <v>2926</v>
      </c>
      <c r="T227" s="143" t="n">
        <v>2926</v>
      </c>
      <c r="U227" s="143" t="n">
        <v>2852</v>
      </c>
      <c r="V227" s="143" t="n">
        <v>2949</v>
      </c>
      <c r="W227" s="143" t="n">
        <v>40</v>
      </c>
      <c r="X227" s="143" t="n">
        <v>0</v>
      </c>
      <c r="Y227" s="143" t="n">
        <v>43</v>
      </c>
      <c r="Z227" s="145" t="n">
        <v>0</v>
      </c>
      <c r="AA227" s="145" t="n">
        <v>57</v>
      </c>
      <c r="AB227" s="145" t="n">
        <v>0</v>
      </c>
      <c r="AC227" s="149" t="n">
        <f aca="false">V227-U227+AZ227</f>
        <v>97</v>
      </c>
      <c r="AD227" s="150" t="n">
        <f aca="false">U227-T227</f>
        <v>-74</v>
      </c>
      <c r="AE227" s="143" t="n">
        <v>125</v>
      </c>
      <c r="AF227" s="151" t="n">
        <f aca="false">IF(AE227&gt;0, V227/(AE227*24),"no data")</f>
        <v>0.983</v>
      </c>
      <c r="AG227" s="152" t="n">
        <f aca="false">IF(R227&gt;0,R227/24,"no data")</f>
        <v>144.416666666667</v>
      </c>
      <c r="AH227" s="151" t="n">
        <f aca="false">IF(U227&gt;0,(U227/R227),"no data")</f>
        <v>0.822850548182343</v>
      </c>
      <c r="AI227" s="153" t="n">
        <f aca="false">IF(U227&gt;0,(1440-((W227*X227)+(Y227*Z227)+(AA227*AB227))/(W227+Y227+AA227))/1440,"no data")</f>
        <v>1</v>
      </c>
      <c r="AJ227" s="154" t="n">
        <f aca="false">IF(U227&gt;0,(1440-((X227*W227+AT227*AU227)+(Z227*Y227+AV227*AW227)+(AA227*AB227+AX227*AY227))/(W227+Y227+AA227))/1440,"no data")</f>
        <v>0.876959325396825</v>
      </c>
      <c r="AK227" s="238" t="n">
        <v>9.902</v>
      </c>
      <c r="AL227" s="239" t="n">
        <v>191.13</v>
      </c>
      <c r="AM227" s="142" t="n">
        <f aca="false">AK227*AL227</f>
        <v>1892.56926</v>
      </c>
      <c r="AN227" s="238" t="n">
        <v>23.44705</v>
      </c>
      <c r="AO227" s="240" t="n">
        <v>984.685493484255</v>
      </c>
      <c r="AP227" s="155" t="n">
        <f aca="false">AN227*AO227</f>
        <v>23087.97</v>
      </c>
      <c r="AQ227" s="156" t="n">
        <f aca="false">IF(U227&gt;0,((((AK227*AL227)+(AN227*AO227))/(U227*1000))*1000000),"no data")</f>
        <v>8758.95485974755</v>
      </c>
      <c r="AR227" s="236" t="n">
        <f aca="false">IF(S227&gt;0,S227/24, "no data")</f>
        <v>121.916666666667</v>
      </c>
      <c r="AS227" s="36"/>
      <c r="AT227" s="143" t="n">
        <v>0</v>
      </c>
      <c r="AU227" s="143" t="n">
        <v>0</v>
      </c>
      <c r="AV227" s="143" t="n">
        <v>13</v>
      </c>
      <c r="AW227" s="143" t="n">
        <v>25</v>
      </c>
      <c r="AX227" s="143" t="n">
        <v>17</v>
      </c>
      <c r="AY227" s="143" t="n">
        <v>1440</v>
      </c>
      <c r="AZ227" s="143" t="n">
        <v>0</v>
      </c>
      <c r="BA227" s="227"/>
      <c r="BB227" s="160" t="n">
        <v>955</v>
      </c>
      <c r="BC227" s="160" t="n">
        <v>1023</v>
      </c>
      <c r="BD227" s="160" t="n">
        <v>971</v>
      </c>
      <c r="BE227" s="160" t="n">
        <f aca="false">BC227-BB227</f>
        <v>68</v>
      </c>
      <c r="BF227" s="162" t="n">
        <f aca="false">AQ227</f>
        <v>8758.95485974755</v>
      </c>
      <c r="BG227" s="162" t="n">
        <f aca="false">BD227/24</f>
        <v>40.4583333333333</v>
      </c>
      <c r="BH227" s="163" t="n">
        <v>0</v>
      </c>
      <c r="BI227" s="164" t="n">
        <v>0</v>
      </c>
      <c r="BJ227" s="162" t="n">
        <v>24</v>
      </c>
      <c r="BK227" s="160" t="n">
        <v>24.95</v>
      </c>
      <c r="BL227" s="160" t="n">
        <v>20.93</v>
      </c>
      <c r="BM227" s="160" t="n">
        <v>29.95</v>
      </c>
      <c r="BN227" s="160" t="n">
        <v>984.2</v>
      </c>
      <c r="BO227" s="160" t="n">
        <v>50.1</v>
      </c>
      <c r="BP227" s="165" t="n">
        <v>0.93</v>
      </c>
      <c r="BQ227" s="162" t="n">
        <v>95.17</v>
      </c>
      <c r="BR227" s="162" t="n">
        <v>87.43</v>
      </c>
      <c r="BS227" s="160" t="n">
        <v>12250</v>
      </c>
      <c r="BT227" s="160" t="n">
        <v>12001</v>
      </c>
      <c r="BU227" s="135" t="n">
        <f aca="false">BT227-BS227</f>
        <v>-249</v>
      </c>
      <c r="BV227" s="244" t="n">
        <f aca="false">BH227+BI227</f>
        <v>0</v>
      </c>
      <c r="BW227" s="162" t="n">
        <v>0</v>
      </c>
      <c r="BX227" s="162" t="n">
        <v>0</v>
      </c>
      <c r="BZ227" s="162" t="n">
        <v>24</v>
      </c>
      <c r="CA227" s="162" t="n">
        <v>6.6</v>
      </c>
      <c r="CC227" s="162" t="n">
        <v>2.1</v>
      </c>
      <c r="CD227" s="162" t="n">
        <v>4.5</v>
      </c>
      <c r="CE227" s="162" t="n">
        <v>2.1</v>
      </c>
      <c r="CF227" s="162" t="n">
        <v>0</v>
      </c>
    </row>
    <row r="228" customFormat="false" ht="13.8" hidden="false" customHeight="false" outlineLevel="0" collapsed="false">
      <c r="A228" s="90"/>
      <c r="B228" s="91" t="n">
        <v>43323</v>
      </c>
      <c r="C228" s="140" t="n">
        <v>94</v>
      </c>
      <c r="D228" s="166" t="n">
        <v>0.65</v>
      </c>
      <c r="E228" s="140" t="n">
        <v>80</v>
      </c>
      <c r="F228" s="143" t="n">
        <v>101</v>
      </c>
      <c r="G228" s="143" t="n">
        <v>88</v>
      </c>
      <c r="H228" s="143" t="n">
        <v>24</v>
      </c>
      <c r="I228" s="143" t="n">
        <v>0</v>
      </c>
      <c r="J228" s="143" t="n">
        <v>24</v>
      </c>
      <c r="K228" s="143" t="n">
        <v>0</v>
      </c>
      <c r="L228" s="145" t="n">
        <v>0</v>
      </c>
      <c r="M228" s="145" t="n">
        <v>0</v>
      </c>
      <c r="N228" s="145" t="n">
        <v>0</v>
      </c>
      <c r="O228" s="145" t="n">
        <v>0</v>
      </c>
      <c r="P228" s="145" t="n">
        <v>0</v>
      </c>
      <c r="Q228" s="143" t="n">
        <v>0</v>
      </c>
      <c r="R228" s="143" t="n">
        <v>3460</v>
      </c>
      <c r="S228" s="143" t="n">
        <v>2932</v>
      </c>
      <c r="T228" s="143" t="n">
        <v>2932</v>
      </c>
      <c r="U228" s="143" t="n">
        <v>2863</v>
      </c>
      <c r="V228" s="143" t="n">
        <v>2960</v>
      </c>
      <c r="W228" s="143" t="n">
        <v>40</v>
      </c>
      <c r="X228" s="143" t="n">
        <v>0</v>
      </c>
      <c r="Y228" s="143" t="n">
        <v>43</v>
      </c>
      <c r="Z228" s="145" t="n">
        <v>0</v>
      </c>
      <c r="AA228" s="145" t="n">
        <v>57</v>
      </c>
      <c r="AB228" s="145" t="n">
        <v>0</v>
      </c>
      <c r="AC228" s="149" t="n">
        <f aca="false">V228-U228+AZ228</f>
        <v>97</v>
      </c>
      <c r="AD228" s="150" t="n">
        <f aca="false">U228-T228</f>
        <v>-69</v>
      </c>
      <c r="AE228" s="143" t="n">
        <v>125</v>
      </c>
      <c r="AF228" s="151" t="n">
        <f aca="false">IF(AE228&gt;0, V228/(AE228*24),"no data")</f>
        <v>0.986666666666667</v>
      </c>
      <c r="AG228" s="152" t="n">
        <f aca="false">IF(R228&gt;0,R228/24,"no data")</f>
        <v>144.166666666667</v>
      </c>
      <c r="AH228" s="151" t="n">
        <f aca="false">IF(U228&gt;0,(U228/R228),"no data")</f>
        <v>0.827456647398844</v>
      </c>
      <c r="AI228" s="153" t="n">
        <f aca="false">IF(U228&gt;0,(1440-((W228*X228)+(Y228*Z228)+(AA228*AB228))/(W228+Y228+AA228))/1440,"no data")</f>
        <v>1</v>
      </c>
      <c r="AJ228" s="154" t="n">
        <f aca="false">IF(U228&gt;0,(1440-((X228*W228+AT228*AU228)+(Z228*Y228+AV228*AW228)+(AA228*AB228+AX228*AY228))/(W228+Y228+AA228))/1440,"no data")</f>
        <v>0.878571428571429</v>
      </c>
      <c r="AK228" s="238" t="n">
        <v>9.83</v>
      </c>
      <c r="AL228" s="239" t="n">
        <v>190.04</v>
      </c>
      <c r="AM228" s="142" t="n">
        <f aca="false">AK228*AL228</f>
        <v>1868.0932</v>
      </c>
      <c r="AN228" s="238" t="n">
        <v>23.71135</v>
      </c>
      <c r="AO228" s="240" t="n">
        <v>977.47660930314</v>
      </c>
      <c r="AP228" s="155" t="n">
        <f aca="false">AN228*AO228</f>
        <v>23177.29</v>
      </c>
      <c r="AQ228" s="156" t="n">
        <f aca="false">IF(U228&gt;0,((((AK228*AL228)+(AN228*AO228))/(U228*1000))*1000000),"no data")</f>
        <v>8747.95082081732</v>
      </c>
      <c r="AR228" s="236" t="n">
        <f aca="false">IF(S228&gt;0,S228/24, "no data")</f>
        <v>122.166666666667</v>
      </c>
      <c r="AS228" s="36"/>
      <c r="AT228" s="143" t="n">
        <v>0</v>
      </c>
      <c r="AU228" s="143" t="n">
        <v>0</v>
      </c>
      <c r="AV228" s="143" t="n">
        <v>0</v>
      </c>
      <c r="AW228" s="143" t="n">
        <v>0</v>
      </c>
      <c r="AX228" s="143" t="n">
        <v>17</v>
      </c>
      <c r="AY228" s="143" t="n">
        <v>1440</v>
      </c>
      <c r="AZ228" s="143" t="n">
        <v>0</v>
      </c>
      <c r="BA228" s="227"/>
      <c r="BB228" s="160" t="n">
        <v>956</v>
      </c>
      <c r="BC228" s="160" t="n">
        <v>1031</v>
      </c>
      <c r="BD228" s="160" t="n">
        <v>973</v>
      </c>
      <c r="BE228" s="160" t="n">
        <f aca="false">BC228-BB228</f>
        <v>75</v>
      </c>
      <c r="BF228" s="162" t="n">
        <f aca="false">AQ228</f>
        <v>8747.95082081732</v>
      </c>
      <c r="BG228" s="162" t="n">
        <f aca="false">BD228/24</f>
        <v>40.5416666666667</v>
      </c>
      <c r="BH228" s="163" t="n">
        <v>0</v>
      </c>
      <c r="BI228" s="164" t="n">
        <v>0</v>
      </c>
      <c r="BJ228" s="162" t="n">
        <v>24</v>
      </c>
      <c r="BK228" s="160" t="n">
        <v>25.22</v>
      </c>
      <c r="BL228" s="160" t="n">
        <v>21.34</v>
      </c>
      <c r="BM228" s="160" t="n">
        <v>29.98</v>
      </c>
      <c r="BN228" s="162" t="n">
        <v>983.4</v>
      </c>
      <c r="BO228" s="160" t="n">
        <v>50.14</v>
      </c>
      <c r="BP228" s="165" t="n">
        <v>0.9302</v>
      </c>
      <c r="BQ228" s="162" t="n">
        <v>95.02</v>
      </c>
      <c r="BR228" s="162" t="n">
        <v>87.36</v>
      </c>
      <c r="BS228" s="160" t="n">
        <v>12373</v>
      </c>
      <c r="BT228" s="160" t="n">
        <v>12090</v>
      </c>
      <c r="BU228" s="135" t="n">
        <f aca="false">BT228-BS228</f>
        <v>-283</v>
      </c>
      <c r="BV228" s="244" t="n">
        <f aca="false">BH228+BI228</f>
        <v>0</v>
      </c>
      <c r="BW228" s="162" t="n">
        <v>0</v>
      </c>
      <c r="BX228" s="162" t="n">
        <v>0</v>
      </c>
      <c r="BZ228" s="162" t="n">
        <v>24</v>
      </c>
      <c r="CA228" s="162" t="n">
        <v>5.5</v>
      </c>
      <c r="CC228" s="162" t="n">
        <v>2.1</v>
      </c>
      <c r="CD228" s="162" t="n">
        <v>4.6</v>
      </c>
      <c r="CE228" s="162" t="n">
        <v>2</v>
      </c>
      <c r="CF228" s="162" t="n">
        <v>0</v>
      </c>
    </row>
    <row r="229" customFormat="false" ht="13.8" hidden="false" customHeight="false" outlineLevel="0" collapsed="false">
      <c r="A229" s="90"/>
      <c r="B229" s="91" t="n">
        <v>43324</v>
      </c>
      <c r="C229" s="140" t="n">
        <v>93.1</v>
      </c>
      <c r="D229" s="166" t="n">
        <v>0.65</v>
      </c>
      <c r="E229" s="140" t="n">
        <v>79</v>
      </c>
      <c r="F229" s="143" t="n">
        <v>101</v>
      </c>
      <c r="G229" s="143" t="n">
        <v>88</v>
      </c>
      <c r="H229" s="143" t="n">
        <v>24</v>
      </c>
      <c r="I229" s="143" t="n">
        <v>0</v>
      </c>
      <c r="J229" s="143" t="n">
        <v>24</v>
      </c>
      <c r="K229" s="143" t="n">
        <v>0</v>
      </c>
      <c r="L229" s="143" t="n">
        <v>0</v>
      </c>
      <c r="M229" s="143" t="n">
        <v>0</v>
      </c>
      <c r="N229" s="170" t="n">
        <v>0</v>
      </c>
      <c r="O229" s="170" t="n">
        <v>0</v>
      </c>
      <c r="P229" s="170" t="n">
        <v>0</v>
      </c>
      <c r="Q229" s="143" t="n">
        <v>0</v>
      </c>
      <c r="R229" s="143" t="n">
        <v>3467</v>
      </c>
      <c r="S229" s="143" t="n">
        <v>2932</v>
      </c>
      <c r="T229" s="143" t="n">
        <v>2932</v>
      </c>
      <c r="U229" s="143" t="n">
        <v>2863</v>
      </c>
      <c r="V229" s="143" t="n">
        <v>2958</v>
      </c>
      <c r="W229" s="143" t="n">
        <v>40</v>
      </c>
      <c r="X229" s="143" t="n">
        <v>0</v>
      </c>
      <c r="Y229" s="143" t="n">
        <v>43</v>
      </c>
      <c r="Z229" s="143" t="n">
        <v>0</v>
      </c>
      <c r="AA229" s="143" t="n">
        <v>57</v>
      </c>
      <c r="AB229" s="170" t="n">
        <v>0</v>
      </c>
      <c r="AC229" s="149" t="n">
        <f aca="false">V229-U229+AZ229</f>
        <v>95</v>
      </c>
      <c r="AD229" s="150" t="n">
        <f aca="false">U229-T229</f>
        <v>-69</v>
      </c>
      <c r="AE229" s="143" t="n">
        <v>125</v>
      </c>
      <c r="AF229" s="151" t="n">
        <f aca="false">IF(AE229&gt;0, V229/(AE229*24),"no data")</f>
        <v>0.986</v>
      </c>
      <c r="AG229" s="152" t="n">
        <f aca="false">IF(R229&gt;0,R229/24,"no data")</f>
        <v>144.458333333333</v>
      </c>
      <c r="AH229" s="151" t="n">
        <f aca="false">IF(U229&gt;0,(U229/R229),"no data")</f>
        <v>0.825785982117104</v>
      </c>
      <c r="AI229" s="153" t="n">
        <f aca="false">IF(U229&gt;0,(1440-((W229*X229)+(Y229*Z229)+(AA229*AB229))/(W229+Y229+AA229))/1440,"no data")</f>
        <v>1</v>
      </c>
      <c r="AJ229" s="154" t="n">
        <f aca="false">IF(U229&gt;0,(1440-((X229*W229+AT229*AU229)+(Z229*Y229+AV229*AW229)+(AA229*AB229+AX229*AY229))/(W229+Y229+AA229))/1440,"no data")</f>
        <v>0.878571428571429</v>
      </c>
      <c r="AK229" s="238" t="n">
        <v>9.753</v>
      </c>
      <c r="AL229" s="239" t="n">
        <v>194.23</v>
      </c>
      <c r="AM229" s="142" t="n">
        <f aca="false">AK229*AL229</f>
        <v>1894.32519</v>
      </c>
      <c r="AN229" s="238" t="n">
        <v>23.68519</v>
      </c>
      <c r="AO229" s="240" t="n">
        <v>974.71077918311</v>
      </c>
      <c r="AP229" s="155" t="n">
        <f aca="false">AN229*AO229</f>
        <v>23086.21</v>
      </c>
      <c r="AQ229" s="156" t="n">
        <f aca="false">IF(U229&gt;0,((((AK229*AL229)+(AN229*AO229))/(U229*1000))*1000000),"no data")</f>
        <v>8725.30045057632</v>
      </c>
      <c r="AR229" s="236" t="n">
        <f aca="false">IF(S229&gt;0,S229/24, "no data")</f>
        <v>122.166666666667</v>
      </c>
      <c r="AS229" s="36"/>
      <c r="AT229" s="143" t="n">
        <v>0</v>
      </c>
      <c r="AU229" s="143" t="n">
        <v>0</v>
      </c>
      <c r="AV229" s="143" t="n">
        <v>0</v>
      </c>
      <c r="AW229" s="143" t="n">
        <v>0</v>
      </c>
      <c r="AX229" s="159" t="n">
        <v>17</v>
      </c>
      <c r="AY229" s="143" t="n">
        <v>1440</v>
      </c>
      <c r="AZ229" s="143" t="n">
        <v>0</v>
      </c>
      <c r="BA229" s="227"/>
      <c r="BB229" s="160" t="n">
        <v>956</v>
      </c>
      <c r="BC229" s="160" t="n">
        <v>1029</v>
      </c>
      <c r="BD229" s="160" t="n">
        <v>973</v>
      </c>
      <c r="BE229" s="160" t="n">
        <f aca="false">BC229-BB229</f>
        <v>73</v>
      </c>
      <c r="BF229" s="162" t="n">
        <f aca="false">AQ229</f>
        <v>8725.30045057632</v>
      </c>
      <c r="BG229" s="162" t="n">
        <f aca="false">BD229/24</f>
        <v>40.5416666666667</v>
      </c>
      <c r="BH229" s="163" t="n">
        <v>0</v>
      </c>
      <c r="BI229" s="164" t="n">
        <v>0</v>
      </c>
      <c r="BJ229" s="162" t="n">
        <v>24</v>
      </c>
      <c r="BK229" s="160" t="n">
        <v>25.24</v>
      </c>
      <c r="BL229" s="160" t="n">
        <v>21.42</v>
      </c>
      <c r="BM229" s="160" t="n">
        <v>29.73</v>
      </c>
      <c r="BN229" s="162" t="n">
        <v>980.8</v>
      </c>
      <c r="BO229" s="160" t="n">
        <v>50.07</v>
      </c>
      <c r="BP229" s="165" t="n">
        <v>0.9263</v>
      </c>
      <c r="BQ229" s="162" t="n">
        <v>95.09</v>
      </c>
      <c r="BR229" s="162" t="n">
        <v>87.26</v>
      </c>
      <c r="BS229" s="160" t="n">
        <v>12388</v>
      </c>
      <c r="BT229" s="160" t="n">
        <v>12125</v>
      </c>
      <c r="BU229" s="135" t="n">
        <f aca="false">BT229-BS229</f>
        <v>-263</v>
      </c>
      <c r="BV229" s="244" t="n">
        <f aca="false">BH229+BI229</f>
        <v>0</v>
      </c>
      <c r="BW229" s="162" t="n">
        <v>0</v>
      </c>
      <c r="BX229" s="162" t="n">
        <v>0</v>
      </c>
      <c r="BZ229" s="162" t="n">
        <v>24</v>
      </c>
      <c r="CA229" s="162" t="n">
        <v>6.4</v>
      </c>
      <c r="CC229" s="162" t="n">
        <v>2.1</v>
      </c>
      <c r="CD229" s="162" t="n">
        <v>4.5</v>
      </c>
      <c r="CE229" s="162" t="n">
        <v>2.1</v>
      </c>
      <c r="CF229" s="162" t="n">
        <v>0</v>
      </c>
    </row>
    <row r="230" customFormat="false" ht="15" hidden="false" customHeight="true" outlineLevel="0" collapsed="false">
      <c r="A230" s="90" t="s">
        <v>125</v>
      </c>
      <c r="B230" s="91" t="n">
        <v>43325</v>
      </c>
      <c r="C230" s="92" t="n">
        <v>92.7</v>
      </c>
      <c r="D230" s="93" t="n">
        <v>0.63</v>
      </c>
      <c r="E230" s="92" t="n">
        <v>78.2</v>
      </c>
      <c r="F230" s="95" t="n">
        <v>99</v>
      </c>
      <c r="G230" s="95" t="n">
        <v>87</v>
      </c>
      <c r="H230" s="95" t="n">
        <v>24</v>
      </c>
      <c r="I230" s="95" t="n">
        <v>0</v>
      </c>
      <c r="J230" s="95" t="n">
        <v>24</v>
      </c>
      <c r="K230" s="95" t="n">
        <v>0</v>
      </c>
      <c r="L230" s="95" t="n">
        <v>0</v>
      </c>
      <c r="M230" s="95" t="n">
        <v>0</v>
      </c>
      <c r="N230" s="97" t="n">
        <v>0</v>
      </c>
      <c r="O230" s="97" t="n">
        <v>0</v>
      </c>
      <c r="P230" s="97" t="n">
        <v>0</v>
      </c>
      <c r="Q230" s="95" t="n">
        <v>0</v>
      </c>
      <c r="R230" s="202" t="n">
        <v>3471</v>
      </c>
      <c r="S230" s="112" t="n">
        <v>2948</v>
      </c>
      <c r="T230" s="95" t="n">
        <v>2948</v>
      </c>
      <c r="U230" s="95" t="n">
        <v>2877</v>
      </c>
      <c r="V230" s="95" t="n">
        <v>2975</v>
      </c>
      <c r="W230" s="95" t="n">
        <v>40</v>
      </c>
      <c r="X230" s="95" t="n">
        <v>0</v>
      </c>
      <c r="Y230" s="95" t="n">
        <v>43</v>
      </c>
      <c r="Z230" s="95" t="n">
        <v>0</v>
      </c>
      <c r="AA230" s="95" t="n">
        <v>57</v>
      </c>
      <c r="AB230" s="97" t="n">
        <v>0</v>
      </c>
      <c r="AC230" s="100" t="n">
        <f aca="false">V230-U230+AZ230</f>
        <v>98</v>
      </c>
      <c r="AD230" s="101" t="n">
        <f aca="false">U230-T230</f>
        <v>-71</v>
      </c>
      <c r="AE230" s="95" t="n">
        <v>127</v>
      </c>
      <c r="AF230" s="102" t="n">
        <f aca="false">IF(AE230&gt;0, V230/(AE230*24),"no data")</f>
        <v>0.976049868766404</v>
      </c>
      <c r="AG230" s="103" t="n">
        <f aca="false">IF(R230&gt;0,R230/24,"no data")</f>
        <v>144.625</v>
      </c>
      <c r="AH230" s="102" t="n">
        <f aca="false">IF(U230&gt;0,(U230/R230),"no data")</f>
        <v>0.828867761452031</v>
      </c>
      <c r="AI230" s="104" t="n">
        <f aca="false">IF(U230&gt;0,(1440-((W230*X230)+(Y230*Z230)+(AA230*AB230))/(W230+Y230+AA230))/1440,"no data")</f>
        <v>1</v>
      </c>
      <c r="AJ230" s="105" t="n">
        <f aca="false">IF(U230&gt;0,(1440-((X230*W230+AT230*AU230)+(Z230*Y230+AV230*AW230)+(AA230*AB230+AX230*AY230))/(W230+Y230+AA230))/1440,"no data")</f>
        <v>0.885714285714286</v>
      </c>
      <c r="AK230" s="210" t="n">
        <v>9.645</v>
      </c>
      <c r="AL230" s="211" t="n">
        <v>191.6</v>
      </c>
      <c r="AM230" s="94" t="n">
        <f aca="false">AK230*AL230</f>
        <v>1847.982</v>
      </c>
      <c r="AN230" s="210" t="n">
        <v>23.79319</v>
      </c>
      <c r="AO230" s="231" t="n">
        <v>974.371658445127</v>
      </c>
      <c r="AP230" s="109" t="n">
        <f aca="false">AN230*AO230</f>
        <v>23183.41</v>
      </c>
      <c r="AQ230" s="130" t="n">
        <f aca="false">IF(U230&gt;0,((((AK230*AL230)+(AN230*AO230))/(U230*1000))*1000000),"no data")</f>
        <v>8700.51859575947</v>
      </c>
      <c r="AR230" s="111" t="n">
        <f aca="false">IF(S230&gt;0,S230/24, "no data")</f>
        <v>122.833333333333</v>
      </c>
      <c r="AS230" s="36"/>
      <c r="AT230" s="95" t="n">
        <v>0</v>
      </c>
      <c r="AU230" s="112" t="n">
        <v>0</v>
      </c>
      <c r="AV230" s="112" t="n">
        <v>0</v>
      </c>
      <c r="AW230" s="95" t="n">
        <v>0</v>
      </c>
      <c r="AX230" s="112" t="n">
        <v>16</v>
      </c>
      <c r="AY230" s="95" t="n">
        <v>1440</v>
      </c>
      <c r="AZ230" s="95" t="n">
        <v>0</v>
      </c>
      <c r="BA230" s="227"/>
      <c r="BB230" s="113" t="n">
        <v>962</v>
      </c>
      <c r="BC230" s="113" t="n">
        <v>1036</v>
      </c>
      <c r="BD230" s="113" t="n">
        <v>977</v>
      </c>
      <c r="BE230" s="113" t="n">
        <f aca="false">BC230-BB230</f>
        <v>74</v>
      </c>
      <c r="BF230" s="113" t="n">
        <f aca="false">AQ230</f>
        <v>8700.51859575947</v>
      </c>
      <c r="BG230" s="173" t="n">
        <f aca="false">BD230/24</f>
        <v>40.7083333333333</v>
      </c>
      <c r="BH230" s="174" t="n">
        <v>0</v>
      </c>
      <c r="BI230" s="137" t="n">
        <v>0</v>
      </c>
      <c r="BJ230" s="114" t="n">
        <v>24</v>
      </c>
      <c r="BK230" s="113" t="n">
        <v>25.34</v>
      </c>
      <c r="BL230" s="113" t="n">
        <v>21.64</v>
      </c>
      <c r="BM230" s="113" t="n">
        <v>29.6</v>
      </c>
      <c r="BN230" s="114" t="n">
        <v>982.21</v>
      </c>
      <c r="BO230" s="113" t="n">
        <v>50.09</v>
      </c>
      <c r="BP230" s="136" t="n">
        <v>0.9294</v>
      </c>
      <c r="BQ230" s="114" t="n">
        <v>95</v>
      </c>
      <c r="BR230" s="114" t="n">
        <v>87.26</v>
      </c>
      <c r="BS230" s="113" t="n">
        <v>12374</v>
      </c>
      <c r="BT230" s="113" t="n">
        <v>12137</v>
      </c>
      <c r="BU230" s="135" t="n">
        <f aca="false">BT230-BS230</f>
        <v>-237</v>
      </c>
      <c r="BV230" s="113" t="n">
        <f aca="false">BH230+BI230</f>
        <v>0</v>
      </c>
      <c r="BW230" s="114" t="n">
        <v>0</v>
      </c>
      <c r="BX230" s="114" t="n">
        <v>0</v>
      </c>
      <c r="BZ230" s="114" t="n">
        <v>24</v>
      </c>
      <c r="CA230" s="114" t="n">
        <v>6.67</v>
      </c>
      <c r="CC230" s="162" t="n">
        <v>2.1</v>
      </c>
      <c r="CD230" s="162" t="n">
        <v>4.6</v>
      </c>
      <c r="CE230" s="162" t="n">
        <v>2.1</v>
      </c>
      <c r="CF230" s="162" t="n">
        <v>0</v>
      </c>
    </row>
    <row r="231" customFormat="false" ht="13.8" hidden="false" customHeight="false" outlineLevel="0" collapsed="false">
      <c r="A231" s="90"/>
      <c r="B231" s="91" t="n">
        <v>43326</v>
      </c>
      <c r="C231" s="92" t="n">
        <v>93.7</v>
      </c>
      <c r="D231" s="93" t="n">
        <v>0.631</v>
      </c>
      <c r="E231" s="92" t="n">
        <v>78.1</v>
      </c>
      <c r="F231" s="95" t="n">
        <v>100</v>
      </c>
      <c r="G231" s="95" t="n">
        <v>87</v>
      </c>
      <c r="H231" s="95" t="n">
        <v>24</v>
      </c>
      <c r="I231" s="95" t="n">
        <v>0</v>
      </c>
      <c r="J231" s="95" t="n">
        <v>24</v>
      </c>
      <c r="K231" s="95" t="n">
        <v>0</v>
      </c>
      <c r="L231" s="97" t="n">
        <v>0</v>
      </c>
      <c r="M231" s="97" t="n">
        <v>0</v>
      </c>
      <c r="N231" s="97" t="n">
        <v>0</v>
      </c>
      <c r="O231" s="97" t="n">
        <v>0</v>
      </c>
      <c r="P231" s="97" t="n">
        <v>0</v>
      </c>
      <c r="Q231" s="95" t="n">
        <v>0</v>
      </c>
      <c r="R231" s="203" t="n">
        <v>3461</v>
      </c>
      <c r="S231" s="112" t="n">
        <v>2947</v>
      </c>
      <c r="T231" s="95" t="n">
        <v>2947</v>
      </c>
      <c r="U231" s="95" t="n">
        <v>2872</v>
      </c>
      <c r="V231" s="95" t="n">
        <v>2971</v>
      </c>
      <c r="W231" s="95" t="n">
        <v>40</v>
      </c>
      <c r="X231" s="95" t="n">
        <v>0</v>
      </c>
      <c r="Y231" s="95" t="n">
        <v>43</v>
      </c>
      <c r="Z231" s="97" t="n">
        <v>0</v>
      </c>
      <c r="AA231" s="97" t="n">
        <v>57</v>
      </c>
      <c r="AB231" s="97" t="n">
        <v>0</v>
      </c>
      <c r="AC231" s="100" t="n">
        <f aca="false">V231-U231+AZ231</f>
        <v>99</v>
      </c>
      <c r="AD231" s="101" t="n">
        <f aca="false">U231-T231</f>
        <v>-75</v>
      </c>
      <c r="AE231" s="95" t="n">
        <v>126</v>
      </c>
      <c r="AF231" s="102" t="n">
        <f aca="false">IF(AE231&gt;0, V231/(AE231*24),"no data")</f>
        <v>0.982473544973545</v>
      </c>
      <c r="AG231" s="103" t="n">
        <f aca="false">IF(R231&gt;0,R231/24,"no data")</f>
        <v>144.208333333333</v>
      </c>
      <c r="AH231" s="102" t="n">
        <f aca="false">IF(U231&gt;0,(U231/R231),"no data")</f>
        <v>0.829817971684484</v>
      </c>
      <c r="AI231" s="104" t="n">
        <f aca="false">IF(U231&gt;0,(1440-((W231*X231)+(Y231*Z231)+(AA231*AB231))/(W231+Y231+AA231))/1440,"no data")</f>
        <v>1</v>
      </c>
      <c r="AJ231" s="105" t="n">
        <f aca="false">IF(U231&gt;0,(1440-((X231*W231+AT231*AU231)+(Z231*Y231+AV231*AW231)+(AA231*AB231+AX231*AY231))/(W231+Y231+AA231))/1440,"no data")</f>
        <v>0.885714285714286</v>
      </c>
      <c r="AK231" s="210" t="n">
        <v>9.575</v>
      </c>
      <c r="AL231" s="211" t="n">
        <v>193.08</v>
      </c>
      <c r="AM231" s="94" t="n">
        <f aca="false">AK231*AL231</f>
        <v>1848.741</v>
      </c>
      <c r="AN231" s="210" t="n">
        <v>23.73558</v>
      </c>
      <c r="AO231" s="231" t="n">
        <v>975.8084698162</v>
      </c>
      <c r="AP231" s="109" t="n">
        <f aca="false">AN231*AO231</f>
        <v>23161.38</v>
      </c>
      <c r="AQ231" s="130" t="n">
        <f aca="false">IF(U231&gt;0,((((AK231*AL231)+(AN231*AO231))/(U231*1000))*1000000),"no data")</f>
        <v>8708.25940111421</v>
      </c>
      <c r="AR231" s="111" t="n">
        <f aca="false">IF(S231&gt;0,S231/24, "no data")</f>
        <v>122.791666666667</v>
      </c>
      <c r="AS231" s="36"/>
      <c r="AT231" s="95" t="n">
        <v>0</v>
      </c>
      <c r="AU231" s="112" t="n">
        <v>0</v>
      </c>
      <c r="AV231" s="112" t="n">
        <v>0</v>
      </c>
      <c r="AW231" s="112" t="n">
        <v>0</v>
      </c>
      <c r="AX231" s="112" t="n">
        <v>16</v>
      </c>
      <c r="AY231" s="112" t="n">
        <v>1440</v>
      </c>
      <c r="AZ231" s="95" t="n">
        <v>0</v>
      </c>
      <c r="BA231" s="227"/>
      <c r="BB231" s="113" t="n">
        <v>960</v>
      </c>
      <c r="BC231" s="113" t="n">
        <v>1033</v>
      </c>
      <c r="BD231" s="113" t="n">
        <v>978</v>
      </c>
      <c r="BE231" s="113" t="n">
        <f aca="false">BC231-BB231</f>
        <v>73</v>
      </c>
      <c r="BF231" s="113" t="n">
        <f aca="false">AQ231</f>
        <v>8708.25940111421</v>
      </c>
      <c r="BG231" s="173" t="n">
        <f aca="false">BD231/24</f>
        <v>40.75</v>
      </c>
      <c r="BH231" s="115" t="n">
        <v>0</v>
      </c>
      <c r="BI231" s="116" t="n">
        <v>0</v>
      </c>
      <c r="BJ231" s="117" t="n">
        <v>24</v>
      </c>
      <c r="BK231" s="118" t="n">
        <v>25.28</v>
      </c>
      <c r="BL231" s="118" t="n">
        <v>21.36</v>
      </c>
      <c r="BM231" s="118" t="n">
        <v>29.58</v>
      </c>
      <c r="BN231" s="117" t="n">
        <v>984.42</v>
      </c>
      <c r="BO231" s="117" t="n">
        <v>50.1</v>
      </c>
      <c r="BP231" s="119" t="n">
        <v>0.9293</v>
      </c>
      <c r="BQ231" s="114" t="n">
        <v>94.95</v>
      </c>
      <c r="BR231" s="114" t="n">
        <v>87.23</v>
      </c>
      <c r="BS231" s="113" t="n">
        <v>12360</v>
      </c>
      <c r="BT231" s="113" t="n">
        <v>12044</v>
      </c>
      <c r="BU231" s="135" t="n">
        <f aca="false">BT231-BS231</f>
        <v>-316</v>
      </c>
      <c r="BV231" s="113" t="n">
        <f aca="false">BH231+BI231</f>
        <v>0</v>
      </c>
      <c r="BW231" s="114" t="n">
        <v>0</v>
      </c>
      <c r="BX231" s="114" t="n">
        <v>0</v>
      </c>
      <c r="BZ231" s="114" t="n">
        <v>24</v>
      </c>
      <c r="CA231" s="114" t="n">
        <v>6.42</v>
      </c>
      <c r="CC231" s="114" t="n">
        <v>2.1</v>
      </c>
      <c r="CD231" s="114" t="n">
        <v>4.4</v>
      </c>
      <c r="CE231" s="114" t="n">
        <v>2.1</v>
      </c>
      <c r="CF231" s="114" t="n">
        <v>0</v>
      </c>
    </row>
    <row r="232" customFormat="false" ht="13.8" hidden="false" customHeight="false" outlineLevel="0" collapsed="false">
      <c r="A232" s="90"/>
      <c r="B232" s="91" t="n">
        <v>43327</v>
      </c>
      <c r="C232" s="92" t="n">
        <v>91.9</v>
      </c>
      <c r="D232" s="93" t="n">
        <v>0.68</v>
      </c>
      <c r="E232" s="92" t="n">
        <v>80.2</v>
      </c>
      <c r="F232" s="95" t="n">
        <v>101</v>
      </c>
      <c r="G232" s="95" t="n">
        <v>87</v>
      </c>
      <c r="H232" s="95" t="n">
        <v>24</v>
      </c>
      <c r="I232" s="95" t="n">
        <v>0</v>
      </c>
      <c r="J232" s="95" t="n">
        <v>24</v>
      </c>
      <c r="K232" s="95" t="n">
        <v>0</v>
      </c>
      <c r="L232" s="97" t="n">
        <v>0</v>
      </c>
      <c r="M232" s="97" t="n">
        <v>0</v>
      </c>
      <c r="N232" s="97" t="n">
        <v>0</v>
      </c>
      <c r="O232" s="97" t="n">
        <v>0</v>
      </c>
      <c r="P232" s="97" t="n">
        <v>0</v>
      </c>
      <c r="Q232" s="95" t="n">
        <v>0</v>
      </c>
      <c r="R232" s="203" t="n">
        <v>3478</v>
      </c>
      <c r="S232" s="112" t="n">
        <v>2940</v>
      </c>
      <c r="T232" s="112" t="n">
        <v>2940</v>
      </c>
      <c r="U232" s="112" t="n">
        <v>2865</v>
      </c>
      <c r="V232" s="112" t="n">
        <v>2964</v>
      </c>
      <c r="W232" s="95" t="n">
        <v>40</v>
      </c>
      <c r="X232" s="95" t="n">
        <v>0</v>
      </c>
      <c r="Y232" s="95" t="n">
        <v>43</v>
      </c>
      <c r="Z232" s="97" t="n">
        <v>0</v>
      </c>
      <c r="AA232" s="97" t="n">
        <v>57</v>
      </c>
      <c r="AB232" s="97" t="n">
        <v>0</v>
      </c>
      <c r="AC232" s="100" t="n">
        <f aca="false">V232-U232+AZ232</f>
        <v>99</v>
      </c>
      <c r="AD232" s="101" t="n">
        <f aca="false">U232-T232</f>
        <v>-75</v>
      </c>
      <c r="AE232" s="95" t="n">
        <v>125</v>
      </c>
      <c r="AF232" s="102" t="n">
        <f aca="false">IF(AE232&gt;0, V232/(AE232*24),"no data")</f>
        <v>0.988</v>
      </c>
      <c r="AG232" s="103" t="n">
        <f aca="false">IF(R232&gt;0,R232/24,"no data")</f>
        <v>144.916666666667</v>
      </c>
      <c r="AH232" s="102" t="n">
        <f aca="false">IF(U232&gt;0,(U232/R232),"no data")</f>
        <v>0.82374928119609</v>
      </c>
      <c r="AI232" s="104" t="n">
        <f aca="false">IF(U232&gt;0,(1440-((W232*X232)+(Y232*Z232)+(AA232*AB232))/(W232+Y232+AA232))/1440,"no data")</f>
        <v>1</v>
      </c>
      <c r="AJ232" s="105" t="n">
        <f aca="false">IF(U232&gt;0,(1440-((X232*W232+AT232*AU232)+(Z232*Y232+AV232*AW232)+(AA232*AB232+AX232*AY232))/(W232+Y232+AA232))/1440,"no data")</f>
        <v>0.885714285714286</v>
      </c>
      <c r="AK232" s="210" t="n">
        <v>9.375</v>
      </c>
      <c r="AL232" s="211" t="n">
        <v>197.28</v>
      </c>
      <c r="AM232" s="94" t="n">
        <f aca="false">AK232*AL232</f>
        <v>1849.5</v>
      </c>
      <c r="AN232" s="210" t="n">
        <v>23.62899</v>
      </c>
      <c r="AO232" s="231" t="n">
        <v>980.308934067855</v>
      </c>
      <c r="AP232" s="109" t="n">
        <f aca="false">AN232*AO232</f>
        <v>23163.71</v>
      </c>
      <c r="AQ232" s="130" t="n">
        <f aca="false">IF(U232&gt;0,((((AK232*AL232)+(AN232*AO232))/(U232*1000))*1000000),"no data")</f>
        <v>8730.61431064572</v>
      </c>
      <c r="AR232" s="111" t="n">
        <f aca="false">IF(S232&gt;0,S232/24, "no data")</f>
        <v>122.5</v>
      </c>
      <c r="AS232" s="36"/>
      <c r="AT232" s="95" t="n">
        <v>0</v>
      </c>
      <c r="AU232" s="112" t="n">
        <v>0</v>
      </c>
      <c r="AV232" s="112" t="n">
        <v>0</v>
      </c>
      <c r="AW232" s="95" t="n">
        <v>0</v>
      </c>
      <c r="AX232" s="112" t="n">
        <v>16</v>
      </c>
      <c r="AY232" s="95" t="n">
        <v>1440</v>
      </c>
      <c r="AZ232" s="95" t="n">
        <v>0</v>
      </c>
      <c r="BA232" s="227"/>
      <c r="BB232" s="113" t="n">
        <v>958</v>
      </c>
      <c r="BC232" s="113" t="n">
        <v>1032</v>
      </c>
      <c r="BD232" s="113" t="n">
        <v>974</v>
      </c>
      <c r="BE232" s="113" t="n">
        <f aca="false">BC232-BB232</f>
        <v>74</v>
      </c>
      <c r="BF232" s="113" t="n">
        <f aca="false">AQ232</f>
        <v>8730.61431064572</v>
      </c>
      <c r="BG232" s="173" t="n">
        <f aca="false">BD232/24</f>
        <v>40.5833333333333</v>
      </c>
      <c r="BH232" s="115" t="n">
        <v>0</v>
      </c>
      <c r="BI232" s="116" t="n">
        <v>0</v>
      </c>
      <c r="BJ232" s="117" t="n">
        <v>24</v>
      </c>
      <c r="BK232" s="117" t="n">
        <v>25.13</v>
      </c>
      <c r="BL232" s="118" t="n">
        <v>21.21</v>
      </c>
      <c r="BM232" s="118" t="n">
        <v>29.43</v>
      </c>
      <c r="BN232" s="117" t="n">
        <v>986.13</v>
      </c>
      <c r="BO232" s="117" t="n">
        <v>50.13</v>
      </c>
      <c r="BP232" s="119" t="n">
        <v>0.9293</v>
      </c>
      <c r="BQ232" s="114" t="n">
        <v>95.07</v>
      </c>
      <c r="BR232" s="114" t="n">
        <v>87.32</v>
      </c>
      <c r="BS232" s="113" t="n">
        <v>12305</v>
      </c>
      <c r="BT232" s="113" t="n">
        <v>11987</v>
      </c>
      <c r="BU232" s="135" t="n">
        <f aca="false">BT232-BS232</f>
        <v>-318</v>
      </c>
      <c r="BV232" s="113" t="n">
        <f aca="false">BH232+BI232</f>
        <v>0</v>
      </c>
      <c r="BW232" s="114" t="n">
        <v>0</v>
      </c>
      <c r="BX232" s="114" t="n">
        <v>0</v>
      </c>
      <c r="BZ232" s="114" t="n">
        <v>24</v>
      </c>
      <c r="CA232" s="114" t="n">
        <v>5.77</v>
      </c>
      <c r="CC232" s="114" t="n">
        <v>2.1</v>
      </c>
      <c r="CD232" s="114" t="n">
        <v>4.5</v>
      </c>
      <c r="CE232" s="114" t="n">
        <v>2</v>
      </c>
      <c r="CF232" s="114" t="n">
        <v>0</v>
      </c>
    </row>
    <row r="233" customFormat="false" ht="13.8" hidden="false" customHeight="false" outlineLevel="0" collapsed="false">
      <c r="A233" s="90"/>
      <c r="B233" s="91" t="n">
        <v>43328</v>
      </c>
      <c r="C233" s="92" t="n">
        <v>90.4</v>
      </c>
      <c r="D233" s="93" t="n">
        <v>0.684</v>
      </c>
      <c r="E233" s="94" t="n">
        <v>79.9</v>
      </c>
      <c r="F233" s="95" t="n">
        <v>99</v>
      </c>
      <c r="G233" s="95" t="n">
        <v>84</v>
      </c>
      <c r="H233" s="95" t="n">
        <v>16</v>
      </c>
      <c r="I233" s="95" t="n">
        <v>53</v>
      </c>
      <c r="J233" s="95" t="n">
        <v>21</v>
      </c>
      <c r="K233" s="95" t="n">
        <v>17</v>
      </c>
      <c r="L233" s="97" t="n">
        <v>0</v>
      </c>
      <c r="M233" s="97" t="n">
        <v>0</v>
      </c>
      <c r="N233" s="97" t="n">
        <v>0</v>
      </c>
      <c r="O233" s="97" t="n">
        <v>0</v>
      </c>
      <c r="P233" s="97" t="n">
        <v>0</v>
      </c>
      <c r="Q233" s="95" t="n">
        <v>0</v>
      </c>
      <c r="R233" s="203" t="n">
        <v>3482</v>
      </c>
      <c r="S233" s="112" t="n">
        <v>2328</v>
      </c>
      <c r="T233" s="95" t="n">
        <v>2328</v>
      </c>
      <c r="U233" s="95" t="n">
        <v>2279</v>
      </c>
      <c r="V233" s="95" t="n">
        <v>2364</v>
      </c>
      <c r="W233" s="95" t="n">
        <v>40</v>
      </c>
      <c r="X233" s="95" t="n">
        <v>409</v>
      </c>
      <c r="Y233" s="95" t="n">
        <v>43</v>
      </c>
      <c r="Z233" s="97" t="n">
        <v>124</v>
      </c>
      <c r="AA233" s="97" t="n">
        <v>57</v>
      </c>
      <c r="AB233" s="97" t="n">
        <v>189</v>
      </c>
      <c r="AC233" s="100" t="n">
        <f aca="false">V233-U233+AZ233</f>
        <v>89</v>
      </c>
      <c r="AD233" s="101" t="n">
        <f aca="false">U233-T233</f>
        <v>-49</v>
      </c>
      <c r="AE233" s="95" t="n">
        <v>126</v>
      </c>
      <c r="AF233" s="102" t="n">
        <f aca="false">IF(AE233&gt;0, V233/(AE233*24),"no data")</f>
        <v>0.781746031746032</v>
      </c>
      <c r="AG233" s="103" t="n">
        <f aca="false">IF(R233&gt;0,R233/24,"no data")</f>
        <v>145.083333333333</v>
      </c>
      <c r="AH233" s="102" t="n">
        <f aca="false">IF(U233&gt;0,(U233/R233),"no data")</f>
        <v>0.654508902929351</v>
      </c>
      <c r="AI233" s="104" t="n">
        <f aca="false">IF(U233&gt;0,(1440-((W233*X233)+(Y233*Z233)+(AA233*AB233))/(W233+Y233+AA233))/1440,"no data")</f>
        <v>0.838963293650794</v>
      </c>
      <c r="AJ233" s="105" t="n">
        <f aca="false">IF(U233&gt;0,(1440-((X233*W233+AT233*AU233)+(Z233*Y233+AV233*AW233)+(AA233*AB233+AX233*AY233))/(W233+Y233+AA233))/1440,"no data")</f>
        <v>0.683323412698413</v>
      </c>
      <c r="AK233" s="210" t="n">
        <v>5.075</v>
      </c>
      <c r="AL233" s="211" t="n">
        <v>197.66</v>
      </c>
      <c r="AM233" s="94" t="n">
        <f aca="false">AK233*AL233</f>
        <v>1003.1245</v>
      </c>
      <c r="AN233" s="210" t="n">
        <v>19.03775</v>
      </c>
      <c r="AO233" s="231" t="n">
        <v>982.170214442358</v>
      </c>
      <c r="AP233" s="109" t="n">
        <f aca="false">AN233*AO233</f>
        <v>18698.311</v>
      </c>
      <c r="AQ233" s="130" t="n">
        <f aca="false">IF(U233&gt;0,((((AK233*AL233)+(AN233*AO233))/(U233*1000))*1000000),"no data")</f>
        <v>8644.77204914436</v>
      </c>
      <c r="AR233" s="111" t="n">
        <f aca="false">IF(S233&gt;0,S233/24, "no data")</f>
        <v>97</v>
      </c>
      <c r="AS233" s="36"/>
      <c r="AT233" s="95" t="n">
        <v>22</v>
      </c>
      <c r="AU233" s="112" t="n">
        <v>18</v>
      </c>
      <c r="AV233" s="112" t="n">
        <v>19</v>
      </c>
      <c r="AW233" s="95" t="n">
        <v>39</v>
      </c>
      <c r="AX233" s="112" t="n">
        <v>21</v>
      </c>
      <c r="AY233" s="95" t="n">
        <v>1440</v>
      </c>
      <c r="AZ233" s="95" t="n">
        <v>4</v>
      </c>
      <c r="BA233" s="227"/>
      <c r="BB233" s="113" t="n">
        <v>676</v>
      </c>
      <c r="BC233" s="113" t="n">
        <v>931</v>
      </c>
      <c r="BD233" s="113" t="n">
        <v>757</v>
      </c>
      <c r="BE233" s="113" t="n">
        <f aca="false">BC233-BB233</f>
        <v>255</v>
      </c>
      <c r="BF233" s="113" t="n">
        <f aca="false">AQ233</f>
        <v>8644.77204914436</v>
      </c>
      <c r="BG233" s="173" t="n">
        <f aca="false">BD233/24</f>
        <v>31.5416666666667</v>
      </c>
      <c r="BH233" s="115" t="n">
        <v>0</v>
      </c>
      <c r="BI233" s="116" t="n">
        <v>0</v>
      </c>
      <c r="BJ233" s="117" t="n">
        <v>24</v>
      </c>
      <c r="BK233" s="118" t="n">
        <v>25.15</v>
      </c>
      <c r="BL233" s="118" t="n">
        <v>21.27</v>
      </c>
      <c r="BM233" s="118" t="n">
        <v>29.34</v>
      </c>
      <c r="BN233" s="117" t="n">
        <v>988.54</v>
      </c>
      <c r="BO233" s="117" t="n">
        <v>50.11</v>
      </c>
      <c r="BP233" s="119" t="n">
        <v>0.9292</v>
      </c>
      <c r="BQ233" s="114" t="n">
        <v>94.99</v>
      </c>
      <c r="BR233" s="114" t="n">
        <v>87.31</v>
      </c>
      <c r="BS233" s="113" t="n">
        <v>12257</v>
      </c>
      <c r="BT233" s="113" t="n">
        <v>11963</v>
      </c>
      <c r="BU233" s="135" t="n">
        <f aca="false">BT233-BS233</f>
        <v>-294</v>
      </c>
      <c r="BV233" s="113" t="n">
        <f aca="false">BH233+BI233</f>
        <v>0</v>
      </c>
      <c r="BW233" s="114" t="n">
        <v>0</v>
      </c>
      <c r="BX233" s="114" t="n">
        <v>0</v>
      </c>
      <c r="BZ233" s="114" t="n">
        <v>15.78</v>
      </c>
      <c r="CA233" s="114" t="n">
        <v>6.75</v>
      </c>
      <c r="CC233" s="114" t="n">
        <v>1.9</v>
      </c>
      <c r="CD233" s="114" t="n">
        <v>4.5</v>
      </c>
      <c r="CE233" s="114" t="n">
        <v>2.1</v>
      </c>
      <c r="CF233" s="114" t="n">
        <v>0</v>
      </c>
    </row>
    <row r="234" customFormat="false" ht="13.8" hidden="false" customHeight="false" outlineLevel="0" collapsed="false">
      <c r="A234" s="90"/>
      <c r="B234" s="91" t="n">
        <v>43329</v>
      </c>
      <c r="C234" s="92" t="n">
        <v>93.5</v>
      </c>
      <c r="D234" s="93" t="n">
        <v>0.669</v>
      </c>
      <c r="E234" s="94" t="n">
        <v>81.2</v>
      </c>
      <c r="F234" s="96" t="n">
        <v>100</v>
      </c>
      <c r="G234" s="96" t="n">
        <v>86</v>
      </c>
      <c r="H234" s="96" t="n">
        <v>24</v>
      </c>
      <c r="I234" s="96" t="n">
        <v>0</v>
      </c>
      <c r="J234" s="96" t="n">
        <v>24</v>
      </c>
      <c r="K234" s="96" t="n">
        <v>0</v>
      </c>
      <c r="L234" s="96" t="n">
        <v>0</v>
      </c>
      <c r="M234" s="96" t="n">
        <v>0</v>
      </c>
      <c r="N234" s="96" t="n">
        <v>0</v>
      </c>
      <c r="O234" s="96" t="n">
        <v>0</v>
      </c>
      <c r="P234" s="96" t="n">
        <v>0</v>
      </c>
      <c r="Q234" s="95" t="n">
        <v>0</v>
      </c>
      <c r="R234" s="203" t="n">
        <v>3463</v>
      </c>
      <c r="S234" s="112" t="n">
        <v>2916</v>
      </c>
      <c r="T234" s="96" t="n">
        <v>2916</v>
      </c>
      <c r="U234" s="96" t="n">
        <v>2844</v>
      </c>
      <c r="V234" s="96" t="n">
        <v>2942</v>
      </c>
      <c r="W234" s="96" t="n">
        <v>40</v>
      </c>
      <c r="X234" s="96" t="n">
        <v>0</v>
      </c>
      <c r="Y234" s="96" t="n">
        <v>42</v>
      </c>
      <c r="Z234" s="96" t="n">
        <v>0</v>
      </c>
      <c r="AA234" s="96" t="n">
        <v>57</v>
      </c>
      <c r="AB234" s="96" t="n">
        <v>0</v>
      </c>
      <c r="AC234" s="100" t="n">
        <f aca="false">V234-U234+AZ234</f>
        <v>98</v>
      </c>
      <c r="AD234" s="101" t="n">
        <f aca="false">U234-T234</f>
        <v>-72</v>
      </c>
      <c r="AE234" s="96" t="n">
        <v>124</v>
      </c>
      <c r="AF234" s="102" t="n">
        <f aca="false">IF(AE234&gt;0, V234/(AE234*24),"no data")</f>
        <v>0.988575268817204</v>
      </c>
      <c r="AG234" s="103" t="n">
        <f aca="false">IF(R234&gt;0,R234/24,"no data")</f>
        <v>144.291666666667</v>
      </c>
      <c r="AH234" s="102" t="n">
        <f aca="false">IF(U234&gt;0,(U234/R234),"no data")</f>
        <v>0.821253248628357</v>
      </c>
      <c r="AI234" s="104" t="n">
        <f aca="false">IF(U234&gt;0,(1440-((W234*X234)+(Y234*Z234)+(AA234*AB234))/(W234+Y234+AA234))/1440,"no data")</f>
        <v>1</v>
      </c>
      <c r="AJ234" s="105" t="n">
        <f aca="false">IF(U234&gt;0,(1440-((X234*W234+AT234*AU234)+(Z234*Y234+AV234*AW234)+(AA234*AB234+AX234*AY234))/(W234+Y234+AA234))/1440,"no data")</f>
        <v>0.877697841726619</v>
      </c>
      <c r="AK234" s="127" t="n">
        <v>9.394</v>
      </c>
      <c r="AL234" s="133" t="n">
        <v>195.93</v>
      </c>
      <c r="AM234" s="94" t="n">
        <f aca="false">AK234*AL234</f>
        <v>1840.56642</v>
      </c>
      <c r="AN234" s="127" t="n">
        <v>23.47385</v>
      </c>
      <c r="AO234" s="219" t="n">
        <v>979.422250717288</v>
      </c>
      <c r="AP234" s="109" t="n">
        <f aca="false">AN234*AO234</f>
        <v>22990.811</v>
      </c>
      <c r="AQ234" s="130" t="n">
        <f aca="false">IF(U234&gt;0,((((AK234*AL234)+(AN234*AO234))/(U234*1000))*1000000),"no data")</f>
        <v>8731.14536568214</v>
      </c>
      <c r="AR234" s="111" t="n">
        <f aca="false">IF(S234&gt;0,S234/24, "no data")</f>
        <v>121.5</v>
      </c>
      <c r="AS234" s="36"/>
      <c r="AT234" s="96" t="n">
        <v>0</v>
      </c>
      <c r="AU234" s="112" t="n">
        <v>0</v>
      </c>
      <c r="AV234" s="112" t="n">
        <v>0</v>
      </c>
      <c r="AW234" s="95" t="n">
        <v>0</v>
      </c>
      <c r="AX234" s="96" t="n">
        <v>17</v>
      </c>
      <c r="AY234" s="96" t="n">
        <v>1440</v>
      </c>
      <c r="AZ234" s="96" t="n">
        <v>0</v>
      </c>
      <c r="BA234" s="227"/>
      <c r="BB234" s="113" t="n">
        <v>956</v>
      </c>
      <c r="BC234" s="113" t="n">
        <v>1018</v>
      </c>
      <c r="BD234" s="113" t="n">
        <v>968</v>
      </c>
      <c r="BE234" s="113" t="n">
        <f aca="false">BC234-BB234</f>
        <v>62</v>
      </c>
      <c r="BF234" s="113" t="n">
        <f aca="false">AQ234</f>
        <v>8731.14536568214</v>
      </c>
      <c r="BG234" s="173" t="n">
        <f aca="false">BD234/24</f>
        <v>40.3333333333333</v>
      </c>
      <c r="BH234" s="179" t="n">
        <v>0</v>
      </c>
      <c r="BI234" s="179" t="n">
        <v>0</v>
      </c>
      <c r="BJ234" s="180" t="n">
        <v>24</v>
      </c>
      <c r="BK234" s="180" t="n">
        <v>25.06</v>
      </c>
      <c r="BL234" s="180" t="n">
        <v>21.25</v>
      </c>
      <c r="BM234" s="180" t="n">
        <v>29.32</v>
      </c>
      <c r="BN234" s="181" t="n">
        <v>986.33</v>
      </c>
      <c r="BO234" s="181" t="n">
        <v>50.1</v>
      </c>
      <c r="BP234" s="182" t="n">
        <v>0.9292</v>
      </c>
      <c r="BQ234" s="114" t="n">
        <v>95.28</v>
      </c>
      <c r="BR234" s="114" t="n">
        <v>87.5</v>
      </c>
      <c r="BS234" s="134" t="n">
        <v>12312</v>
      </c>
      <c r="BT234" s="134" t="n">
        <v>12142</v>
      </c>
      <c r="BU234" s="135" t="n">
        <f aca="false">BT234-BS234</f>
        <v>-170</v>
      </c>
      <c r="BV234" s="113" t="n">
        <f aca="false">BH234+BI234</f>
        <v>0</v>
      </c>
      <c r="BW234" s="181" t="n">
        <v>0</v>
      </c>
      <c r="BX234" s="181" t="n">
        <v>0</v>
      </c>
      <c r="BZ234" s="181" t="n">
        <v>24</v>
      </c>
      <c r="CA234" s="181" t="n">
        <v>4.72</v>
      </c>
      <c r="CC234" s="181" t="n">
        <v>2</v>
      </c>
      <c r="CD234" s="181" t="n">
        <v>4.2</v>
      </c>
      <c r="CE234" s="181" t="n">
        <v>2.1</v>
      </c>
      <c r="CF234" s="181" t="n">
        <v>0</v>
      </c>
    </row>
    <row r="235" customFormat="false" ht="13.8" hidden="false" customHeight="false" outlineLevel="0" collapsed="false">
      <c r="A235" s="90"/>
      <c r="B235" s="91" t="n">
        <v>43330</v>
      </c>
      <c r="C235" s="92" t="n">
        <v>91.3</v>
      </c>
      <c r="D235" s="93" t="n">
        <v>0.696</v>
      </c>
      <c r="E235" s="94" t="n">
        <v>81</v>
      </c>
      <c r="F235" s="183" t="n">
        <v>102</v>
      </c>
      <c r="G235" s="183" t="n">
        <v>83</v>
      </c>
      <c r="H235" s="95" t="n">
        <v>24</v>
      </c>
      <c r="I235" s="95" t="n">
        <v>0</v>
      </c>
      <c r="J235" s="95" t="n">
        <v>24</v>
      </c>
      <c r="K235" s="95" t="n">
        <v>0</v>
      </c>
      <c r="L235" s="97" t="n">
        <v>0</v>
      </c>
      <c r="M235" s="97" t="n">
        <v>0</v>
      </c>
      <c r="N235" s="97" t="n">
        <v>0</v>
      </c>
      <c r="O235" s="97" t="n">
        <v>0</v>
      </c>
      <c r="P235" s="97" t="n">
        <v>0</v>
      </c>
      <c r="Q235" s="112" t="n">
        <v>0</v>
      </c>
      <c r="R235" s="203" t="n">
        <v>3486</v>
      </c>
      <c r="S235" s="112" t="n">
        <v>2930</v>
      </c>
      <c r="T235" s="183" t="n">
        <v>2930</v>
      </c>
      <c r="U235" s="183" t="n">
        <v>2855</v>
      </c>
      <c r="V235" s="95" t="n">
        <v>2955</v>
      </c>
      <c r="W235" s="95" t="n">
        <v>40</v>
      </c>
      <c r="X235" s="95" t="n">
        <v>0</v>
      </c>
      <c r="Y235" s="95" t="n">
        <v>43</v>
      </c>
      <c r="Z235" s="97" t="n">
        <v>0</v>
      </c>
      <c r="AA235" s="97" t="n">
        <v>57</v>
      </c>
      <c r="AB235" s="97" t="n">
        <v>0</v>
      </c>
      <c r="AC235" s="100" t="n">
        <f aca="false">V235-U235+AZ235</f>
        <v>100</v>
      </c>
      <c r="AD235" s="101" t="n">
        <f aca="false">U235-T235</f>
        <v>-75</v>
      </c>
      <c r="AE235" s="96" t="n">
        <v>126</v>
      </c>
      <c r="AF235" s="102" t="n">
        <f aca="false">IF(AE235&gt;0, V235/(AE235*24),"no data")</f>
        <v>0.97718253968254</v>
      </c>
      <c r="AG235" s="103" t="n">
        <f aca="false">IF(R235&gt;0,R235/24,"no data")</f>
        <v>145.25</v>
      </c>
      <c r="AH235" s="102" t="n">
        <f aca="false">IF(U235&gt;0,(U235/R235),"no data")</f>
        <v>0.81899024670109</v>
      </c>
      <c r="AI235" s="104" t="n">
        <f aca="false">IF(U235&gt;0,(1440-((W235*X235)+(Y235*Z235)+(AA235*AB235))/(W235+Y235+AA235))/1440,"no data")</f>
        <v>1</v>
      </c>
      <c r="AJ235" s="105" t="n">
        <f aca="false">IF(U235&gt;0,(1440-((X235*W235+AT235*AU235)+(Z235*Y235+AV235*AW235)+(AA235*AB235+AX235*AY235))/(W235+Y235+AA235))/1440,"no data")</f>
        <v>0.878571428571429</v>
      </c>
      <c r="AK235" s="127" t="n">
        <v>9.263</v>
      </c>
      <c r="AL235" s="133" t="n">
        <v>197.72</v>
      </c>
      <c r="AM235" s="94" t="n">
        <f aca="false">AK235*AL235</f>
        <v>1831.48036</v>
      </c>
      <c r="AN235" s="127" t="n">
        <v>23.590811</v>
      </c>
      <c r="AO235" s="219" t="n">
        <v>978.877326430194</v>
      </c>
      <c r="AP235" s="109" t="n">
        <f aca="false">AN235*AO235</f>
        <v>23092.51</v>
      </c>
      <c r="AQ235" s="130" t="n">
        <f aca="false">IF(U235&gt;0,((((AK235*AL235)+(AN235*AO235))/(U235*1000))*1000000),"no data")</f>
        <v>8729.94408406305</v>
      </c>
      <c r="AR235" s="111" t="n">
        <f aca="false">IF(S235&gt;0,S235/24, "no data")</f>
        <v>122.083333333333</v>
      </c>
      <c r="AS235" s="36"/>
      <c r="AT235" s="95" t="n">
        <v>0</v>
      </c>
      <c r="AU235" s="112" t="n">
        <v>0</v>
      </c>
      <c r="AV235" s="112" t="n">
        <v>0</v>
      </c>
      <c r="AW235" s="95" t="n">
        <v>0</v>
      </c>
      <c r="AX235" s="112" t="n">
        <v>17</v>
      </c>
      <c r="AY235" s="95" t="n">
        <v>1440</v>
      </c>
      <c r="AZ235" s="95" t="n">
        <v>0</v>
      </c>
      <c r="BA235" s="227"/>
      <c r="BB235" s="113" t="n">
        <v>957</v>
      </c>
      <c r="BC235" s="113" t="n">
        <v>1026</v>
      </c>
      <c r="BD235" s="113" t="n">
        <v>972</v>
      </c>
      <c r="BE235" s="113" t="n">
        <f aca="false">BC235-BB235</f>
        <v>69</v>
      </c>
      <c r="BF235" s="113" t="n">
        <f aca="false">AQ235</f>
        <v>8729.94408406305</v>
      </c>
      <c r="BG235" s="173" t="n">
        <f aca="false">BD235/24</f>
        <v>40.5</v>
      </c>
      <c r="BH235" s="115" t="n">
        <v>0</v>
      </c>
      <c r="BI235" s="116" t="n">
        <v>0</v>
      </c>
      <c r="BJ235" s="117" t="n">
        <v>24</v>
      </c>
      <c r="BK235" s="118" t="n">
        <v>25.12</v>
      </c>
      <c r="BL235" s="118" t="n">
        <v>21.3</v>
      </c>
      <c r="BM235" s="118" t="n">
        <v>29</v>
      </c>
      <c r="BN235" s="117" t="n">
        <v>985.33</v>
      </c>
      <c r="BO235" s="117" t="n">
        <v>50.15</v>
      </c>
      <c r="BP235" s="119" t="n">
        <v>0.9307</v>
      </c>
      <c r="BQ235" s="114" t="n">
        <v>95.04</v>
      </c>
      <c r="BR235" s="114" t="n">
        <v>87.46</v>
      </c>
      <c r="BS235" s="134" t="n">
        <v>12317</v>
      </c>
      <c r="BT235" s="134" t="n">
        <v>12068</v>
      </c>
      <c r="BU235" s="135" t="n">
        <f aca="false">BT235-BS235</f>
        <v>-249</v>
      </c>
      <c r="BV235" s="113" t="n">
        <f aca="false">BH235+BI235</f>
        <v>0</v>
      </c>
      <c r="BW235" s="114" t="n">
        <v>0</v>
      </c>
      <c r="BX235" s="114" t="n">
        <v>0</v>
      </c>
      <c r="BZ235" s="114" t="n">
        <v>24</v>
      </c>
      <c r="CA235" s="114" t="n">
        <v>6.47</v>
      </c>
      <c r="CC235" s="114" t="n">
        <v>2.1</v>
      </c>
      <c r="CD235" s="114" t="n">
        <v>4.3</v>
      </c>
      <c r="CE235" s="114" t="n">
        <v>2</v>
      </c>
      <c r="CF235" s="114" t="n">
        <v>0</v>
      </c>
    </row>
    <row r="236" customFormat="false" ht="13.8" hidden="false" customHeight="false" outlineLevel="0" collapsed="false">
      <c r="A236" s="90"/>
      <c r="B236" s="91" t="n">
        <v>43331</v>
      </c>
      <c r="C236" s="92" t="n">
        <v>91.23</v>
      </c>
      <c r="D236" s="93" t="n">
        <v>0.679</v>
      </c>
      <c r="E236" s="94" t="n">
        <v>79.57</v>
      </c>
      <c r="F236" s="96" t="n">
        <v>100</v>
      </c>
      <c r="G236" s="96" t="n">
        <v>82</v>
      </c>
      <c r="H236" s="95" t="n">
        <v>24</v>
      </c>
      <c r="I236" s="95" t="n">
        <v>0</v>
      </c>
      <c r="J236" s="95" t="n">
        <v>24</v>
      </c>
      <c r="K236" s="95" t="n">
        <v>0</v>
      </c>
      <c r="L236" s="97" t="n">
        <v>0</v>
      </c>
      <c r="M236" s="97" t="n">
        <v>0</v>
      </c>
      <c r="N236" s="97" t="n">
        <v>0</v>
      </c>
      <c r="O236" s="97" t="n">
        <v>0</v>
      </c>
      <c r="P236" s="97" t="n">
        <v>0</v>
      </c>
      <c r="Q236" s="112" t="n">
        <v>0</v>
      </c>
      <c r="R236" s="202" t="n">
        <v>3485</v>
      </c>
      <c r="S236" s="112" t="n">
        <v>2938</v>
      </c>
      <c r="T236" s="96" t="n">
        <v>2938</v>
      </c>
      <c r="U236" s="96" t="n">
        <v>2867</v>
      </c>
      <c r="V236" s="95" t="n">
        <v>2965</v>
      </c>
      <c r="W236" s="95" t="n">
        <v>40</v>
      </c>
      <c r="X236" s="95" t="n">
        <v>0</v>
      </c>
      <c r="Y236" s="95" t="n">
        <v>43</v>
      </c>
      <c r="Z236" s="97" t="n">
        <v>0</v>
      </c>
      <c r="AA236" s="97" t="n">
        <v>57</v>
      </c>
      <c r="AB236" s="97" t="n">
        <v>0</v>
      </c>
      <c r="AC236" s="100" t="n">
        <f aca="false">V236-U236+AZ236</f>
        <v>98</v>
      </c>
      <c r="AD236" s="101" t="n">
        <f aca="false">U236-T236</f>
        <v>-71</v>
      </c>
      <c r="AE236" s="96" t="n">
        <v>126</v>
      </c>
      <c r="AF236" s="102" t="n">
        <f aca="false">IF(AE236&gt;0, V236/(AE236*24),"no data")</f>
        <v>0.980489417989418</v>
      </c>
      <c r="AG236" s="103" t="n">
        <f aca="false">IF(R236&gt;0,R236/24,"no data")</f>
        <v>145.208333333333</v>
      </c>
      <c r="AH236" s="102" t="n">
        <f aca="false">IF(U236&gt;0,(U236/R236),"no data")</f>
        <v>0.822668579626973</v>
      </c>
      <c r="AI236" s="104" t="n">
        <f aca="false">IF(U236&gt;0,(1440-((W236*X236)+(Y236*Z236)+(AA236*AB236))/(W236+Y236+AA236))/1440,"no data")</f>
        <v>1</v>
      </c>
      <c r="AJ236" s="105" t="n">
        <f aca="false">IF(U236&gt;0,(1440-((X236*W236+AT236*AU236)+(Z236*Y236+AV236*AW236)+(AA236*AB236+AX236*AY236))/(W236+Y236+AA236))/1440,"no data")</f>
        <v>0.885714285714286</v>
      </c>
      <c r="AK236" s="127" t="n">
        <v>9.31</v>
      </c>
      <c r="AL236" s="133" t="n">
        <v>200.95</v>
      </c>
      <c r="AM236" s="94" t="n">
        <f aca="false">AK236*AL236</f>
        <v>1870.8445</v>
      </c>
      <c r="AN236" s="127" t="n">
        <v>23.59258</v>
      </c>
      <c r="AO236" s="219" t="n">
        <v>980.089078854453</v>
      </c>
      <c r="AP236" s="109" t="n">
        <f aca="false">AN236*AO236</f>
        <v>23122.83</v>
      </c>
      <c r="AQ236" s="130" t="n">
        <f aca="false">IF(U236&gt;0,((((AK236*AL236)+(AN236*AO236))/(U236*1000))*1000000),"no data")</f>
        <v>8717.70997558424</v>
      </c>
      <c r="AR236" s="111" t="n">
        <f aca="false">IF(S236&gt;0,S236/24, "no data")</f>
        <v>122.416666666667</v>
      </c>
      <c r="AS236" s="36"/>
      <c r="AT236" s="95" t="n">
        <v>0</v>
      </c>
      <c r="AU236" s="112" t="n">
        <v>0</v>
      </c>
      <c r="AV236" s="112" t="n">
        <v>0</v>
      </c>
      <c r="AW236" s="95" t="n">
        <v>0</v>
      </c>
      <c r="AX236" s="112" t="n">
        <v>16</v>
      </c>
      <c r="AY236" s="95" t="n">
        <v>1440</v>
      </c>
      <c r="AZ236" s="95" t="n">
        <v>0</v>
      </c>
      <c r="BA236" s="227"/>
      <c r="BB236" s="113" t="n">
        <v>961</v>
      </c>
      <c r="BC236" s="113" t="n">
        <v>1028</v>
      </c>
      <c r="BD236" s="113" t="n">
        <v>976</v>
      </c>
      <c r="BE236" s="113" t="n">
        <f aca="false">BC236-BB236</f>
        <v>67</v>
      </c>
      <c r="BF236" s="113" t="n">
        <f aca="false">AQ236</f>
        <v>8717.70997558424</v>
      </c>
      <c r="BG236" s="173" t="n">
        <f aca="false">BD236/24</f>
        <v>40.6666666666667</v>
      </c>
      <c r="BH236" s="115" t="n">
        <v>0</v>
      </c>
      <c r="BI236" s="116" t="n">
        <v>0</v>
      </c>
      <c r="BJ236" s="117" t="n">
        <v>24</v>
      </c>
      <c r="BK236" s="118" t="n">
        <v>25.11</v>
      </c>
      <c r="BL236" s="118" t="n">
        <v>20.71</v>
      </c>
      <c r="BM236" s="118" t="n">
        <v>29.25</v>
      </c>
      <c r="BN236" s="117" t="n">
        <v>985.6</v>
      </c>
      <c r="BO236" s="117" t="n">
        <v>50.11</v>
      </c>
      <c r="BP236" s="119" t="n">
        <v>0.9308</v>
      </c>
      <c r="BQ236" s="114" t="n">
        <v>95.07</v>
      </c>
      <c r="BR236" s="114" t="n">
        <v>87.37</v>
      </c>
      <c r="BS236" s="134" t="n">
        <v>12263</v>
      </c>
      <c r="BT236" s="134" t="n">
        <v>11809</v>
      </c>
      <c r="BU236" s="135" t="n">
        <f aca="false">BT236-BS236</f>
        <v>-454</v>
      </c>
      <c r="BV236" s="113" t="n">
        <f aca="false">BH236+BI236</f>
        <v>0</v>
      </c>
      <c r="BW236" s="114" t="n">
        <v>0</v>
      </c>
      <c r="BX236" s="114" t="n">
        <v>0</v>
      </c>
      <c r="BZ236" s="114" t="n">
        <v>24</v>
      </c>
      <c r="CA236" s="114" t="n">
        <v>6.66</v>
      </c>
      <c r="CC236" s="114" t="n">
        <v>2.1</v>
      </c>
      <c r="CD236" s="114" t="n">
        <v>4.3</v>
      </c>
      <c r="CE236" s="114" t="n">
        <v>2.1</v>
      </c>
      <c r="CF236" s="114" t="n">
        <v>0</v>
      </c>
    </row>
    <row r="237" customFormat="false" ht="15" hidden="false" customHeight="true" outlineLevel="0" collapsed="false">
      <c r="A237" s="90" t="s">
        <v>126</v>
      </c>
      <c r="B237" s="91" t="n">
        <v>43332</v>
      </c>
      <c r="C237" s="140" t="n">
        <v>94.8</v>
      </c>
      <c r="D237" s="166" t="n">
        <v>0.659</v>
      </c>
      <c r="E237" s="142" t="n">
        <v>81.558</v>
      </c>
      <c r="F237" s="144" t="n">
        <v>104</v>
      </c>
      <c r="G237" s="144" t="n">
        <v>86</v>
      </c>
      <c r="H237" s="144" t="n">
        <v>24</v>
      </c>
      <c r="I237" s="144" t="n">
        <v>0</v>
      </c>
      <c r="J237" s="144" t="n">
        <v>24</v>
      </c>
      <c r="K237" s="144" t="n">
        <v>0</v>
      </c>
      <c r="L237" s="185" t="n">
        <v>0</v>
      </c>
      <c r="M237" s="185" t="n">
        <v>0</v>
      </c>
      <c r="N237" s="185" t="n">
        <v>0</v>
      </c>
      <c r="O237" s="185" t="n">
        <v>0</v>
      </c>
      <c r="P237" s="185" t="n">
        <v>0</v>
      </c>
      <c r="Q237" s="159" t="n">
        <v>0</v>
      </c>
      <c r="R237" s="204" t="n">
        <v>3449</v>
      </c>
      <c r="S237" s="143" t="n">
        <v>2904</v>
      </c>
      <c r="T237" s="144" t="n">
        <v>2904</v>
      </c>
      <c r="U237" s="144" t="n">
        <v>2838</v>
      </c>
      <c r="V237" s="144" t="n">
        <v>2935</v>
      </c>
      <c r="W237" s="144" t="n">
        <v>40</v>
      </c>
      <c r="X237" s="144" t="n">
        <v>0</v>
      </c>
      <c r="Y237" s="144" t="n">
        <v>42</v>
      </c>
      <c r="Z237" s="185" t="n">
        <v>0</v>
      </c>
      <c r="AA237" s="185" t="n">
        <v>57</v>
      </c>
      <c r="AB237" s="185" t="n">
        <v>0</v>
      </c>
      <c r="AC237" s="149" t="n">
        <f aca="false">V237-U237+AZ237</f>
        <v>97</v>
      </c>
      <c r="AD237" s="150" t="n">
        <f aca="false">U237-T237</f>
        <v>-66</v>
      </c>
      <c r="AE237" s="144" t="n">
        <v>124</v>
      </c>
      <c r="AF237" s="151" t="n">
        <f aca="false">IF(AE237&gt;0, V237/(AE237*24),"no data")</f>
        <v>0.98622311827957</v>
      </c>
      <c r="AG237" s="152" t="n">
        <f aca="false">IF(R237&gt;0,R237/24,"no data")</f>
        <v>143.708333333333</v>
      </c>
      <c r="AH237" s="151" t="n">
        <f aca="false">IF(U237&gt;0,(U237/R237),"no data")</f>
        <v>0.822847202087562</v>
      </c>
      <c r="AI237" s="153" t="n">
        <f aca="false">IF(U237&gt;0,(1440-((W237*X237)+(Y237*Z237)+(AA237*AB237))/(W237+Y237+AA237))/1440,"no data")</f>
        <v>1</v>
      </c>
      <c r="AJ237" s="154" t="n">
        <f aca="false">IF(U237&gt;0,(1440-((X237*W237+AT237*AU237)+(Z237*Y237+AV237*AW237)+(AA237*AB237+AX237*AY237))/(W237+Y237+AA237))/1440,"no data")</f>
        <v>0.877697841726619</v>
      </c>
      <c r="AK237" s="233" t="n">
        <v>9.205</v>
      </c>
      <c r="AL237" s="234" t="n">
        <v>197.86</v>
      </c>
      <c r="AM237" s="201" t="n">
        <f aca="false">AK237*AL237</f>
        <v>1821.3013</v>
      </c>
      <c r="AN237" s="233" t="n">
        <v>23.35683</v>
      </c>
      <c r="AO237" s="235" t="n">
        <v>982.000982153828</v>
      </c>
      <c r="AP237" s="155" t="n">
        <f aca="false">AN237*AO237</f>
        <v>22936.43</v>
      </c>
      <c r="AQ237" s="156" t="n">
        <f aca="false">IF(U237&gt;0,((((AK237*AL237)+(AN237*AO237))/(U237*1000))*1000000),"no data")</f>
        <v>8723.6544397463</v>
      </c>
      <c r="AR237" s="157" t="n">
        <f aca="false">IF(S237&gt;0,S237/24, "no data")</f>
        <v>121</v>
      </c>
      <c r="AS237" s="36"/>
      <c r="AT237" s="143" t="n">
        <v>0</v>
      </c>
      <c r="AU237" s="159" t="n">
        <v>0</v>
      </c>
      <c r="AV237" s="159" t="n">
        <v>0</v>
      </c>
      <c r="AW237" s="143" t="n">
        <v>0</v>
      </c>
      <c r="AX237" s="159" t="n">
        <v>17</v>
      </c>
      <c r="AY237" s="143" t="n">
        <v>1440</v>
      </c>
      <c r="AZ237" s="143" t="n">
        <v>0</v>
      </c>
      <c r="BA237" s="227"/>
      <c r="BB237" s="160" t="n">
        <v>950</v>
      </c>
      <c r="BC237" s="160" t="n">
        <v>1018</v>
      </c>
      <c r="BD237" s="160" t="n">
        <v>967</v>
      </c>
      <c r="BE237" s="160" t="n">
        <f aca="false">BC237-BB237</f>
        <v>68</v>
      </c>
      <c r="BF237" s="160" t="n">
        <f aca="false">AQ237</f>
        <v>8723.6544397463</v>
      </c>
      <c r="BG237" s="162" t="n">
        <f aca="false">BD237/24</f>
        <v>40.2916666666667</v>
      </c>
      <c r="BH237" s="187" t="n">
        <v>0</v>
      </c>
      <c r="BI237" s="188" t="n">
        <v>0</v>
      </c>
      <c r="BJ237" s="189" t="n">
        <v>24</v>
      </c>
      <c r="BK237" s="190" t="n">
        <v>24.89</v>
      </c>
      <c r="BL237" s="190" t="n">
        <v>20.88</v>
      </c>
      <c r="BM237" s="190" t="n">
        <v>29.07</v>
      </c>
      <c r="BN237" s="190" t="n">
        <v>986</v>
      </c>
      <c r="BO237" s="190" t="n">
        <v>50.13</v>
      </c>
      <c r="BP237" s="191" t="n">
        <v>0.9305</v>
      </c>
      <c r="BQ237" s="190" t="n">
        <v>94.92</v>
      </c>
      <c r="BR237" s="190" t="n">
        <v>87.49</v>
      </c>
      <c r="BS237" s="190" t="n">
        <v>12295</v>
      </c>
      <c r="BT237" s="190" t="n">
        <v>11992</v>
      </c>
      <c r="BU237" s="135" t="n">
        <f aca="false">BT237-BS237</f>
        <v>-303</v>
      </c>
      <c r="BV237" s="160" t="n">
        <f aca="false">BH237+BI237</f>
        <v>0</v>
      </c>
      <c r="BW237" s="162" t="n">
        <v>0</v>
      </c>
      <c r="BX237" s="162" t="n">
        <v>0</v>
      </c>
      <c r="BZ237" s="162" t="n">
        <v>24</v>
      </c>
      <c r="CA237" s="162" t="n">
        <v>6.5</v>
      </c>
      <c r="CC237" s="162" t="n">
        <v>2.1</v>
      </c>
      <c r="CD237" s="162" t="n">
        <v>4.3</v>
      </c>
      <c r="CE237" s="162" t="n">
        <v>2.1</v>
      </c>
      <c r="CF237" s="162" t="n">
        <v>0</v>
      </c>
    </row>
    <row r="238" customFormat="false" ht="13.8" hidden="false" customHeight="false" outlineLevel="0" collapsed="false">
      <c r="A238" s="90"/>
      <c r="B238" s="91" t="n">
        <v>43333</v>
      </c>
      <c r="C238" s="140" t="n">
        <v>95.22</v>
      </c>
      <c r="D238" s="166" t="n">
        <v>0.6424</v>
      </c>
      <c r="E238" s="142" t="n">
        <v>81.34</v>
      </c>
      <c r="F238" s="144" t="n">
        <v>104</v>
      </c>
      <c r="G238" s="144" t="n">
        <v>89</v>
      </c>
      <c r="H238" s="245" t="n">
        <v>20</v>
      </c>
      <c r="I238" s="245" t="n">
        <v>3</v>
      </c>
      <c r="J238" s="245" t="n">
        <v>20</v>
      </c>
      <c r="K238" s="245" t="n">
        <v>1</v>
      </c>
      <c r="L238" s="246" t="n">
        <v>0</v>
      </c>
      <c r="M238" s="185" t="n">
        <v>0</v>
      </c>
      <c r="N238" s="185" t="n">
        <v>0</v>
      </c>
      <c r="O238" s="185" t="n">
        <v>0</v>
      </c>
      <c r="P238" s="185" t="n">
        <v>0</v>
      </c>
      <c r="Q238" s="159" t="n">
        <v>0</v>
      </c>
      <c r="R238" s="204" t="n">
        <v>3446</v>
      </c>
      <c r="S238" s="143" t="n">
        <v>2700</v>
      </c>
      <c r="T238" s="144" t="n">
        <v>2700</v>
      </c>
      <c r="U238" s="144" t="n">
        <v>2595</v>
      </c>
      <c r="V238" s="144" t="n">
        <v>2692</v>
      </c>
      <c r="W238" s="144" t="n">
        <v>38</v>
      </c>
      <c r="X238" s="144" t="n">
        <v>0</v>
      </c>
      <c r="Y238" s="144" t="n">
        <v>40</v>
      </c>
      <c r="Z238" s="185" t="n">
        <v>0</v>
      </c>
      <c r="AA238" s="185" t="n">
        <v>57</v>
      </c>
      <c r="AB238" s="245" t="n">
        <v>228</v>
      </c>
      <c r="AC238" s="149" t="n">
        <f aca="false">V238-U238+AZ238</f>
        <v>97</v>
      </c>
      <c r="AD238" s="150" t="n">
        <f aca="false">U238-T238</f>
        <v>-105</v>
      </c>
      <c r="AE238" s="144" t="n">
        <v>124</v>
      </c>
      <c r="AF238" s="151" t="n">
        <f aca="false">IF(AE238&gt;0, V238/(AE238*24),"no data")</f>
        <v>0.904569892473118</v>
      </c>
      <c r="AG238" s="152" t="n">
        <f aca="false">IF(R238&gt;0,R238/24,"no data")</f>
        <v>143.583333333333</v>
      </c>
      <c r="AH238" s="151" t="n">
        <f aca="false">IF(U238&gt;0,(U238/R238),"no data")</f>
        <v>0.753047011027278</v>
      </c>
      <c r="AI238" s="153" t="n">
        <f aca="false">IF(U238&gt;0,(1440-((W238*X238)+(Y238*Z238)+(AA238*AB238))/(W238+Y238+AA238))/1440,"no data")</f>
        <v>0.933148148148148</v>
      </c>
      <c r="AJ238" s="154" t="n">
        <f aca="false">IF(U238&gt;0,(1440-((X238*W238+AT238*AU238)+(Z238*Y238+AV238*AW238)+(AA238*AB238+AX238*AY238))/(W238+Y238+AA238))/1440,"no data")</f>
        <v>0.767716049382716</v>
      </c>
      <c r="AK238" s="233" t="n">
        <v>5.822</v>
      </c>
      <c r="AL238" s="234" t="n">
        <v>202.7</v>
      </c>
      <c r="AM238" s="201" t="n">
        <f aca="false">AK238*AL238</f>
        <v>1180.1194</v>
      </c>
      <c r="AN238" s="233" t="n">
        <v>22.54123</v>
      </c>
      <c r="AO238" s="235" t="n">
        <v>983.704527215241</v>
      </c>
      <c r="AP238" s="155" t="n">
        <f aca="false">AN238*AO238</f>
        <v>22173.91</v>
      </c>
      <c r="AQ238" s="156" t="n">
        <f aca="false">IF(U238&gt;0,((((AK238*AL238)+(AN238*AO238))/(U238*1000))*1000000),"no data")</f>
        <v>8999.62597302505</v>
      </c>
      <c r="AR238" s="157" t="n">
        <f aca="false">IF(S238&gt;0,(S238/24), "no data")</f>
        <v>112.5</v>
      </c>
      <c r="AS238" s="36"/>
      <c r="AT238" s="247" t="n">
        <v>9</v>
      </c>
      <c r="AU238" s="248" t="n">
        <v>237</v>
      </c>
      <c r="AV238" s="247" t="n">
        <v>9</v>
      </c>
      <c r="AW238" s="247" t="n">
        <v>239</v>
      </c>
      <c r="AX238" s="248" t="n">
        <v>23</v>
      </c>
      <c r="AY238" s="247" t="n">
        <v>1212</v>
      </c>
      <c r="AZ238" s="143" t="n">
        <v>0</v>
      </c>
      <c r="BA238" s="227"/>
      <c r="BB238" s="160" t="n">
        <v>912</v>
      </c>
      <c r="BC238" s="160" t="n">
        <v>970</v>
      </c>
      <c r="BD238" s="160" t="n">
        <v>810</v>
      </c>
      <c r="BE238" s="160" t="n">
        <f aca="false">BC238-BB238</f>
        <v>58</v>
      </c>
      <c r="BF238" s="160" t="n">
        <f aca="false">AQ238</f>
        <v>8999.62597302505</v>
      </c>
      <c r="BG238" s="162" t="n">
        <f aca="false">BD238/24</f>
        <v>33.75</v>
      </c>
      <c r="BH238" s="187" t="n">
        <v>0</v>
      </c>
      <c r="BI238" s="188" t="n">
        <v>0</v>
      </c>
      <c r="BJ238" s="189" t="n">
        <v>24</v>
      </c>
      <c r="BK238" s="190" t="n">
        <v>24.14</v>
      </c>
      <c r="BL238" s="190" t="n">
        <v>20.31</v>
      </c>
      <c r="BM238" s="190" t="n">
        <v>28.88</v>
      </c>
      <c r="BN238" s="189" t="n">
        <v>986</v>
      </c>
      <c r="BO238" s="190" t="n">
        <v>50.1</v>
      </c>
      <c r="BP238" s="191" t="n">
        <v>0.9304</v>
      </c>
      <c r="BQ238" s="190" t="n">
        <v>94.44</v>
      </c>
      <c r="BR238" s="190" t="n">
        <v>87.45</v>
      </c>
      <c r="BS238" s="190" t="n">
        <v>12272</v>
      </c>
      <c r="BT238" s="190" t="n">
        <v>12072</v>
      </c>
      <c r="BU238" s="135" t="n">
        <f aca="false">BT238-BS238</f>
        <v>-200</v>
      </c>
      <c r="BV238" s="160" t="n">
        <f aca="false">BH238+BI238</f>
        <v>0</v>
      </c>
      <c r="BW238" s="162" t="n">
        <v>0</v>
      </c>
      <c r="BX238" s="162" t="n">
        <v>0</v>
      </c>
      <c r="BZ238" s="162" t="n">
        <v>20.8</v>
      </c>
      <c r="CA238" s="162" t="n">
        <v>7.1</v>
      </c>
      <c r="CC238" s="162" t="n">
        <v>2.1</v>
      </c>
      <c r="CD238" s="162" t="n">
        <v>4.4</v>
      </c>
      <c r="CE238" s="162" t="n">
        <v>2.1</v>
      </c>
      <c r="CF238" s="162" t="n">
        <v>0</v>
      </c>
    </row>
    <row r="239" customFormat="false" ht="13.8" hidden="false" customHeight="false" outlineLevel="0" collapsed="false">
      <c r="A239" s="90"/>
      <c r="B239" s="91" t="n">
        <v>43334</v>
      </c>
      <c r="C239" s="140" t="n">
        <v>95</v>
      </c>
      <c r="D239" s="166" t="n">
        <v>0.65</v>
      </c>
      <c r="E239" s="142" t="n">
        <v>81</v>
      </c>
      <c r="F239" s="144" t="n">
        <v>104</v>
      </c>
      <c r="G239" s="144" t="n">
        <v>86</v>
      </c>
      <c r="H239" s="245" t="n">
        <v>24</v>
      </c>
      <c r="I239" s="245" t="n">
        <v>0</v>
      </c>
      <c r="J239" s="245" t="n">
        <v>24</v>
      </c>
      <c r="K239" s="245" t="n">
        <v>0</v>
      </c>
      <c r="L239" s="246" t="n">
        <v>0</v>
      </c>
      <c r="M239" s="185" t="n">
        <v>0</v>
      </c>
      <c r="N239" s="185" t="n">
        <v>0</v>
      </c>
      <c r="O239" s="185" t="n">
        <v>0</v>
      </c>
      <c r="P239" s="185" t="n">
        <v>0</v>
      </c>
      <c r="Q239" s="159" t="n">
        <v>0</v>
      </c>
      <c r="R239" s="204" t="n">
        <v>3454</v>
      </c>
      <c r="S239" s="143" t="n">
        <v>2906</v>
      </c>
      <c r="T239" s="144" t="n">
        <v>2906</v>
      </c>
      <c r="U239" s="144" t="n">
        <v>2838</v>
      </c>
      <c r="V239" s="144" t="n">
        <v>2935</v>
      </c>
      <c r="W239" s="144" t="n">
        <v>40</v>
      </c>
      <c r="X239" s="144" t="n">
        <v>0</v>
      </c>
      <c r="Y239" s="144" t="n">
        <v>42</v>
      </c>
      <c r="Z239" s="206" t="n">
        <v>0</v>
      </c>
      <c r="AA239" s="185" t="n">
        <v>57</v>
      </c>
      <c r="AB239" s="185" t="n">
        <v>0</v>
      </c>
      <c r="AC239" s="149" t="n">
        <f aca="false">V239-U239+AZ239</f>
        <v>97</v>
      </c>
      <c r="AD239" s="150" t="n">
        <f aca="false">U239-T239</f>
        <v>-68</v>
      </c>
      <c r="AE239" s="144" t="n">
        <v>123</v>
      </c>
      <c r="AF239" s="151" t="n">
        <f aca="false">IF(AE239&gt;0, V239/(AE239*24),"no data")</f>
        <v>0.994241192411924</v>
      </c>
      <c r="AG239" s="152" t="n">
        <f aca="false">IF(R239&gt;0,R239/24,"no data")</f>
        <v>143.916666666667</v>
      </c>
      <c r="AH239" s="151" t="n">
        <f aca="false">IF(U239&gt;0,(U239/R239),"no data")</f>
        <v>0.821656050955414</v>
      </c>
      <c r="AI239" s="153" t="n">
        <f aca="false">IF(U239&gt;0,(1440-((W239*X239)+(Y239*Z239)+(AA239*AB239))/(W239+Y239+AA239))/1440,"no data")</f>
        <v>1</v>
      </c>
      <c r="AJ239" s="154" t="n">
        <f aca="false">IF(U239&gt;0,(1440-((X239*W239+AT239*AU239)+(Z239*Y239+AV239*AW239)+(AA239*AB239+AX239*AY239))/(W239+Y239+AA239))/1440,"no data")</f>
        <v>0.877697841726619</v>
      </c>
      <c r="AK239" s="233" t="n">
        <v>9.399</v>
      </c>
      <c r="AL239" s="234" t="n">
        <v>202.86</v>
      </c>
      <c r="AM239" s="201" t="n">
        <f aca="false">AK239*AL239</f>
        <v>1906.68114</v>
      </c>
      <c r="AN239" s="233" t="n">
        <v>23.36048</v>
      </c>
      <c r="AO239" s="241" t="n">
        <v>982.945555913235</v>
      </c>
      <c r="AP239" s="155" t="n">
        <f aca="false">AN239*AO239</f>
        <v>22962.08</v>
      </c>
      <c r="AQ239" s="156" t="n">
        <f aca="false">IF(U239&gt;0,((((AK239*AL239)+(AN239*AO239))/(U239*1000))*1000000),"no data")</f>
        <v>8762.77700493305</v>
      </c>
      <c r="AR239" s="157" t="n">
        <f aca="false">IF(S239&gt;0,S239/24, "no data")</f>
        <v>121.083333333333</v>
      </c>
      <c r="AS239" s="36"/>
      <c r="AT239" s="143" t="n">
        <v>0</v>
      </c>
      <c r="AU239" s="159" t="n">
        <v>0</v>
      </c>
      <c r="AV239" s="159" t="n">
        <v>0</v>
      </c>
      <c r="AW239" s="143" t="n">
        <v>0</v>
      </c>
      <c r="AX239" s="159" t="n">
        <v>17</v>
      </c>
      <c r="AY239" s="143" t="n">
        <v>1440</v>
      </c>
      <c r="AZ239" s="143" t="n">
        <v>0</v>
      </c>
      <c r="BA239" s="227"/>
      <c r="BB239" s="160" t="n">
        <v>949</v>
      </c>
      <c r="BC239" s="160" t="n">
        <v>1018</v>
      </c>
      <c r="BD239" s="160" t="n">
        <v>968</v>
      </c>
      <c r="BE239" s="160" t="n">
        <f aca="false">BC239-BB239</f>
        <v>69</v>
      </c>
      <c r="BF239" s="160" t="n">
        <f aca="false">AQ239</f>
        <v>8762.77700493305</v>
      </c>
      <c r="BG239" s="162" t="n">
        <f aca="false">BD239/24</f>
        <v>40.3333333333333</v>
      </c>
      <c r="BH239" s="187" t="n">
        <v>0</v>
      </c>
      <c r="BI239" s="187" t="n">
        <v>0</v>
      </c>
      <c r="BJ239" s="189" t="n">
        <v>24</v>
      </c>
      <c r="BK239" s="190" t="n">
        <v>24.81</v>
      </c>
      <c r="BL239" s="190" t="n">
        <v>21.15</v>
      </c>
      <c r="BM239" s="190" t="n">
        <v>28.59</v>
      </c>
      <c r="BN239" s="192" t="n">
        <v>986</v>
      </c>
      <c r="BO239" s="189" t="n">
        <v>50.07</v>
      </c>
      <c r="BP239" s="191" t="n">
        <v>0.9313</v>
      </c>
      <c r="BQ239" s="190" t="n">
        <v>94.65</v>
      </c>
      <c r="BR239" s="190" t="n">
        <v>87.4</v>
      </c>
      <c r="BS239" s="190" t="n">
        <v>12263</v>
      </c>
      <c r="BT239" s="190" t="n">
        <v>12072</v>
      </c>
      <c r="BU239" s="135" t="n">
        <f aca="false">BT239-BS239</f>
        <v>-191</v>
      </c>
      <c r="BV239" s="160" t="n">
        <f aca="false">BH239+BI239</f>
        <v>0</v>
      </c>
      <c r="BW239" s="162" t="n">
        <v>0</v>
      </c>
      <c r="BX239" s="162" t="n">
        <v>0</v>
      </c>
      <c r="BZ239" s="162" t="n">
        <v>24</v>
      </c>
      <c r="CA239" s="162" t="n">
        <v>6.3</v>
      </c>
      <c r="CC239" s="162" t="n">
        <v>2.1</v>
      </c>
      <c r="CD239" s="162" t="n">
        <v>4.2</v>
      </c>
      <c r="CE239" s="162" t="n">
        <v>2.1</v>
      </c>
      <c r="CF239" s="162" t="n">
        <v>0</v>
      </c>
    </row>
    <row r="240" customFormat="false" ht="13.8" hidden="false" customHeight="false" outlineLevel="0" collapsed="false">
      <c r="A240" s="90"/>
      <c r="B240" s="91" t="n">
        <v>43335</v>
      </c>
      <c r="C240" s="140" t="n">
        <v>93.4</v>
      </c>
      <c r="D240" s="166" t="n">
        <v>0.66</v>
      </c>
      <c r="E240" s="142" t="n">
        <v>80</v>
      </c>
      <c r="F240" s="144" t="n">
        <v>99</v>
      </c>
      <c r="G240" s="144" t="n">
        <v>88</v>
      </c>
      <c r="H240" s="245" t="n">
        <v>24</v>
      </c>
      <c r="I240" s="245" t="n">
        <v>0</v>
      </c>
      <c r="J240" s="245" t="n">
        <v>24</v>
      </c>
      <c r="K240" s="245" t="n">
        <v>0</v>
      </c>
      <c r="L240" s="246" t="n">
        <v>0</v>
      </c>
      <c r="M240" s="185" t="n">
        <v>0</v>
      </c>
      <c r="N240" s="185" t="n">
        <v>0</v>
      </c>
      <c r="O240" s="185" t="n">
        <v>0</v>
      </c>
      <c r="P240" s="185" t="n">
        <v>0</v>
      </c>
      <c r="Q240" s="159" t="n">
        <v>0</v>
      </c>
      <c r="R240" s="207" t="n">
        <v>3463</v>
      </c>
      <c r="S240" s="143" t="n">
        <v>2918</v>
      </c>
      <c r="T240" s="144" t="n">
        <v>2918</v>
      </c>
      <c r="U240" s="144" t="n">
        <v>2846</v>
      </c>
      <c r="V240" s="144" t="n">
        <v>2941</v>
      </c>
      <c r="W240" s="144" t="n">
        <v>40</v>
      </c>
      <c r="X240" s="144" t="n">
        <v>0</v>
      </c>
      <c r="Y240" s="144" t="n">
        <v>43</v>
      </c>
      <c r="Z240" s="185" t="n">
        <v>0</v>
      </c>
      <c r="AA240" s="185" t="n">
        <v>57</v>
      </c>
      <c r="AB240" s="185" t="n">
        <v>0</v>
      </c>
      <c r="AC240" s="149" t="n">
        <f aca="false">V240-U240+AZ240</f>
        <v>95</v>
      </c>
      <c r="AD240" s="150" t="n">
        <f aca="false">U240-T240</f>
        <v>-72</v>
      </c>
      <c r="AE240" s="144" t="n">
        <v>124</v>
      </c>
      <c r="AF240" s="151" t="n">
        <f aca="false">IF(AE240&gt;0, V240/(AE240*24),"no data")</f>
        <v>0.988239247311828</v>
      </c>
      <c r="AG240" s="152" t="n">
        <f aca="false">IF(R240&gt;0,R240/24,"no data")</f>
        <v>144.291666666667</v>
      </c>
      <c r="AH240" s="151" t="n">
        <f aca="false">IF(U240&gt;0,(U240/R240),"no data")</f>
        <v>0.821830782558475</v>
      </c>
      <c r="AI240" s="153" t="n">
        <f aca="false">IF(U240&gt;0,(1440-((W240*X240)+(Y240*Z240)+(AA240*AB240))/(W240+Y240+AA240))/1440,"no data")</f>
        <v>1</v>
      </c>
      <c r="AJ240" s="154" t="n">
        <f aca="false">IF(U240&gt;0,(1440-((X240*W240+AT240*AU240)+(Z240*Y240+AV240*AW240)+(AA240*AB240+AX240*AY240))/(W240+Y240+AA240))/1440,"no data")</f>
        <v>0.878571428571429</v>
      </c>
      <c r="AK240" s="233" t="n">
        <v>9.402</v>
      </c>
      <c r="AL240" s="234" t="n">
        <v>199.9</v>
      </c>
      <c r="AM240" s="201" t="n">
        <f aca="false">AK240*AL240</f>
        <v>1879.4598</v>
      </c>
      <c r="AN240" s="233" t="n">
        <v>23.426869</v>
      </c>
      <c r="AO240" s="241" t="n">
        <v>982.350650443301</v>
      </c>
      <c r="AP240" s="155" t="n">
        <f aca="false">AN240*AO240</f>
        <v>23013.4</v>
      </c>
      <c r="AQ240" s="156" t="n">
        <f aca="false">IF(U240&gt;0,((((AK240*AL240)+(AN240*AO240))/(U240*1000))*1000000),"no data")</f>
        <v>8746.61271960647</v>
      </c>
      <c r="AR240" s="157" t="n">
        <f aca="false">IF(S240&gt;0,S240/24, "no data")</f>
        <v>121.583333333333</v>
      </c>
      <c r="AS240" s="36"/>
      <c r="AT240" s="143" t="n">
        <v>0</v>
      </c>
      <c r="AU240" s="159" t="n">
        <v>0</v>
      </c>
      <c r="AV240" s="159" t="n">
        <v>0</v>
      </c>
      <c r="AW240" s="143" t="n">
        <v>0</v>
      </c>
      <c r="AX240" s="159" t="n">
        <v>17</v>
      </c>
      <c r="AY240" s="143" t="n">
        <v>1440</v>
      </c>
      <c r="AZ240" s="143" t="n">
        <v>0</v>
      </c>
      <c r="BA240" s="227"/>
      <c r="BB240" s="160" t="n">
        <v>952</v>
      </c>
      <c r="BC240" s="160" t="n">
        <v>1020</v>
      </c>
      <c r="BD240" s="160" t="n">
        <v>969</v>
      </c>
      <c r="BE240" s="160" t="n">
        <f aca="false">BC240-BB240</f>
        <v>68</v>
      </c>
      <c r="BF240" s="160" t="n">
        <f aca="false">AQ240</f>
        <v>8746.61271960647</v>
      </c>
      <c r="BG240" s="162" t="n">
        <f aca="false">BD240/24</f>
        <v>40.375</v>
      </c>
      <c r="BH240" s="187" t="n">
        <v>0</v>
      </c>
      <c r="BI240" s="188" t="n">
        <v>0</v>
      </c>
      <c r="BJ240" s="208" t="n">
        <v>24</v>
      </c>
      <c r="BK240" s="189" t="n">
        <v>24.89</v>
      </c>
      <c r="BL240" s="190" t="n">
        <v>21.27</v>
      </c>
      <c r="BM240" s="192" t="n">
        <v>28.81</v>
      </c>
      <c r="BN240" s="190" t="n">
        <v>985.2</v>
      </c>
      <c r="BO240" s="190" t="n">
        <v>50.09</v>
      </c>
      <c r="BP240" s="191" t="n">
        <v>0.9297</v>
      </c>
      <c r="BQ240" s="190" t="n">
        <v>94.7</v>
      </c>
      <c r="BR240" s="189" t="n">
        <v>87.4</v>
      </c>
      <c r="BS240" s="190" t="n">
        <v>12260</v>
      </c>
      <c r="BT240" s="160" t="n">
        <v>12090</v>
      </c>
      <c r="BU240" s="135" t="n">
        <f aca="false">BT240-BS240</f>
        <v>-170</v>
      </c>
      <c r="BV240" s="160" t="n">
        <f aca="false">BH240+BI240</f>
        <v>0</v>
      </c>
      <c r="BW240" s="162" t="n">
        <v>0</v>
      </c>
      <c r="BX240" s="162" t="n">
        <v>0</v>
      </c>
      <c r="BZ240" s="162" t="n">
        <v>24</v>
      </c>
      <c r="CA240" s="162" t="n">
        <v>6.8</v>
      </c>
      <c r="CC240" s="162" t="n">
        <v>2.1</v>
      </c>
      <c r="CD240" s="162" t="n">
        <v>4.4</v>
      </c>
      <c r="CE240" s="162" t="n">
        <v>2.1</v>
      </c>
      <c r="CF240" s="162" t="n">
        <v>0</v>
      </c>
    </row>
    <row r="241" customFormat="false" ht="13.8" hidden="false" customHeight="false" outlineLevel="0" collapsed="false">
      <c r="A241" s="90"/>
      <c r="B241" s="91" t="n">
        <v>43336</v>
      </c>
      <c r="C241" s="140" t="n">
        <v>92</v>
      </c>
      <c r="D241" s="166" t="n">
        <v>0.67</v>
      </c>
      <c r="E241" s="142" t="n">
        <v>78</v>
      </c>
      <c r="F241" s="144" t="n">
        <v>99</v>
      </c>
      <c r="G241" s="144" t="n">
        <v>86</v>
      </c>
      <c r="H241" s="144" t="n">
        <v>24</v>
      </c>
      <c r="I241" s="144" t="n">
        <v>0</v>
      </c>
      <c r="J241" s="144" t="n">
        <v>24</v>
      </c>
      <c r="K241" s="144" t="n">
        <v>0</v>
      </c>
      <c r="L241" s="170" t="n">
        <v>0</v>
      </c>
      <c r="M241" s="170" t="n">
        <v>0</v>
      </c>
      <c r="N241" s="170" t="n">
        <v>0</v>
      </c>
      <c r="O241" s="170" t="n">
        <v>0</v>
      </c>
      <c r="P241" s="170" t="n">
        <v>0</v>
      </c>
      <c r="Q241" s="159" t="n">
        <v>0</v>
      </c>
      <c r="R241" s="204" t="n">
        <v>3477</v>
      </c>
      <c r="S241" s="159" t="n">
        <v>2830</v>
      </c>
      <c r="T241" s="144" t="n">
        <v>2830</v>
      </c>
      <c r="U241" s="144" t="n">
        <v>2761</v>
      </c>
      <c r="V241" s="144" t="n">
        <v>2859</v>
      </c>
      <c r="W241" s="144" t="n">
        <v>36</v>
      </c>
      <c r="X241" s="144" t="n">
        <v>0</v>
      </c>
      <c r="Y241" s="144" t="n">
        <v>43</v>
      </c>
      <c r="Z241" s="170" t="n">
        <v>0</v>
      </c>
      <c r="AA241" s="170" t="n">
        <v>57</v>
      </c>
      <c r="AB241" s="170" t="n">
        <v>0</v>
      </c>
      <c r="AC241" s="149" t="n">
        <f aca="false">V241-U241+AZ241</f>
        <v>98</v>
      </c>
      <c r="AD241" s="150" t="n">
        <f aca="false">U241-T241</f>
        <v>-69</v>
      </c>
      <c r="AE241" s="144" t="n">
        <v>125</v>
      </c>
      <c r="AF241" s="151" t="n">
        <f aca="false">IF(AE241&gt;0, V241/(AE241*24),"no data")</f>
        <v>0.953</v>
      </c>
      <c r="AG241" s="152" t="n">
        <f aca="false">IF(R241&gt;0,R241/24,"no data")</f>
        <v>144.875</v>
      </c>
      <c r="AH241" s="151" t="n">
        <f aca="false">IF(U241&gt;0,(U241/R241),"no data")</f>
        <v>0.794075352315214</v>
      </c>
      <c r="AI241" s="153" t="n">
        <f aca="false">IF(U241&gt;0,(1440-((W241*X241)+(Y241*Z241)+(AA241*AB241))/(W241+Y241+AA241))/1440,"no data")</f>
        <v>1</v>
      </c>
      <c r="AJ241" s="154" t="n">
        <f aca="false">IF(U241&gt;0,(1440-((X241*W241+AT241*AU241)+(Z241*Y241+AV241*AW241)+(AA241*AB241+AX241*AY241))/(W241+Y241+AA241))/1440,"no data")</f>
        <v>0.875</v>
      </c>
      <c r="AK241" s="238" t="n">
        <v>9.226</v>
      </c>
      <c r="AL241" s="239" t="n">
        <v>197.01</v>
      </c>
      <c r="AM241" s="142" t="n">
        <f aca="false">AK241*AL241</f>
        <v>1817.61426</v>
      </c>
      <c r="AN241" s="238" t="n">
        <v>22.777619</v>
      </c>
      <c r="AO241" s="242" t="n">
        <v>980.11385650098</v>
      </c>
      <c r="AP241" s="155" t="n">
        <f aca="false">AN241*AO241</f>
        <v>22324.66</v>
      </c>
      <c r="AQ241" s="156" t="n">
        <f aca="false">IF(U241&gt;0,((((AK241*AL241)+(AN241*AO241))/(U241*1000))*1000000),"no data")</f>
        <v>8744.03269105397</v>
      </c>
      <c r="AR241" s="157" t="n">
        <f aca="false">IF(S241&gt;0,S241/24, "no data")</f>
        <v>117.916666666667</v>
      </c>
      <c r="AS241" s="36"/>
      <c r="AT241" s="143" t="n">
        <v>0</v>
      </c>
      <c r="AU241" s="159" t="n">
        <v>0</v>
      </c>
      <c r="AV241" s="159" t="n">
        <v>0</v>
      </c>
      <c r="AW241" s="143" t="n">
        <v>0</v>
      </c>
      <c r="AX241" s="159" t="n">
        <v>17</v>
      </c>
      <c r="AY241" s="143" t="n">
        <v>1440</v>
      </c>
      <c r="AZ241" s="143" t="n">
        <v>0</v>
      </c>
      <c r="BA241" s="227"/>
      <c r="BB241" s="160" t="n">
        <v>866</v>
      </c>
      <c r="BC241" s="160" t="n">
        <v>1031</v>
      </c>
      <c r="BD241" s="160" t="n">
        <v>962</v>
      </c>
      <c r="BE241" s="160" t="n">
        <f aca="false">BC241-BB241</f>
        <v>165</v>
      </c>
      <c r="BF241" s="160" t="n">
        <f aca="false">AQ241</f>
        <v>8744.03269105397</v>
      </c>
      <c r="BG241" s="162" t="n">
        <f aca="false">BD241/24</f>
        <v>40.0833333333333</v>
      </c>
      <c r="BH241" s="187" t="n">
        <v>0</v>
      </c>
      <c r="BI241" s="188" t="n">
        <v>0</v>
      </c>
      <c r="BJ241" s="189" t="n">
        <v>24</v>
      </c>
      <c r="BK241" s="190" t="n">
        <v>23.42</v>
      </c>
      <c r="BL241" s="190" t="n">
        <v>21.46</v>
      </c>
      <c r="BM241" s="190" t="n">
        <v>28.67</v>
      </c>
      <c r="BN241" s="192" t="n">
        <v>984.9</v>
      </c>
      <c r="BO241" s="189" t="n">
        <v>50.14</v>
      </c>
      <c r="BP241" s="191" t="n">
        <v>0.9292</v>
      </c>
      <c r="BQ241" s="190" t="n">
        <v>86.43</v>
      </c>
      <c r="BR241" s="189" t="n">
        <v>87.3</v>
      </c>
      <c r="BS241" s="190" t="n">
        <v>12680</v>
      </c>
      <c r="BT241" s="160" t="n">
        <v>12079</v>
      </c>
      <c r="BU241" s="135" t="n">
        <f aca="false">BT241-BS241</f>
        <v>-601</v>
      </c>
      <c r="BV241" s="160" t="n">
        <f aca="false">BH241+BI241</f>
        <v>0</v>
      </c>
      <c r="BW241" s="162" t="n">
        <v>0</v>
      </c>
      <c r="BX241" s="162" t="n">
        <v>0</v>
      </c>
      <c r="BZ241" s="162" t="n">
        <v>2.8</v>
      </c>
      <c r="CA241" s="162" t="n">
        <v>5.2</v>
      </c>
      <c r="CC241" s="162" t="n">
        <v>2.1</v>
      </c>
      <c r="CD241" s="162" t="n">
        <v>4</v>
      </c>
      <c r="CE241" s="162" t="n">
        <v>2.1</v>
      </c>
      <c r="CF241" s="162" t="n">
        <v>0</v>
      </c>
    </row>
    <row r="242" customFormat="false" ht="13.8" hidden="false" customHeight="false" outlineLevel="0" collapsed="false">
      <c r="A242" s="90"/>
      <c r="B242" s="91" t="n">
        <v>43337</v>
      </c>
      <c r="C242" s="140" t="n">
        <v>91.7</v>
      </c>
      <c r="D242" s="166" t="n">
        <v>0.654</v>
      </c>
      <c r="E242" s="142" t="n">
        <v>78.7</v>
      </c>
      <c r="F242" s="143" t="n">
        <v>99</v>
      </c>
      <c r="G242" s="143" t="n">
        <v>86</v>
      </c>
      <c r="H242" s="144" t="n">
        <v>24</v>
      </c>
      <c r="I242" s="144" t="n">
        <v>0</v>
      </c>
      <c r="J242" s="144" t="n">
        <v>24</v>
      </c>
      <c r="K242" s="144" t="n">
        <v>0</v>
      </c>
      <c r="L242" s="170" t="n">
        <v>0</v>
      </c>
      <c r="M242" s="170" t="n">
        <v>0</v>
      </c>
      <c r="N242" s="170" t="n">
        <v>0</v>
      </c>
      <c r="O242" s="170" t="n">
        <v>0</v>
      </c>
      <c r="P242" s="170" t="n">
        <v>0</v>
      </c>
      <c r="Q242" s="159" t="n">
        <v>0</v>
      </c>
      <c r="R242" s="207" t="n">
        <v>3485</v>
      </c>
      <c r="S242" s="159" t="n">
        <v>2837</v>
      </c>
      <c r="T242" s="143" t="n">
        <v>2837</v>
      </c>
      <c r="U242" s="143" t="n">
        <v>2767</v>
      </c>
      <c r="V242" s="144" t="n">
        <v>2863</v>
      </c>
      <c r="W242" s="144" t="n">
        <v>36</v>
      </c>
      <c r="X242" s="144" t="n">
        <v>0</v>
      </c>
      <c r="Y242" s="144" t="n">
        <v>43</v>
      </c>
      <c r="Z242" s="170" t="n">
        <v>0</v>
      </c>
      <c r="AA242" s="170" t="n">
        <v>57</v>
      </c>
      <c r="AB242" s="170" t="n">
        <v>0</v>
      </c>
      <c r="AC242" s="149" t="n">
        <f aca="false">V242-U242+AZ242</f>
        <v>96</v>
      </c>
      <c r="AD242" s="150" t="n">
        <f aca="false">U242-T242</f>
        <v>-70</v>
      </c>
      <c r="AE242" s="144" t="n">
        <v>123</v>
      </c>
      <c r="AF242" s="151" t="n">
        <f aca="false">IF(AE242&gt;0, V242/(AE242*24),"no data")</f>
        <v>0.969850948509485</v>
      </c>
      <c r="AG242" s="152" t="n">
        <f aca="false">IF(R242&gt;0,R242/24,"no data")</f>
        <v>145.208333333333</v>
      </c>
      <c r="AH242" s="151" t="n">
        <f aca="false">IF(U242&gt;0,(U242/R242),"no data")</f>
        <v>0.793974175035868</v>
      </c>
      <c r="AI242" s="153" t="n">
        <f aca="false">IF(U242&gt;0,(1440-((W242*X242)+(Y242*Z242)+(AA242*AB242))/(W242+Y242+AA242))/1440,"no data")</f>
        <v>1</v>
      </c>
      <c r="AJ242" s="154" t="n">
        <f aca="false">IF(U242&gt;0,(1440-((X242*W242+AT242*AU242)+(Z242*Y242+AV242*AW242)+(AA242*AB242+AX242*AY242))/(W242+Y242+AA242))/1440,"no data")</f>
        <v>0.875</v>
      </c>
      <c r="AK242" s="233" t="n">
        <v>9.291</v>
      </c>
      <c r="AL242" s="234" t="n">
        <v>197.75</v>
      </c>
      <c r="AM242" s="201" t="n">
        <f aca="false">AK242*AL242</f>
        <v>1837.29525</v>
      </c>
      <c r="AN242" s="233" t="n">
        <v>22.790789</v>
      </c>
      <c r="AO242" s="235" t="n">
        <v>979.402248864662</v>
      </c>
      <c r="AP242" s="155" t="n">
        <f aca="false">AN242*AO242</f>
        <v>22321.35</v>
      </c>
      <c r="AQ242" s="156" t="n">
        <f aca="false">IF(U242&gt;0,((((AK242*AL242)+(AN242*AO242))/(U242*1000))*1000000),"no data")</f>
        <v>8730.98852547886</v>
      </c>
      <c r="AR242" s="157" t="n">
        <f aca="false">IF(S242&gt;0,S242/24, "no data")</f>
        <v>118.208333333333</v>
      </c>
      <c r="AS242" s="36"/>
      <c r="AT242" s="143" t="n">
        <v>0</v>
      </c>
      <c r="AU242" s="159" t="n">
        <v>0</v>
      </c>
      <c r="AV242" s="143" t="n">
        <v>0</v>
      </c>
      <c r="AW242" s="143" t="n">
        <v>0</v>
      </c>
      <c r="AX242" s="159" t="n">
        <v>17</v>
      </c>
      <c r="AY242" s="143" t="n">
        <v>1440</v>
      </c>
      <c r="AZ242" s="143" t="n">
        <v>0</v>
      </c>
      <c r="BA242" s="227"/>
      <c r="BB242" s="160" t="n">
        <v>868</v>
      </c>
      <c r="BC242" s="160" t="n">
        <v>1031</v>
      </c>
      <c r="BD242" s="160" t="n">
        <v>964</v>
      </c>
      <c r="BE242" s="160" t="n">
        <f aca="false">BC242-BB242</f>
        <v>163</v>
      </c>
      <c r="BF242" s="160" t="n">
        <f aca="false">AQ242</f>
        <v>8730.98852547886</v>
      </c>
      <c r="BG242" s="162" t="n">
        <f aca="false">BD242/24</f>
        <v>40.1666666666667</v>
      </c>
      <c r="BH242" s="187" t="n">
        <v>0</v>
      </c>
      <c r="BI242" s="188" t="n">
        <v>0</v>
      </c>
      <c r="BJ242" s="189" t="n">
        <v>22.4</v>
      </c>
      <c r="BK242" s="190" t="n">
        <v>23.45</v>
      </c>
      <c r="BL242" s="190" t="n">
        <v>21.48</v>
      </c>
      <c r="BM242" s="190" t="n">
        <v>28.73</v>
      </c>
      <c r="BN242" s="190" t="n">
        <v>984.75</v>
      </c>
      <c r="BO242" s="190" t="n">
        <v>50.15</v>
      </c>
      <c r="BP242" s="191" t="n">
        <v>0.9293</v>
      </c>
      <c r="BQ242" s="190" t="n">
        <v>86.18</v>
      </c>
      <c r="BR242" s="189" t="n">
        <v>87.21</v>
      </c>
      <c r="BS242" s="160" t="n">
        <v>12670</v>
      </c>
      <c r="BT242" s="160" t="n">
        <v>12057</v>
      </c>
      <c r="BU242" s="135" t="n">
        <f aca="false">BT242-BS242</f>
        <v>-613</v>
      </c>
      <c r="BV242" s="160" t="n">
        <f aca="false">BH242+BI242</f>
        <v>0</v>
      </c>
      <c r="BW242" s="162" t="n">
        <v>0</v>
      </c>
      <c r="BX242" s="162" t="n">
        <v>0</v>
      </c>
      <c r="BZ242" s="162" t="n">
        <v>2.32</v>
      </c>
      <c r="CA242" s="162" t="n">
        <v>0</v>
      </c>
      <c r="CC242" s="162" t="n">
        <v>2.1</v>
      </c>
      <c r="CD242" s="162" t="n">
        <v>4</v>
      </c>
      <c r="CE242" s="162" t="n">
        <v>2.1</v>
      </c>
      <c r="CF242" s="162" t="n">
        <v>0</v>
      </c>
    </row>
    <row r="243" customFormat="false" ht="13.8" hidden="false" customHeight="false" outlineLevel="0" collapsed="false">
      <c r="A243" s="90"/>
      <c r="B243" s="91" t="n">
        <v>43338</v>
      </c>
      <c r="C243" s="140" t="n">
        <v>91.3</v>
      </c>
      <c r="D243" s="166" t="n">
        <v>0.655</v>
      </c>
      <c r="E243" s="142" t="n">
        <v>78.2</v>
      </c>
      <c r="F243" s="143" t="n">
        <v>99</v>
      </c>
      <c r="G243" s="143" t="n">
        <v>86</v>
      </c>
      <c r="H243" s="144" t="n">
        <v>24</v>
      </c>
      <c r="I243" s="144" t="n">
        <v>0</v>
      </c>
      <c r="J243" s="144" t="n">
        <v>24</v>
      </c>
      <c r="K243" s="144" t="n">
        <v>0</v>
      </c>
      <c r="L243" s="170" t="n">
        <v>0</v>
      </c>
      <c r="M243" s="170" t="n">
        <v>0</v>
      </c>
      <c r="N243" s="170" t="n">
        <v>0</v>
      </c>
      <c r="O243" s="170" t="n">
        <v>0</v>
      </c>
      <c r="P243" s="170" t="n">
        <v>0</v>
      </c>
      <c r="Q243" s="159" t="n">
        <v>0</v>
      </c>
      <c r="R243" s="204" t="n">
        <v>3485</v>
      </c>
      <c r="S243" s="159" t="n">
        <v>2943</v>
      </c>
      <c r="T243" s="159" t="n">
        <v>2943</v>
      </c>
      <c r="U243" s="159" t="n">
        <v>2872</v>
      </c>
      <c r="V243" s="209" t="n">
        <v>2970</v>
      </c>
      <c r="W243" s="144" t="n">
        <v>40</v>
      </c>
      <c r="X243" s="144" t="n">
        <v>0</v>
      </c>
      <c r="Y243" s="144" t="n">
        <v>43</v>
      </c>
      <c r="Z243" s="170" t="n">
        <v>0</v>
      </c>
      <c r="AA243" s="170" t="n">
        <v>57</v>
      </c>
      <c r="AB243" s="170" t="n">
        <v>0</v>
      </c>
      <c r="AC243" s="149" t="n">
        <f aca="false">V243-U243+AZ243</f>
        <v>98</v>
      </c>
      <c r="AD243" s="150" t="n">
        <f aca="false">U243-T243</f>
        <v>-71</v>
      </c>
      <c r="AE243" s="143" t="n">
        <v>126</v>
      </c>
      <c r="AF243" s="151" t="n">
        <f aca="false">IF(AE243&gt;0, V243/(AE243*24),"no data")</f>
        <v>0.982142857142857</v>
      </c>
      <c r="AG243" s="152" t="n">
        <f aca="false">IF(R243&gt;0,R243/24,"no data")</f>
        <v>145.208333333333</v>
      </c>
      <c r="AH243" s="151" t="n">
        <f aca="false">IF(U243&gt;0,(U243/R243),"no data")</f>
        <v>0.824103299856528</v>
      </c>
      <c r="AI243" s="153" t="n">
        <f aca="false">IF(U243&gt;0,(1440-((W243*X243)+(Y243*Z243)+(AA243*AB243))/(W243+Y243+AA243))/1440,"no data")</f>
        <v>1</v>
      </c>
      <c r="AJ243" s="154" t="n">
        <f aca="false">IF(U243&gt;0,(1440-((X243*W243+AT243*AU243)+(Z243*Y243+AV243*AW243)+(AA243*AB243+AX243*AY243))/(W243+Y243+AA243))/1440,"no data")</f>
        <v>0.885714285714286</v>
      </c>
      <c r="AK243" s="233" t="n">
        <v>9.279</v>
      </c>
      <c r="AL243" s="234" t="n">
        <v>205.51</v>
      </c>
      <c r="AM243" s="201" t="n">
        <f aca="false">AK243*AL243</f>
        <v>1906.92729</v>
      </c>
      <c r="AN243" s="233" t="n">
        <v>23.67027</v>
      </c>
      <c r="AO243" s="235" t="n">
        <v>978.606538919919</v>
      </c>
      <c r="AP243" s="155" t="n">
        <f aca="false">AN243*AO243</f>
        <v>23163.881</v>
      </c>
      <c r="AQ243" s="156" t="n">
        <f aca="false">IF(U243&gt;0,((((AK243*AL243)+(AN243*AO243))/(U243*1000))*1000000),"no data")</f>
        <v>8729.39007311978</v>
      </c>
      <c r="AR243" s="157" t="n">
        <f aca="false">IF(S243&gt;0,S243/24, "no data")</f>
        <v>122.625</v>
      </c>
      <c r="AS243" s="36"/>
      <c r="AT243" s="143" t="n">
        <v>0</v>
      </c>
      <c r="AU243" s="159" t="n">
        <v>0</v>
      </c>
      <c r="AV243" s="159" t="n">
        <v>0</v>
      </c>
      <c r="AW243" s="143" t="n">
        <v>0</v>
      </c>
      <c r="AX243" s="159" t="n">
        <v>16</v>
      </c>
      <c r="AY243" s="143" t="n">
        <v>1440</v>
      </c>
      <c r="AZ243" s="143" t="n">
        <v>0</v>
      </c>
      <c r="BA243" s="227"/>
      <c r="BB243" s="160" t="n">
        <v>959</v>
      </c>
      <c r="BC243" s="160" t="n">
        <v>1033</v>
      </c>
      <c r="BD243" s="160" t="n">
        <v>978</v>
      </c>
      <c r="BE243" s="160" t="n">
        <f aca="false">BC243-BB243</f>
        <v>74</v>
      </c>
      <c r="BF243" s="160" t="n">
        <f aca="false">AQ243</f>
        <v>8729.39007311978</v>
      </c>
      <c r="BG243" s="162" t="n">
        <f aca="false">BD243/24</f>
        <v>40.75</v>
      </c>
      <c r="BH243" s="187" t="n">
        <v>0</v>
      </c>
      <c r="BI243" s="188" t="n">
        <v>0</v>
      </c>
      <c r="BJ243" s="189" t="n">
        <v>22.04</v>
      </c>
      <c r="BK243" s="190" t="n">
        <v>25.13</v>
      </c>
      <c r="BL243" s="190" t="n">
        <v>21.56</v>
      </c>
      <c r="BM243" s="190" t="n">
        <v>28.7</v>
      </c>
      <c r="BN243" s="160" t="n">
        <v>985.21</v>
      </c>
      <c r="BO243" s="189" t="n">
        <v>50.1</v>
      </c>
      <c r="BP243" s="191" t="n">
        <v>0.9305</v>
      </c>
      <c r="BQ243" s="190" t="n">
        <v>94.13</v>
      </c>
      <c r="BR243" s="189" t="n">
        <v>87.26</v>
      </c>
      <c r="BS243" s="160" t="n">
        <v>12296</v>
      </c>
      <c r="BT243" s="160" t="n">
        <v>12078</v>
      </c>
      <c r="BU243" s="135" t="n">
        <f aca="false">BT243-BS243</f>
        <v>-218</v>
      </c>
      <c r="BV243" s="160" t="n">
        <f aca="false">BH243+BI243</f>
        <v>0</v>
      </c>
      <c r="BW243" s="162" t="n">
        <v>0</v>
      </c>
      <c r="BX243" s="162" t="n">
        <v>0</v>
      </c>
      <c r="BZ243" s="162" t="n">
        <v>24</v>
      </c>
      <c r="CA243" s="162" t="n">
        <v>6.3</v>
      </c>
      <c r="CC243" s="162" t="n">
        <v>2.1</v>
      </c>
      <c r="CD243" s="162" t="n">
        <v>4.2</v>
      </c>
      <c r="CE243" s="162" t="n">
        <v>2.1</v>
      </c>
      <c r="CF243" s="162" t="n">
        <v>0</v>
      </c>
    </row>
    <row r="244" customFormat="false" ht="13.8" hidden="false" customHeight="false" outlineLevel="0" collapsed="false">
      <c r="A244" s="243" t="s">
        <v>127</v>
      </c>
      <c r="B244" s="91" t="n">
        <v>43339</v>
      </c>
      <c r="C244" s="92" t="n">
        <v>93.2</v>
      </c>
      <c r="D244" s="93" t="n">
        <v>0.627</v>
      </c>
      <c r="E244" s="94" t="n">
        <v>78.1</v>
      </c>
      <c r="F244" s="95" t="n">
        <v>103</v>
      </c>
      <c r="G244" s="95" t="n">
        <v>85</v>
      </c>
      <c r="H244" s="96" t="n">
        <v>24</v>
      </c>
      <c r="I244" s="96" t="n">
        <v>0</v>
      </c>
      <c r="J244" s="96" t="n">
        <v>24</v>
      </c>
      <c r="K244" s="96" t="n">
        <v>0</v>
      </c>
      <c r="L244" s="97" t="n">
        <v>0</v>
      </c>
      <c r="M244" s="97" t="n">
        <v>0</v>
      </c>
      <c r="N244" s="97" t="n">
        <v>0</v>
      </c>
      <c r="O244" s="97" t="n">
        <v>0</v>
      </c>
      <c r="P244" s="97" t="n">
        <v>0</v>
      </c>
      <c r="Q244" s="112" t="n">
        <v>0</v>
      </c>
      <c r="R244" s="203" t="n">
        <v>3466</v>
      </c>
      <c r="S244" s="112" t="n">
        <v>2937</v>
      </c>
      <c r="T244" s="112" t="n">
        <v>2937</v>
      </c>
      <c r="U244" s="112" t="n">
        <v>2865</v>
      </c>
      <c r="V244" s="216" t="n">
        <v>2963</v>
      </c>
      <c r="W244" s="96" t="n">
        <v>40</v>
      </c>
      <c r="X244" s="96" t="n">
        <v>0</v>
      </c>
      <c r="Y244" s="96" t="n">
        <v>43</v>
      </c>
      <c r="Z244" s="221" t="n">
        <v>0</v>
      </c>
      <c r="AA244" s="221" t="n">
        <v>57</v>
      </c>
      <c r="AB244" s="97" t="n">
        <v>0</v>
      </c>
      <c r="AC244" s="97" t="n">
        <f aca="false">V244-U244+AZ244</f>
        <v>98</v>
      </c>
      <c r="AD244" s="101" t="n">
        <f aca="false">U244-T244</f>
        <v>-72</v>
      </c>
      <c r="AE244" s="95" t="n">
        <v>126</v>
      </c>
      <c r="AF244" s="102" t="n">
        <f aca="false">IF(AE244&gt;0, V244/(AE244*24),"no data")</f>
        <v>0.979828042328042</v>
      </c>
      <c r="AG244" s="103" t="n">
        <f aca="false">IF(R244&gt;0,R244/24,"no data")</f>
        <v>144.416666666667</v>
      </c>
      <c r="AH244" s="102" t="n">
        <f aca="false">IF(U244&gt;0,(U244/R244),"no data")</f>
        <v>0.826601269474899</v>
      </c>
      <c r="AI244" s="104" t="n">
        <f aca="false">IF(U244&gt;0,(1440-((W244*X244)+(Y244*Z244)+(AA244*AB244))/(W244+Y244+AA244))/1440,"no data")</f>
        <v>1</v>
      </c>
      <c r="AJ244" s="105" t="n">
        <f aca="false">IF(U244&gt;0,(1440-((X244*W244+AT244*AU244)+(Z244*Y244+AV244*AW244)+(AA244*AB244+AX244*AY244))/(W244+Y244+AA244))/1440,"no data")</f>
        <v>0.885714285714286</v>
      </c>
      <c r="AK244" s="210" t="n">
        <v>9.255</v>
      </c>
      <c r="AL244" s="211" t="n">
        <v>203.33</v>
      </c>
      <c r="AM244" s="94" t="n">
        <f aca="false">AK244*AL244</f>
        <v>1881.81915</v>
      </c>
      <c r="AN244" s="210" t="n">
        <v>23.639631</v>
      </c>
      <c r="AO244" s="225" t="n">
        <v>978.581729977088</v>
      </c>
      <c r="AP244" s="109" t="n">
        <f aca="false">AN244*AO244</f>
        <v>23133.311</v>
      </c>
      <c r="AQ244" s="130" t="n">
        <f aca="false">IF(U244&gt;0,((((AK244*AL244)+(AN244*AO244))/(U244*1000))*1000000),"no data")</f>
        <v>8731.28452006981</v>
      </c>
      <c r="AR244" s="111" t="n">
        <f aca="false">IF(S244&gt;0,S244/24, "no data")</f>
        <v>122.375</v>
      </c>
      <c r="AS244" s="36"/>
      <c r="AT244" s="95" t="n">
        <v>0</v>
      </c>
      <c r="AU244" s="112" t="n">
        <v>0</v>
      </c>
      <c r="AV244" s="112" t="n">
        <v>0</v>
      </c>
      <c r="AW244" s="95" t="n">
        <v>0</v>
      </c>
      <c r="AX244" s="112" t="n">
        <v>16</v>
      </c>
      <c r="AY244" s="95" t="n">
        <v>1440</v>
      </c>
      <c r="AZ244" s="95" t="n">
        <v>0</v>
      </c>
      <c r="BB244" s="113" t="n">
        <v>956</v>
      </c>
      <c r="BC244" s="113" t="n">
        <v>1031</v>
      </c>
      <c r="BD244" s="113" t="n">
        <v>976</v>
      </c>
      <c r="BE244" s="113" t="n">
        <f aca="false">BC244-BB244</f>
        <v>75</v>
      </c>
      <c r="BF244" s="113" t="n">
        <f aca="false">AQ244</f>
        <v>8731.28452006981</v>
      </c>
      <c r="BG244" s="173" t="n">
        <f aca="false">BD244/24</f>
        <v>40.6666666666667</v>
      </c>
      <c r="BH244" s="115" t="n">
        <v>0</v>
      </c>
      <c r="BI244" s="116" t="n">
        <v>0</v>
      </c>
      <c r="BJ244" s="117" t="n">
        <v>22</v>
      </c>
      <c r="BK244" s="118" t="n">
        <v>25.1</v>
      </c>
      <c r="BL244" s="118" t="n">
        <v>21.8</v>
      </c>
      <c r="BM244" s="118" t="n">
        <v>28.5</v>
      </c>
      <c r="BN244" s="113" t="n">
        <v>986.9</v>
      </c>
      <c r="BO244" s="118" t="n">
        <v>50.06</v>
      </c>
      <c r="BP244" s="119" t="n">
        <v>0.931</v>
      </c>
      <c r="BQ244" s="118" t="n">
        <v>94.07</v>
      </c>
      <c r="BR244" s="117" t="n">
        <v>87.24</v>
      </c>
      <c r="BS244" s="113" t="n">
        <v>12314</v>
      </c>
      <c r="BT244" s="113" t="n">
        <v>12078</v>
      </c>
      <c r="BU244" s="224" t="n">
        <f aca="false">BT244-BS244</f>
        <v>-236</v>
      </c>
      <c r="BV244" s="113" t="n">
        <f aca="false">BH244+BI244</f>
        <v>0</v>
      </c>
      <c r="BW244" s="114" t="n">
        <v>0</v>
      </c>
      <c r="BX244" s="114" t="n">
        <v>0</v>
      </c>
      <c r="BZ244" s="114" t="n">
        <v>24</v>
      </c>
      <c r="CA244" s="114" t="n">
        <v>6.3</v>
      </c>
      <c r="CC244" s="114" t="n">
        <v>2.1</v>
      </c>
      <c r="CD244" s="114" t="n">
        <v>4.2</v>
      </c>
      <c r="CE244" s="114" t="n">
        <v>2.1</v>
      </c>
      <c r="CF244" s="114" t="n">
        <v>0</v>
      </c>
    </row>
    <row r="245" customFormat="false" ht="13.8" hidden="false" customHeight="false" outlineLevel="0" collapsed="false">
      <c r="A245" s="243"/>
      <c r="B245" s="91" t="n">
        <v>43340</v>
      </c>
      <c r="C245" s="92" t="n">
        <v>94</v>
      </c>
      <c r="D245" s="93" t="n">
        <v>0.606</v>
      </c>
      <c r="E245" s="94" t="n">
        <v>78.1</v>
      </c>
      <c r="F245" s="95" t="n">
        <v>103</v>
      </c>
      <c r="G245" s="95" t="n">
        <v>84</v>
      </c>
      <c r="H245" s="96" t="n">
        <v>24</v>
      </c>
      <c r="I245" s="96" t="n">
        <v>0</v>
      </c>
      <c r="J245" s="96" t="n">
        <v>24</v>
      </c>
      <c r="K245" s="96" t="n">
        <v>0</v>
      </c>
      <c r="L245" s="97" t="n">
        <v>0</v>
      </c>
      <c r="M245" s="97" t="n">
        <v>0</v>
      </c>
      <c r="N245" s="97" t="n">
        <v>0</v>
      </c>
      <c r="O245" s="97" t="n">
        <v>0</v>
      </c>
      <c r="P245" s="97" t="n">
        <v>0</v>
      </c>
      <c r="Q245" s="112" t="n">
        <v>0</v>
      </c>
      <c r="R245" s="203" t="n">
        <v>3460</v>
      </c>
      <c r="S245" s="112" t="n">
        <v>2924</v>
      </c>
      <c r="T245" s="112" t="n">
        <v>2924</v>
      </c>
      <c r="U245" s="112" t="n">
        <v>2853</v>
      </c>
      <c r="V245" s="216" t="n">
        <v>2954</v>
      </c>
      <c r="W245" s="96" t="n">
        <v>40</v>
      </c>
      <c r="X245" s="96" t="n">
        <v>0</v>
      </c>
      <c r="Y245" s="96" t="n">
        <v>43</v>
      </c>
      <c r="Z245" s="221" t="n">
        <v>0</v>
      </c>
      <c r="AA245" s="221" t="n">
        <v>57</v>
      </c>
      <c r="AB245" s="97" t="n">
        <v>0</v>
      </c>
      <c r="AC245" s="97" t="n">
        <f aca="false">V245-U245+AZ245</f>
        <v>101</v>
      </c>
      <c r="AD245" s="101" t="n">
        <f aca="false">U245-T245</f>
        <v>-71</v>
      </c>
      <c r="AE245" s="95" t="n">
        <v>125</v>
      </c>
      <c r="AF245" s="102" t="n">
        <f aca="false">IF(AE245&gt;0, V245/(AE245*24),"no data")</f>
        <v>0.984666666666667</v>
      </c>
      <c r="AG245" s="103" t="n">
        <f aca="false">IF(R245&gt;0,R245/24,"no data")</f>
        <v>144.166666666667</v>
      </c>
      <c r="AH245" s="102" t="n">
        <f aca="false">IF(U245&gt;0,(U245/R245),"no data")</f>
        <v>0.824566473988439</v>
      </c>
      <c r="AI245" s="104" t="n">
        <f aca="false">IF(U245&gt;0,(1440-((W245*X245)+(Y245*Z245)+(AA245*AB245))/(W245+Y245+AA245))/1440,"no data")</f>
        <v>1</v>
      </c>
      <c r="AJ245" s="105" t="n">
        <f aca="false">IF(U245&gt;0,(1440-((X245*W245+AT245*AU245)+(Z245*Y245+AV245*AW245)+(AA245*AB245+AX245*AY245))/(W245+Y245+AA245))/1440,"no data")</f>
        <v>0.885714285714286</v>
      </c>
      <c r="AK245" s="210" t="n">
        <v>9.243</v>
      </c>
      <c r="AL245" s="211" t="n">
        <v>207.04</v>
      </c>
      <c r="AM245" s="94" t="n">
        <f aca="false">AK245*AL245</f>
        <v>1913.67072</v>
      </c>
      <c r="AN245" s="210" t="n">
        <v>23.26899</v>
      </c>
      <c r="AO245" s="225" t="n">
        <v>980.701354033845</v>
      </c>
      <c r="AP245" s="109" t="n">
        <f aca="false">AN245*AO245</f>
        <v>22819.93</v>
      </c>
      <c r="AQ245" s="130" t="n">
        <f aca="false">IF(U245&gt;0,((((AK245*AL245)+(AN245*AO245))/(U245*1000))*1000000),"no data")</f>
        <v>8669.33078163337</v>
      </c>
      <c r="AR245" s="111" t="n">
        <f aca="false">IF(S245&gt;0,S245/24, "no data")</f>
        <v>121.833333333333</v>
      </c>
      <c r="AS245" s="36"/>
      <c r="AT245" s="95" t="n">
        <v>0</v>
      </c>
      <c r="AU245" s="112" t="n">
        <v>0</v>
      </c>
      <c r="AV245" s="112" t="n">
        <v>0</v>
      </c>
      <c r="AW245" s="95" t="n">
        <v>0</v>
      </c>
      <c r="AX245" s="112" t="n">
        <v>16</v>
      </c>
      <c r="AY245" s="95" t="n">
        <v>1440</v>
      </c>
      <c r="AZ245" s="95" t="n">
        <v>0</v>
      </c>
      <c r="BB245" s="113" t="n">
        <v>951</v>
      </c>
      <c r="BC245" s="113" t="n">
        <v>1028</v>
      </c>
      <c r="BD245" s="113" t="n">
        <v>975</v>
      </c>
      <c r="BE245" s="113" t="n">
        <f aca="false">BC245-BB245</f>
        <v>77</v>
      </c>
      <c r="BF245" s="113" t="n">
        <f aca="false">AQ245</f>
        <v>8669.33078163337</v>
      </c>
      <c r="BG245" s="173" t="n">
        <f aca="false">BD245/24</f>
        <v>40.625</v>
      </c>
      <c r="BH245" s="115" t="n">
        <v>0</v>
      </c>
      <c r="BI245" s="116" t="n">
        <v>0</v>
      </c>
      <c r="BJ245" s="117" t="n">
        <v>22</v>
      </c>
      <c r="BK245" s="118" t="n">
        <v>24.62</v>
      </c>
      <c r="BL245" s="118" t="n">
        <v>21.23</v>
      </c>
      <c r="BM245" s="118" t="n">
        <v>27.94</v>
      </c>
      <c r="BN245" s="113" t="n">
        <v>988.17</v>
      </c>
      <c r="BO245" s="118" t="n">
        <v>50.08</v>
      </c>
      <c r="BP245" s="119" t="n">
        <v>0.9315</v>
      </c>
      <c r="BQ245" s="118" t="n">
        <v>93.41</v>
      </c>
      <c r="BR245" s="117" t="n">
        <v>87.24</v>
      </c>
      <c r="BS245" s="113" t="n">
        <v>12162</v>
      </c>
      <c r="BT245" s="113" t="n">
        <v>11926</v>
      </c>
      <c r="BU245" s="224" t="n">
        <f aca="false">BT245-BS245</f>
        <v>-236</v>
      </c>
      <c r="BV245" s="113" t="n">
        <f aca="false">BH245+BI245</f>
        <v>0</v>
      </c>
      <c r="BW245" s="114" t="n">
        <v>0</v>
      </c>
      <c r="BX245" s="114" t="n">
        <v>0</v>
      </c>
      <c r="BZ245" s="114" t="n">
        <v>22.28</v>
      </c>
      <c r="CA245" s="114" t="n">
        <v>6.17</v>
      </c>
      <c r="CC245" s="114" t="n">
        <v>2.1</v>
      </c>
      <c r="CD245" s="114" t="n">
        <v>4.3</v>
      </c>
      <c r="CE245" s="114" t="n">
        <v>2</v>
      </c>
      <c r="CF245" s="114" t="n">
        <v>0</v>
      </c>
    </row>
    <row r="246" customFormat="false" ht="13.8" hidden="false" customHeight="false" outlineLevel="0" collapsed="false">
      <c r="A246" s="243"/>
      <c r="B246" s="91" t="n">
        <v>43341</v>
      </c>
      <c r="C246" s="92" t="n">
        <v>94.5</v>
      </c>
      <c r="D246" s="93" t="n">
        <v>0.597</v>
      </c>
      <c r="E246" s="94" t="n">
        <v>77.8</v>
      </c>
      <c r="F246" s="95" t="n">
        <v>104</v>
      </c>
      <c r="G246" s="95" t="n">
        <v>84</v>
      </c>
      <c r="H246" s="96" t="n">
        <v>24</v>
      </c>
      <c r="I246" s="96" t="n">
        <v>0</v>
      </c>
      <c r="J246" s="96" t="n">
        <v>24</v>
      </c>
      <c r="K246" s="96" t="n">
        <v>0</v>
      </c>
      <c r="L246" s="97" t="n">
        <v>0</v>
      </c>
      <c r="M246" s="97" t="n">
        <v>0</v>
      </c>
      <c r="N246" s="97" t="n">
        <v>0</v>
      </c>
      <c r="O246" s="97" t="n">
        <v>0</v>
      </c>
      <c r="P246" s="97" t="n">
        <v>0</v>
      </c>
      <c r="Q246" s="112" t="n">
        <v>0</v>
      </c>
      <c r="R246" s="203" t="n">
        <v>3453</v>
      </c>
      <c r="S246" s="112" t="n">
        <v>2920</v>
      </c>
      <c r="T246" s="112" t="n">
        <v>2920</v>
      </c>
      <c r="U246" s="112" t="n">
        <v>2845</v>
      </c>
      <c r="V246" s="216" t="n">
        <v>2945</v>
      </c>
      <c r="W246" s="96" t="n">
        <v>41</v>
      </c>
      <c r="X246" s="96" t="n">
        <v>0</v>
      </c>
      <c r="Y246" s="96" t="n">
        <v>43</v>
      </c>
      <c r="Z246" s="221" t="n">
        <v>0</v>
      </c>
      <c r="AA246" s="221" t="n">
        <v>57</v>
      </c>
      <c r="AB246" s="97" t="n">
        <v>0</v>
      </c>
      <c r="AC246" s="97" t="n">
        <f aca="false">V246-U246+AZ246</f>
        <v>100</v>
      </c>
      <c r="AD246" s="101" t="n">
        <f aca="false">U246-T246</f>
        <v>-75</v>
      </c>
      <c r="AE246" s="95" t="n">
        <v>126</v>
      </c>
      <c r="AF246" s="102" t="n">
        <f aca="false">IF(AE246&gt;0, V246/(AE246*24),"no data")</f>
        <v>0.973875661375661</v>
      </c>
      <c r="AG246" s="103" t="n">
        <f aca="false">IF(R246&gt;0,R246/24,"no data")</f>
        <v>143.875</v>
      </c>
      <c r="AH246" s="102" t="n">
        <f aca="false">IF(U246&gt;0,(U246/R246),"no data")</f>
        <v>0.823921227917753</v>
      </c>
      <c r="AI246" s="104" t="n">
        <f aca="false">IF(U246&gt;0,(1440-((W246*X246)+(Y246*Z246)+(AA246*AB246))/(W246+Y246+AA246))/1440,"no data")</f>
        <v>1</v>
      </c>
      <c r="AJ246" s="105" t="n">
        <f aca="false">IF(U246&gt;0,(1440-((X246*W246+AT246*AU246)+(Z246*Y246+AV246*AW246)+(AA246*AB246+AX246*AY246))/(W246+Y246+AA246))/1440,"no data")</f>
        <v>0.879432624113475</v>
      </c>
      <c r="AK246" s="210" t="n">
        <v>9.272</v>
      </c>
      <c r="AL246" s="211" t="n">
        <v>204.93</v>
      </c>
      <c r="AM246" s="94" t="n">
        <f aca="false">AK246*AL246</f>
        <v>1900.11096</v>
      </c>
      <c r="AN246" s="210" t="n">
        <v>23.09135</v>
      </c>
      <c r="AO246" s="225" t="n">
        <v>998.977539208405</v>
      </c>
      <c r="AP246" s="109" t="n">
        <f aca="false">AN246*AO246</f>
        <v>23067.74</v>
      </c>
      <c r="AQ246" s="130" t="n">
        <f aca="false">IF(U246&gt;0,((((AK246*AL246)+(AN246*AO246))/(U246*1000))*1000000),"no data")</f>
        <v>8776.04603163445</v>
      </c>
      <c r="AR246" s="111" t="n">
        <f aca="false">IF(S246&gt;0,S246/24, "no data")</f>
        <v>121.666666666667</v>
      </c>
      <c r="AS246" s="36"/>
      <c r="AT246" s="95" t="n">
        <v>0</v>
      </c>
      <c r="AU246" s="112" t="n">
        <v>0</v>
      </c>
      <c r="AV246" s="112" t="n">
        <v>0</v>
      </c>
      <c r="AW246" s="95" t="n">
        <v>0</v>
      </c>
      <c r="AX246" s="112" t="n">
        <v>17</v>
      </c>
      <c r="AY246" s="95" t="n">
        <v>1440</v>
      </c>
      <c r="AZ246" s="95" t="n">
        <v>0</v>
      </c>
      <c r="BB246" s="113" t="n">
        <v>945</v>
      </c>
      <c r="BC246" s="113" t="n">
        <v>1027</v>
      </c>
      <c r="BD246" s="113" t="n">
        <v>973</v>
      </c>
      <c r="BE246" s="113" t="n">
        <f aca="false">BC246-BB246</f>
        <v>82</v>
      </c>
      <c r="BF246" s="113" t="n">
        <f aca="false">AQ246</f>
        <v>8776.04603163445</v>
      </c>
      <c r="BG246" s="173" t="n">
        <f aca="false">BD246/24</f>
        <v>40.5416666666667</v>
      </c>
      <c r="BH246" s="115" t="n">
        <v>0</v>
      </c>
      <c r="BI246" s="116" t="n">
        <v>0</v>
      </c>
      <c r="BJ246" s="117" t="n">
        <v>28.9</v>
      </c>
      <c r="BK246" s="118" t="n">
        <v>24.31</v>
      </c>
      <c r="BL246" s="118" t="n">
        <v>20.97</v>
      </c>
      <c r="BM246" s="118" t="n">
        <v>27.9</v>
      </c>
      <c r="BN246" s="113" t="n">
        <v>988.1</v>
      </c>
      <c r="BO246" s="118" t="n">
        <v>50.09</v>
      </c>
      <c r="BP246" s="119" t="n">
        <v>0.9313</v>
      </c>
      <c r="BQ246" s="118" t="n">
        <v>93.7</v>
      </c>
      <c r="BR246" s="117" t="n">
        <v>87.22</v>
      </c>
      <c r="BS246" s="113" t="n">
        <v>12073</v>
      </c>
      <c r="BT246" s="113" t="n">
        <v>11846</v>
      </c>
      <c r="BU246" s="224" t="n">
        <f aca="false">BT246-BS246</f>
        <v>-227</v>
      </c>
      <c r="BV246" s="113" t="n">
        <v>0</v>
      </c>
      <c r="BW246" s="114" t="n">
        <v>0</v>
      </c>
      <c r="BX246" s="114" t="n">
        <v>0</v>
      </c>
      <c r="BZ246" s="114" t="n">
        <v>18.13</v>
      </c>
      <c r="CA246" s="114" t="n">
        <v>6.72</v>
      </c>
      <c r="CC246" s="114" t="n">
        <v>2.1</v>
      </c>
      <c r="CD246" s="114" t="n">
        <v>4.3</v>
      </c>
      <c r="CE246" s="114" t="n">
        <v>2.1</v>
      </c>
      <c r="CF246" s="114" t="n">
        <v>0</v>
      </c>
    </row>
    <row r="247" customFormat="false" ht="13.8" hidden="false" customHeight="false" outlineLevel="0" collapsed="false">
      <c r="A247" s="243"/>
      <c r="B247" s="91" t="n">
        <v>43342</v>
      </c>
      <c r="C247" s="92" t="n">
        <v>93.6</v>
      </c>
      <c r="D247" s="93" t="n">
        <v>0.619</v>
      </c>
      <c r="E247" s="94" t="n">
        <v>78.4</v>
      </c>
      <c r="F247" s="95" t="n">
        <v>103</v>
      </c>
      <c r="G247" s="95" t="n">
        <v>84</v>
      </c>
      <c r="H247" s="96" t="n">
        <v>24</v>
      </c>
      <c r="I247" s="96" t="n">
        <v>0</v>
      </c>
      <c r="J247" s="96" t="n">
        <v>24</v>
      </c>
      <c r="K247" s="96" t="n">
        <v>0</v>
      </c>
      <c r="L247" s="97" t="n">
        <v>0</v>
      </c>
      <c r="M247" s="97" t="n">
        <v>0</v>
      </c>
      <c r="N247" s="97" t="n">
        <v>0</v>
      </c>
      <c r="O247" s="97" t="n">
        <v>0</v>
      </c>
      <c r="P247" s="97" t="n">
        <v>0</v>
      </c>
      <c r="Q247" s="112" t="n">
        <v>0</v>
      </c>
      <c r="R247" s="203" t="n">
        <v>3461</v>
      </c>
      <c r="S247" s="112" t="n">
        <v>2947</v>
      </c>
      <c r="T247" s="112" t="n">
        <v>2947</v>
      </c>
      <c r="U247" s="112" t="n">
        <v>2875</v>
      </c>
      <c r="V247" s="216" t="n">
        <v>2974</v>
      </c>
      <c r="W247" s="96" t="n">
        <v>40</v>
      </c>
      <c r="X247" s="96" t="n">
        <v>0</v>
      </c>
      <c r="Y247" s="96" t="n">
        <v>43</v>
      </c>
      <c r="Z247" s="221" t="n">
        <v>0</v>
      </c>
      <c r="AA247" s="221" t="n">
        <v>57</v>
      </c>
      <c r="AB247" s="97" t="n">
        <v>0</v>
      </c>
      <c r="AC247" s="97" t="n">
        <f aca="false">V247-U247+AZ247</f>
        <v>99</v>
      </c>
      <c r="AD247" s="101" t="n">
        <f aca="false">U247-T247</f>
        <v>-72</v>
      </c>
      <c r="AE247" s="95" t="n">
        <v>125</v>
      </c>
      <c r="AF247" s="102" t="n">
        <f aca="false">IF(AE247&gt;0, V247/(AE247*24),"no data")</f>
        <v>0.991333333333333</v>
      </c>
      <c r="AG247" s="103" t="n">
        <f aca="false">IF(R247&gt;0,R247/24,"no data")</f>
        <v>144.208333333333</v>
      </c>
      <c r="AH247" s="102" t="n">
        <f aca="false">IF(U247&gt;0,(U247/R247),"no data")</f>
        <v>0.83068477318694</v>
      </c>
      <c r="AI247" s="104" t="n">
        <f aca="false">IF(U247&gt;0,(1440-((W247*X247)+(Y247*Z247)+(AA247*AB247))/(W247+Y247+AA247))/1440,"no data")</f>
        <v>1</v>
      </c>
      <c r="AJ247" s="105" t="n">
        <f aca="false">IF(U247&gt;0,(1440-((X247*W247+AT247*AU247)+(Z247*Y247+AV247*AW247)+(AA247*AB247+AX247*AY247))/(W247+Y247+AA247))/1440,"no data")</f>
        <v>0.885714285714286</v>
      </c>
      <c r="AK247" s="210" t="n">
        <v>9.284</v>
      </c>
      <c r="AL247" s="211" t="n">
        <v>206.72</v>
      </c>
      <c r="AM247" s="94" t="n">
        <f aca="false">AK247*AL247</f>
        <v>1919.18848</v>
      </c>
      <c r="AN247" s="210" t="n">
        <v>23.31465</v>
      </c>
      <c r="AO247" s="225" t="n">
        <v>1000.44131050648</v>
      </c>
      <c r="AP247" s="109" t="n">
        <f aca="false">AN247*AO247</f>
        <v>23324.939</v>
      </c>
      <c r="AQ247" s="130" t="n">
        <f aca="false">IF(U247&gt;0,((((AK247*AL247)+(AN247*AO247))/(U247*1000))*1000000),"no data")</f>
        <v>8780.56608</v>
      </c>
      <c r="AR247" s="111" t="n">
        <f aca="false">IF(S247&gt;0,S247/24, "no data")</f>
        <v>122.791666666667</v>
      </c>
      <c r="AS247" s="36"/>
      <c r="AT247" s="95" t="n">
        <v>0</v>
      </c>
      <c r="AU247" s="112" t="n">
        <v>0</v>
      </c>
      <c r="AV247" s="112" t="n">
        <v>0</v>
      </c>
      <c r="AW247" s="95" t="n">
        <v>0</v>
      </c>
      <c r="AX247" s="112" t="n">
        <v>16</v>
      </c>
      <c r="AY247" s="95" t="n">
        <v>1440</v>
      </c>
      <c r="AZ247" s="95" t="n">
        <v>0</v>
      </c>
      <c r="BB247" s="113" t="n">
        <v>977</v>
      </c>
      <c r="BC247" s="113" t="n">
        <v>1023</v>
      </c>
      <c r="BD247" s="113" t="n">
        <v>974</v>
      </c>
      <c r="BE247" s="113" t="n">
        <f aca="false">BC247-BB247</f>
        <v>46</v>
      </c>
      <c r="BF247" s="113" t="n">
        <f aca="false">AQ247</f>
        <v>8780.56608</v>
      </c>
      <c r="BG247" s="173" t="n">
        <f aca="false">BD247/24</f>
        <v>40.5833333333333</v>
      </c>
      <c r="BH247" s="115" t="n">
        <v>0</v>
      </c>
      <c r="BI247" s="116" t="n">
        <v>0</v>
      </c>
      <c r="BJ247" s="117" t="n">
        <v>28.8</v>
      </c>
      <c r="BK247" s="118" t="n">
        <v>24.81</v>
      </c>
      <c r="BL247" s="118" t="n">
        <v>20.92</v>
      </c>
      <c r="BM247" s="118" t="n">
        <v>27.9</v>
      </c>
      <c r="BN247" s="113" t="n">
        <v>985.83</v>
      </c>
      <c r="BO247" s="118" t="n">
        <v>50.05</v>
      </c>
      <c r="BP247" s="119" t="n">
        <v>0.9311</v>
      </c>
      <c r="BQ247" s="118" t="n">
        <v>96.97</v>
      </c>
      <c r="BR247" s="117" t="n">
        <v>87.31</v>
      </c>
      <c r="BS247" s="113" t="n">
        <v>11926</v>
      </c>
      <c r="BT247" s="113" t="n">
        <v>11856</v>
      </c>
      <c r="BU247" s="224" t="n">
        <f aca="false">BT247-BS247</f>
        <v>-70</v>
      </c>
      <c r="BV247" s="113" t="n">
        <v>0</v>
      </c>
      <c r="BW247" s="114" t="n">
        <v>0</v>
      </c>
      <c r="BX247" s="114" t="n">
        <v>0</v>
      </c>
      <c r="BZ247" s="114" t="n">
        <v>24</v>
      </c>
      <c r="CA247" s="114" t="n">
        <v>6.67</v>
      </c>
      <c r="CC247" s="114" t="n">
        <v>2.1</v>
      </c>
      <c r="CD247" s="114" t="n">
        <v>4.5</v>
      </c>
      <c r="CE247" s="114" t="n">
        <v>2</v>
      </c>
      <c r="CF247" s="114" t="n">
        <v>0</v>
      </c>
    </row>
    <row r="248" customFormat="false" ht="13.8" hidden="false" customHeight="false" outlineLevel="0" collapsed="false">
      <c r="A248" s="243"/>
      <c r="B248" s="91" t="n">
        <v>43343</v>
      </c>
      <c r="C248" s="92" t="n">
        <v>91.77</v>
      </c>
      <c r="D248" s="93" t="n">
        <v>0.6443</v>
      </c>
      <c r="E248" s="94" t="n">
        <v>76.76</v>
      </c>
      <c r="F248" s="95" t="n">
        <v>99.2</v>
      </c>
      <c r="G248" s="95" t="n">
        <v>85.6</v>
      </c>
      <c r="H248" s="96" t="n">
        <v>24</v>
      </c>
      <c r="I248" s="96" t="n">
        <v>0</v>
      </c>
      <c r="J248" s="96" t="n">
        <v>24</v>
      </c>
      <c r="K248" s="96" t="n">
        <v>0</v>
      </c>
      <c r="L248" s="97" t="n">
        <v>0</v>
      </c>
      <c r="M248" s="97" t="n">
        <v>0</v>
      </c>
      <c r="N248" s="97" t="n">
        <v>0</v>
      </c>
      <c r="O248" s="97" t="n">
        <v>0</v>
      </c>
      <c r="P248" s="97" t="n">
        <v>0</v>
      </c>
      <c r="Q248" s="112" t="n">
        <v>0</v>
      </c>
      <c r="R248" s="203" t="n">
        <v>3481</v>
      </c>
      <c r="S248" s="112" t="n">
        <v>2955</v>
      </c>
      <c r="T248" s="112" t="n">
        <v>2955</v>
      </c>
      <c r="U248" s="112" t="n">
        <v>2889</v>
      </c>
      <c r="V248" s="216" t="n">
        <v>2986</v>
      </c>
      <c r="W248" s="96" t="n">
        <v>41</v>
      </c>
      <c r="X248" s="96" t="n">
        <v>0</v>
      </c>
      <c r="Y248" s="96" t="n">
        <v>43</v>
      </c>
      <c r="Z248" s="221" t="n">
        <v>0</v>
      </c>
      <c r="AA248" s="221" t="n">
        <v>57</v>
      </c>
      <c r="AB248" s="97" t="n">
        <v>0</v>
      </c>
      <c r="AC248" s="97" t="n">
        <f aca="false">V248-U248+AZ248</f>
        <v>97</v>
      </c>
      <c r="AD248" s="101" t="n">
        <f aca="false">U248-T248</f>
        <v>-66</v>
      </c>
      <c r="AE248" s="95" t="n">
        <v>126</v>
      </c>
      <c r="AF248" s="102" t="n">
        <f aca="false">IF(AE248&gt;0, V248/(AE248*24),"no data")</f>
        <v>0.987433862433862</v>
      </c>
      <c r="AG248" s="103" t="n">
        <f aca="false">IF(R248&gt;0,R248/24,"no data")</f>
        <v>145.041666666667</v>
      </c>
      <c r="AH248" s="102" t="n">
        <f aca="false">IF(U248&gt;0,(U248/R248),"no data")</f>
        <v>0.829933927032462</v>
      </c>
      <c r="AI248" s="104" t="n">
        <f aca="false">IF(U248&gt;0,(1440-((W248*X248)+(Y248*Z248)+(AA248*AB248))/(W248+Y248+AA248))/1440,"no data")</f>
        <v>1</v>
      </c>
      <c r="AJ248" s="105" t="n">
        <f aca="false">IF(U248&gt;0,(1440-((X248*W248+AT248*AU248)+(Z248*Y248+AV248*AW248)+(AA248*AB248+AX248*AY248))/(W248+Y248+AA248))/1440,"no data")</f>
        <v>0.886524822695036</v>
      </c>
      <c r="AK248" s="210" t="n">
        <v>9.252</v>
      </c>
      <c r="AL248" s="211" t="n">
        <v>205.73</v>
      </c>
      <c r="AM248" s="94" t="n">
        <f aca="false">AK248*AL248</f>
        <v>1903.41396</v>
      </c>
      <c r="AN248" s="210" t="n">
        <v>23.54199</v>
      </c>
      <c r="AO248" s="225" t="n">
        <v>993.103854007244</v>
      </c>
      <c r="AP248" s="109" t="n">
        <f aca="false">AN248*AO248</f>
        <v>23379.641</v>
      </c>
      <c r="AQ248" s="130" t="n">
        <f aca="false">IF(U248&gt;0,((((AK248*AL248)+(AN248*AO248))/(U248*1000))*1000000),"no data")</f>
        <v>8751.49012114919</v>
      </c>
      <c r="AR248" s="111" t="n">
        <f aca="false">IF(S248&gt;0,S248/24, "no data")</f>
        <v>123.125</v>
      </c>
      <c r="AS248" s="36"/>
      <c r="AT248" s="95" t="n">
        <v>0</v>
      </c>
      <c r="AU248" s="112" t="n">
        <v>0</v>
      </c>
      <c r="AV248" s="112" t="n">
        <v>0</v>
      </c>
      <c r="AW248" s="95" t="n">
        <v>0</v>
      </c>
      <c r="AX248" s="112" t="n">
        <v>16</v>
      </c>
      <c r="AY248" s="95" t="n">
        <v>1440</v>
      </c>
      <c r="AZ248" s="95" t="n">
        <v>0</v>
      </c>
      <c r="BB248" s="113" t="n">
        <v>980</v>
      </c>
      <c r="BC248" s="113" t="n">
        <v>1028</v>
      </c>
      <c r="BD248" s="113" t="n">
        <v>978</v>
      </c>
      <c r="BE248" s="113" t="n">
        <f aca="false">BC248-BB248</f>
        <v>48</v>
      </c>
      <c r="BF248" s="113" t="n">
        <f aca="false">AQ248</f>
        <v>8751.49012114919</v>
      </c>
      <c r="BG248" s="173" t="n">
        <f aca="false">BD248/24</f>
        <v>40.75</v>
      </c>
      <c r="BH248" s="115" t="n">
        <v>0</v>
      </c>
      <c r="BI248" s="116" t="n">
        <v>0</v>
      </c>
      <c r="BJ248" s="117" t="n">
        <v>28.98</v>
      </c>
      <c r="BK248" s="118" t="n">
        <v>25.04</v>
      </c>
      <c r="BL248" s="118" t="n">
        <v>21.17</v>
      </c>
      <c r="BM248" s="118" t="n">
        <v>27.96</v>
      </c>
      <c r="BN248" s="113" t="n">
        <v>985.6</v>
      </c>
      <c r="BO248" s="118" t="n">
        <v>50.04</v>
      </c>
      <c r="BP248" s="119" t="n">
        <v>0.932</v>
      </c>
      <c r="BQ248" s="118" t="n">
        <v>96.96</v>
      </c>
      <c r="BR248" s="117" t="n">
        <v>87.2</v>
      </c>
      <c r="BS248" s="113" t="n">
        <v>11977</v>
      </c>
      <c r="BT248" s="113" t="n">
        <v>11898</v>
      </c>
      <c r="BU248" s="224" t="n">
        <f aca="false">BT248-BS248</f>
        <v>-79</v>
      </c>
      <c r="BV248" s="113" t="n">
        <v>0</v>
      </c>
      <c r="BW248" s="114" t="n">
        <v>0</v>
      </c>
      <c r="BX248" s="114" t="n">
        <v>0</v>
      </c>
      <c r="BZ248" s="114" t="n">
        <v>24</v>
      </c>
      <c r="CA248" s="114" t="n">
        <v>6.5</v>
      </c>
      <c r="CC248" s="114" t="n">
        <v>2.1</v>
      </c>
      <c r="CD248" s="114" t="n">
        <v>4.65</v>
      </c>
      <c r="CE248" s="114" t="n">
        <v>2.1</v>
      </c>
      <c r="CF248" s="114" t="n">
        <v>0</v>
      </c>
    </row>
    <row r="249" customFormat="false" ht="13.8" hidden="false" customHeight="false" outlineLevel="0" collapsed="false">
      <c r="A249" s="243"/>
      <c r="B249" s="91" t="n">
        <v>43344</v>
      </c>
      <c r="C249" s="92" t="n">
        <v>90.75</v>
      </c>
      <c r="D249" s="93" t="n">
        <v>0.6514</v>
      </c>
      <c r="E249" s="94" t="n">
        <v>77.1</v>
      </c>
      <c r="F249" s="95" t="n">
        <v>99</v>
      </c>
      <c r="G249" s="95" t="n">
        <v>84</v>
      </c>
      <c r="H249" s="96" t="n">
        <v>24</v>
      </c>
      <c r="I249" s="96" t="n">
        <v>0</v>
      </c>
      <c r="J249" s="96" t="n">
        <v>24</v>
      </c>
      <c r="K249" s="96" t="n">
        <v>0</v>
      </c>
      <c r="L249" s="97" t="n">
        <v>0</v>
      </c>
      <c r="M249" s="97" t="n">
        <v>0</v>
      </c>
      <c r="N249" s="97" t="n">
        <v>0</v>
      </c>
      <c r="O249" s="97" t="n">
        <v>0</v>
      </c>
      <c r="P249" s="97" t="n">
        <v>0</v>
      </c>
      <c r="Q249" s="112" t="n">
        <v>0</v>
      </c>
      <c r="R249" s="203" t="n">
        <v>3488</v>
      </c>
      <c r="S249" s="112" t="n">
        <v>2977</v>
      </c>
      <c r="T249" s="112" t="n">
        <v>2977</v>
      </c>
      <c r="U249" s="112" t="n">
        <v>2906</v>
      </c>
      <c r="V249" s="216" t="n">
        <v>3002</v>
      </c>
      <c r="W249" s="96" t="n">
        <v>41</v>
      </c>
      <c r="X249" s="96" t="n">
        <v>0</v>
      </c>
      <c r="Y249" s="96" t="n">
        <v>43</v>
      </c>
      <c r="Z249" s="221" t="n">
        <v>0</v>
      </c>
      <c r="AA249" s="221" t="n">
        <v>57</v>
      </c>
      <c r="AB249" s="97" t="n">
        <v>0</v>
      </c>
      <c r="AC249" s="97" t="n">
        <f aca="false">V249-U249+AZ249</f>
        <v>96</v>
      </c>
      <c r="AD249" s="101" t="n">
        <f aca="false">U249-T249</f>
        <v>-71</v>
      </c>
      <c r="AE249" s="95" t="n">
        <v>127</v>
      </c>
      <c r="AF249" s="102" t="n">
        <f aca="false">IF(AE249&gt;0, V249/(AE249*24),"no data")</f>
        <v>0.98490813648294</v>
      </c>
      <c r="AG249" s="103" t="n">
        <f aca="false">IF(R249&gt;0,R249/24,"no data")</f>
        <v>145.333333333333</v>
      </c>
      <c r="AH249" s="102" t="n">
        <f aca="false">IF(U249&gt;0,(U249/R249),"no data")</f>
        <v>0.833142201834862</v>
      </c>
      <c r="AI249" s="104" t="n">
        <f aca="false">IF(U249&gt;0,(1440-((W249*X249)+(Y249*Z249)+(AA249*AB249))/(W249+Y249+AA249))/1440,"no data")</f>
        <v>1</v>
      </c>
      <c r="AJ249" s="105" t="n">
        <f aca="false">IF(U249&gt;0,(1440-((X249*W249+AT249*AU249)+(Z249*Y249+AV249*AW249)+(AA249*AB249+AX249*AY249))/(W249+Y249+AA249))/1440,"no data")</f>
        <v>0.886524822695036</v>
      </c>
      <c r="AK249" s="210" t="n">
        <v>8.942</v>
      </c>
      <c r="AL249" s="232" t="n">
        <v>200.59</v>
      </c>
      <c r="AM249" s="94" t="n">
        <f aca="false">AK249*AL249</f>
        <v>1793.67578</v>
      </c>
      <c r="AN249" s="210" t="n">
        <v>23.86474</v>
      </c>
      <c r="AO249" s="231" t="n">
        <v>983.027261139237</v>
      </c>
      <c r="AP249" s="109" t="n">
        <f aca="false">AN249*AO249</f>
        <v>23459.69</v>
      </c>
      <c r="AQ249" s="130" t="n">
        <f aca="false">IF(U249&gt;0,((((AK249*AL249)+(AN249*AO249))/(U249*1000))*1000000),"no data")</f>
        <v>8690.07769442533</v>
      </c>
      <c r="AR249" s="111" t="n">
        <f aca="false">IF(S249&gt;0,S249/24, "no data")</f>
        <v>124.041666666667</v>
      </c>
      <c r="AS249" s="36"/>
      <c r="AT249" s="95" t="n">
        <v>0</v>
      </c>
      <c r="AU249" s="112" t="n">
        <v>0</v>
      </c>
      <c r="AV249" s="112" t="n">
        <v>0</v>
      </c>
      <c r="AW249" s="95" t="n">
        <v>0</v>
      </c>
      <c r="AX249" s="112" t="n">
        <v>16</v>
      </c>
      <c r="AY249" s="95" t="n">
        <v>1440</v>
      </c>
      <c r="AZ249" s="95" t="n">
        <v>0</v>
      </c>
      <c r="BB249" s="113" t="n">
        <v>986</v>
      </c>
      <c r="BC249" s="113" t="n">
        <v>1034</v>
      </c>
      <c r="BD249" s="113" t="n">
        <v>982</v>
      </c>
      <c r="BE249" s="113" t="n">
        <f aca="false">BC249-BB249</f>
        <v>48</v>
      </c>
      <c r="BF249" s="113" t="n">
        <f aca="false">AQ249</f>
        <v>8690.07769442533</v>
      </c>
      <c r="BG249" s="173" t="n">
        <f aca="false">BD249/24</f>
        <v>40.9166666666667</v>
      </c>
      <c r="BH249" s="115" t="n">
        <v>0</v>
      </c>
      <c r="BI249" s="116" t="n">
        <v>0</v>
      </c>
      <c r="BJ249" s="117" t="n">
        <v>29.1</v>
      </c>
      <c r="BK249" s="118" t="n">
        <v>25.5</v>
      </c>
      <c r="BL249" s="118" t="n">
        <v>21.6</v>
      </c>
      <c r="BM249" s="118" t="n">
        <v>28.02</v>
      </c>
      <c r="BN249" s="113" t="n">
        <v>988.7</v>
      </c>
      <c r="BO249" s="118" t="n">
        <v>50.01</v>
      </c>
      <c r="BP249" s="119" t="n">
        <v>0.9328</v>
      </c>
      <c r="BQ249" s="118" t="n">
        <v>97</v>
      </c>
      <c r="BR249" s="117" t="n">
        <v>87.2</v>
      </c>
      <c r="BS249" s="113" t="n">
        <v>12144</v>
      </c>
      <c r="BT249" s="113" t="n">
        <v>12024</v>
      </c>
      <c r="BU249" s="224" t="n">
        <f aca="false">BT249-BS249</f>
        <v>-120</v>
      </c>
      <c r="BV249" s="113" t="n">
        <v>0</v>
      </c>
      <c r="BW249" s="114" t="n">
        <v>0</v>
      </c>
      <c r="BX249" s="114" t="n">
        <v>0</v>
      </c>
      <c r="BZ249" s="114" t="n">
        <v>24</v>
      </c>
      <c r="CA249" s="114" t="n">
        <v>6.67</v>
      </c>
      <c r="CC249" s="114" t="n">
        <v>2.1</v>
      </c>
      <c r="CD249" s="114" t="n">
        <v>4.4</v>
      </c>
      <c r="CE249" s="114" t="n">
        <v>2.1</v>
      </c>
      <c r="CF249" s="114" t="n">
        <v>0</v>
      </c>
    </row>
    <row r="250" customFormat="false" ht="13.8" hidden="false" customHeight="false" outlineLevel="0" collapsed="false">
      <c r="A250" s="243"/>
      <c r="B250" s="91" t="n">
        <v>43345</v>
      </c>
      <c r="C250" s="92" t="n">
        <v>90.21</v>
      </c>
      <c r="D250" s="93" t="n">
        <v>0.6648</v>
      </c>
      <c r="E250" s="94" t="n">
        <v>77.83</v>
      </c>
      <c r="F250" s="95" t="n">
        <v>99</v>
      </c>
      <c r="G250" s="95" t="n">
        <v>83</v>
      </c>
      <c r="H250" s="96" t="n">
        <v>24</v>
      </c>
      <c r="I250" s="96" t="n">
        <v>0</v>
      </c>
      <c r="J250" s="96" t="n">
        <v>24</v>
      </c>
      <c r="K250" s="96" t="n">
        <v>0</v>
      </c>
      <c r="L250" s="97" t="n">
        <v>0</v>
      </c>
      <c r="M250" s="97" t="n">
        <v>0</v>
      </c>
      <c r="N250" s="97" t="n">
        <v>0</v>
      </c>
      <c r="O250" s="97" t="n">
        <v>0</v>
      </c>
      <c r="P250" s="97" t="n">
        <v>0</v>
      </c>
      <c r="Q250" s="112" t="n">
        <v>0</v>
      </c>
      <c r="R250" s="203" t="n">
        <v>3497</v>
      </c>
      <c r="S250" s="112" t="n">
        <v>2973</v>
      </c>
      <c r="T250" s="112" t="n">
        <v>2973</v>
      </c>
      <c r="U250" s="112" t="n">
        <v>2902</v>
      </c>
      <c r="V250" s="216" t="n">
        <v>3001</v>
      </c>
      <c r="W250" s="96" t="n">
        <v>41</v>
      </c>
      <c r="X250" s="96" t="n">
        <v>0</v>
      </c>
      <c r="Y250" s="96" t="n">
        <v>43</v>
      </c>
      <c r="Z250" s="221" t="n">
        <v>0</v>
      </c>
      <c r="AA250" s="221" t="n">
        <v>57</v>
      </c>
      <c r="AB250" s="97" t="n">
        <v>0</v>
      </c>
      <c r="AC250" s="97" t="n">
        <f aca="false">V250-U250+AZ250</f>
        <v>99</v>
      </c>
      <c r="AD250" s="101" t="n">
        <f aca="false">U250-T250</f>
        <v>-71</v>
      </c>
      <c r="AE250" s="95" t="n">
        <v>127</v>
      </c>
      <c r="AF250" s="102" t="n">
        <f aca="false">IF(AE250&gt;0, V250/(AE250*24),"no data")</f>
        <v>0.984580052493438</v>
      </c>
      <c r="AG250" s="103" t="n">
        <f aca="false">IF(R250&gt;0,R250/24,"no data")</f>
        <v>145.708333333333</v>
      </c>
      <c r="AH250" s="102" t="n">
        <f aca="false">IF(U250&gt;0,(U250/R250),"no data")</f>
        <v>0.829854160709179</v>
      </c>
      <c r="AI250" s="104" t="n">
        <f aca="false">IF(U250&gt;0,(1440-((W250*X250)+(Y250*Z250)+(AA250*AB250))/(W250+Y250+AA250))/1440,"no data")</f>
        <v>1</v>
      </c>
      <c r="AJ250" s="105" t="n">
        <f aca="false">IF(U250&gt;0,(1440-((X250*W250+AT250*AU250)+(Z250*Y250+AV250*AW250)+(AA250*AB250+AX250*AY250))/(W250+Y250+AA250))/1440,"no data")</f>
        <v>0.886524822695036</v>
      </c>
      <c r="AK250" s="210" t="n">
        <v>8.922</v>
      </c>
      <c r="AL250" s="232" t="n">
        <v>202.96</v>
      </c>
      <c r="AM250" s="94" t="n">
        <f aca="false">AK250*AL250</f>
        <v>1810.80912</v>
      </c>
      <c r="AN250" s="210" t="n">
        <v>23.81881</v>
      </c>
      <c r="AO250" s="231" t="n">
        <v>988.148862180772</v>
      </c>
      <c r="AP250" s="109" t="n">
        <f aca="false">AN250*AO250</f>
        <v>23536.53</v>
      </c>
      <c r="AQ250" s="130" t="n">
        <f aca="false">IF(U250&gt;0,((((AK250*AL250)+(AN250*AO250))/(U250*1000))*1000000),"no data")</f>
        <v>8734.43801516196</v>
      </c>
      <c r="AR250" s="111" t="n">
        <f aca="false">IF(S250&gt;0,S250/24, "no data")</f>
        <v>123.875</v>
      </c>
      <c r="AS250" s="36"/>
      <c r="AT250" s="95" t="n">
        <v>0</v>
      </c>
      <c r="AU250" s="112" t="n">
        <v>0</v>
      </c>
      <c r="AV250" s="112" t="n">
        <v>0</v>
      </c>
      <c r="AW250" s="95" t="n">
        <v>0</v>
      </c>
      <c r="AX250" s="112" t="n">
        <v>16</v>
      </c>
      <c r="AY250" s="95" t="n">
        <v>1440</v>
      </c>
      <c r="AZ250" s="95" t="n">
        <v>0</v>
      </c>
      <c r="BB250" s="113" t="n">
        <v>986</v>
      </c>
      <c r="BC250" s="113" t="n">
        <v>1034</v>
      </c>
      <c r="BD250" s="113" t="n">
        <v>981</v>
      </c>
      <c r="BE250" s="113" t="n">
        <f aca="false">BC250-BB250</f>
        <v>48</v>
      </c>
      <c r="BF250" s="113" t="n">
        <f aca="false">AQ250</f>
        <v>8734.43801516196</v>
      </c>
      <c r="BG250" s="173" t="n">
        <f aca="false">BD250/24</f>
        <v>40.875</v>
      </c>
      <c r="BH250" s="115" t="n">
        <v>0</v>
      </c>
      <c r="BI250" s="116" t="n">
        <v>0</v>
      </c>
      <c r="BJ250" s="117" t="n">
        <v>29.2</v>
      </c>
      <c r="BK250" s="118" t="n">
        <v>25.4</v>
      </c>
      <c r="BL250" s="118" t="n">
        <v>21.49</v>
      </c>
      <c r="BM250" s="118" t="n">
        <v>27.85</v>
      </c>
      <c r="BN250" s="113" t="n">
        <v>988.4</v>
      </c>
      <c r="BO250" s="118" t="n">
        <v>50.06</v>
      </c>
      <c r="BP250" s="119" t="n">
        <v>0.9317</v>
      </c>
      <c r="BQ250" s="118" t="n">
        <v>97.03</v>
      </c>
      <c r="BR250" s="117" t="n">
        <v>87.2</v>
      </c>
      <c r="BS250" s="113" t="n">
        <v>12092</v>
      </c>
      <c r="BT250" s="113" t="n">
        <v>11978</v>
      </c>
      <c r="BU250" s="224" t="n">
        <f aca="false">BT250-BS250</f>
        <v>-114</v>
      </c>
      <c r="BV250" s="113" t="n">
        <v>0</v>
      </c>
      <c r="BW250" s="114" t="n">
        <v>0</v>
      </c>
      <c r="BX250" s="114" t="n">
        <v>0</v>
      </c>
      <c r="BZ250" s="114" t="n">
        <v>24</v>
      </c>
      <c r="CA250" s="114" t="n">
        <v>6.67</v>
      </c>
      <c r="CC250" s="114" t="n">
        <v>2.1</v>
      </c>
      <c r="CD250" s="114" t="n">
        <v>4.55</v>
      </c>
      <c r="CE250" s="114" t="n">
        <v>2.1</v>
      </c>
      <c r="CF250" s="114" t="n">
        <v>0</v>
      </c>
    </row>
    <row r="251" customFormat="false" ht="15" hidden="false" customHeight="true" outlineLevel="0" collapsed="false">
      <c r="A251" s="90" t="s">
        <v>128</v>
      </c>
      <c r="B251" s="91" t="n">
        <v>43346</v>
      </c>
      <c r="C251" s="140" t="n">
        <v>91</v>
      </c>
      <c r="D251" s="141" t="n">
        <v>0.64</v>
      </c>
      <c r="E251" s="140" t="n">
        <v>77</v>
      </c>
      <c r="F251" s="143" t="n">
        <v>99</v>
      </c>
      <c r="G251" s="143" t="n">
        <v>84</v>
      </c>
      <c r="H251" s="144" t="n">
        <v>24</v>
      </c>
      <c r="I251" s="144" t="n">
        <v>0</v>
      </c>
      <c r="J251" s="144" t="n">
        <v>24</v>
      </c>
      <c r="K251" s="144" t="n">
        <v>0</v>
      </c>
      <c r="L251" s="145" t="n">
        <v>0</v>
      </c>
      <c r="M251" s="145" t="n">
        <v>0</v>
      </c>
      <c r="N251" s="145" t="n">
        <v>0</v>
      </c>
      <c r="O251" s="145" t="n">
        <v>0</v>
      </c>
      <c r="P251" s="145" t="n">
        <v>0</v>
      </c>
      <c r="Q251" s="159" t="n">
        <v>0</v>
      </c>
      <c r="R251" s="143" t="n">
        <v>3485</v>
      </c>
      <c r="S251" s="143" t="n">
        <v>2976</v>
      </c>
      <c r="T251" s="143" t="n">
        <v>2976</v>
      </c>
      <c r="U251" s="143" t="n">
        <v>2905</v>
      </c>
      <c r="V251" s="144" t="n">
        <v>3002</v>
      </c>
      <c r="W251" s="144" t="n">
        <v>41</v>
      </c>
      <c r="X251" s="144" t="n">
        <v>0</v>
      </c>
      <c r="Y251" s="144" t="n">
        <v>43</v>
      </c>
      <c r="Z251" s="145" t="n">
        <v>0</v>
      </c>
      <c r="AA251" s="145" t="n">
        <v>57</v>
      </c>
      <c r="AB251" s="145" t="n">
        <v>0</v>
      </c>
      <c r="AC251" s="149" t="n">
        <f aca="false">V251-U251+AZ251</f>
        <v>97</v>
      </c>
      <c r="AD251" s="150" t="n">
        <f aca="false">U251-T251</f>
        <v>-71</v>
      </c>
      <c r="AE251" s="143" t="n">
        <v>128</v>
      </c>
      <c r="AF251" s="151" t="n">
        <f aca="false">IF(AE251&gt;0, V251/(AE251*24),"no data")</f>
        <v>0.977213541666667</v>
      </c>
      <c r="AG251" s="152" t="n">
        <f aca="false">IF(R251&gt;0,R251/24,"no data")</f>
        <v>145.208333333333</v>
      </c>
      <c r="AH251" s="151" t="n">
        <f aca="false">IF(U251&gt;0,(U251/R251),"no data")</f>
        <v>0.833572453371593</v>
      </c>
      <c r="AI251" s="153" t="n">
        <f aca="false">IF(U251&gt;0,(1440-((W251*X251)+(Y251*Z251)+(AA251*AB251))/(W251+Y251+AA251))/1440,"no data")</f>
        <v>1</v>
      </c>
      <c r="AJ251" s="154" t="n">
        <f aca="false">IF(U251&gt;0,(1440-((X251*W251+AT251*AU251)+(Z251*Y251+AV251*AW251)+(AA251*AB251+AX251*AY251))/(W251+Y251+AA251))/1440,"no data")</f>
        <v>0.886524822695036</v>
      </c>
      <c r="AK251" s="249" t="n">
        <v>8.884</v>
      </c>
      <c r="AL251" s="250" t="n">
        <v>200.79</v>
      </c>
      <c r="AM251" s="251" t="n">
        <f aca="false">AK251*AL251</f>
        <v>1783.81836</v>
      </c>
      <c r="AN251" s="249" t="n">
        <v>23.94323</v>
      </c>
      <c r="AO251" s="252" t="n">
        <v>985.105184221177</v>
      </c>
      <c r="AP251" s="155" t="n">
        <f aca="false">AN251*AO251</f>
        <v>23586.6</v>
      </c>
      <c r="AQ251" s="156" t="n">
        <f aca="false">IF(U251&gt;0,((((AK251*AL251)+(AN251*AO251))/(U251*1000))*1000000),"no data")</f>
        <v>8733.36260240964</v>
      </c>
      <c r="AR251" s="236" t="n">
        <f aca="false">IF(S251&gt;0,S251/24, "no data")</f>
        <v>124</v>
      </c>
      <c r="AS251" s="36"/>
      <c r="AT251" s="158" t="n">
        <v>0</v>
      </c>
      <c r="AU251" s="143" t="n">
        <v>0</v>
      </c>
      <c r="AV251" s="159" t="n">
        <v>0</v>
      </c>
      <c r="AW251" s="159" t="n">
        <v>0</v>
      </c>
      <c r="AX251" s="143" t="n">
        <v>16</v>
      </c>
      <c r="AY251" s="159" t="n">
        <v>1440</v>
      </c>
      <c r="AZ251" s="143" t="n">
        <v>0</v>
      </c>
      <c r="BB251" s="143" t="n">
        <v>987</v>
      </c>
      <c r="BC251" s="143" t="n">
        <v>1033</v>
      </c>
      <c r="BD251" s="143" t="n">
        <v>982</v>
      </c>
      <c r="BE251" s="160" t="n">
        <f aca="false">BC251-BB251</f>
        <v>46</v>
      </c>
      <c r="BF251" s="161" t="n">
        <f aca="false">AQ251</f>
        <v>8733.36260240964</v>
      </c>
      <c r="BG251" s="162" t="n">
        <f aca="false">BD251/24</f>
        <v>40.9166666666667</v>
      </c>
      <c r="BH251" s="163" t="n">
        <v>0</v>
      </c>
      <c r="BI251" s="164" t="n">
        <v>0</v>
      </c>
      <c r="BJ251" s="162" t="n">
        <v>29.07</v>
      </c>
      <c r="BK251" s="160" t="n">
        <v>25.5</v>
      </c>
      <c r="BL251" s="160" t="n">
        <v>21.6</v>
      </c>
      <c r="BM251" s="160" t="n">
        <v>27.8</v>
      </c>
      <c r="BN251" s="160" t="n">
        <v>988.9</v>
      </c>
      <c r="BO251" s="162" t="n">
        <v>50.08</v>
      </c>
      <c r="BP251" s="165" t="n">
        <v>0.9317</v>
      </c>
      <c r="BQ251" s="162" t="n">
        <v>96.99</v>
      </c>
      <c r="BR251" s="162" t="n">
        <v>87.22</v>
      </c>
      <c r="BS251" s="160" t="n">
        <v>12147</v>
      </c>
      <c r="BT251" s="160" t="n">
        <v>12039</v>
      </c>
      <c r="BU251" s="135" t="n">
        <f aca="false">BT251-BS251</f>
        <v>-108</v>
      </c>
      <c r="BV251" s="244" t="n">
        <f aca="false">BH251+BI251</f>
        <v>0</v>
      </c>
      <c r="BW251" s="162" t="n">
        <v>0</v>
      </c>
      <c r="BX251" s="162" t="n">
        <v>0</v>
      </c>
      <c r="BZ251" s="162" t="n">
        <v>24</v>
      </c>
      <c r="CA251" s="162" t="n">
        <v>7.1</v>
      </c>
      <c r="CC251" s="162" t="n">
        <v>2.1</v>
      </c>
      <c r="CD251" s="162" t="n">
        <v>4.6</v>
      </c>
      <c r="CE251" s="162" t="n">
        <v>2.1</v>
      </c>
      <c r="CF251" s="162" t="n">
        <v>0</v>
      </c>
    </row>
    <row r="252" customFormat="false" ht="13.8" hidden="false" customHeight="false" outlineLevel="0" collapsed="false">
      <c r="A252" s="90"/>
      <c r="B252" s="91" t="n">
        <v>43347</v>
      </c>
      <c r="C252" s="140" t="n">
        <v>92</v>
      </c>
      <c r="D252" s="166" t="n">
        <v>0.649</v>
      </c>
      <c r="E252" s="140" t="n">
        <v>78</v>
      </c>
      <c r="F252" s="143" t="n">
        <v>100</v>
      </c>
      <c r="G252" s="143" t="n">
        <v>83</v>
      </c>
      <c r="H252" s="144" t="n">
        <v>24</v>
      </c>
      <c r="I252" s="144" t="n">
        <v>0</v>
      </c>
      <c r="J252" s="144" t="n">
        <v>24</v>
      </c>
      <c r="K252" s="144" t="n">
        <v>0</v>
      </c>
      <c r="L252" s="145" t="n">
        <v>0</v>
      </c>
      <c r="M252" s="145" t="n">
        <v>0</v>
      </c>
      <c r="N252" s="145" t="n">
        <v>0</v>
      </c>
      <c r="O252" s="145" t="n">
        <v>0</v>
      </c>
      <c r="P252" s="145" t="n">
        <v>0</v>
      </c>
      <c r="Q252" s="159" t="n">
        <v>0</v>
      </c>
      <c r="R252" s="143" t="n">
        <v>3475</v>
      </c>
      <c r="S252" s="143" t="n">
        <v>2972</v>
      </c>
      <c r="T252" s="143" t="n">
        <v>2972</v>
      </c>
      <c r="U252" s="143" t="n">
        <v>2902</v>
      </c>
      <c r="V252" s="144" t="n">
        <v>2999</v>
      </c>
      <c r="W252" s="144" t="n">
        <v>41</v>
      </c>
      <c r="X252" s="144" t="n">
        <v>0</v>
      </c>
      <c r="Y252" s="144" t="n">
        <v>43</v>
      </c>
      <c r="Z252" s="145" t="n">
        <v>0</v>
      </c>
      <c r="AA252" s="145" t="n">
        <v>57</v>
      </c>
      <c r="AB252" s="145" t="n">
        <v>0</v>
      </c>
      <c r="AC252" s="149" t="n">
        <f aca="false">V252-U252+AZ252</f>
        <v>97</v>
      </c>
      <c r="AD252" s="150" t="n">
        <f aca="false">U252-T252</f>
        <v>-70</v>
      </c>
      <c r="AE252" s="143" t="n">
        <v>127</v>
      </c>
      <c r="AF252" s="151" t="n">
        <f aca="false">IF(AE252&gt;0, V252/(AE252*24),"no data")</f>
        <v>0.983923884514436</v>
      </c>
      <c r="AG252" s="152" t="n">
        <f aca="false">IF(R252&gt;0,R252/24,"no data")</f>
        <v>144.791666666667</v>
      </c>
      <c r="AH252" s="151" t="n">
        <f aca="false">IF(U252&gt;0,(U252/R252),"no data")</f>
        <v>0.835107913669065</v>
      </c>
      <c r="AI252" s="153" t="n">
        <f aca="false">IF(U252&gt;0,(1440-((W252*X252)+(Y252*Z252)+(AA252*AB252))/(W252+Y252+AA252))/1440,"no data")</f>
        <v>1</v>
      </c>
      <c r="AJ252" s="154" t="n">
        <f aca="false">IF(U252&gt;0,(1440-((X252*W252+AT252*AU252)+(Z252*Y252+AV252*AW252)+(AA252*AB252+AX252*AY252))/(W252+Y252+AA252))/1440,"no data")</f>
        <v>0.886524822695036</v>
      </c>
      <c r="AK252" s="249" t="n">
        <v>8.831</v>
      </c>
      <c r="AL252" s="250" t="n">
        <v>204.63</v>
      </c>
      <c r="AM252" s="251" t="n">
        <f aca="false">AK252*AL252</f>
        <v>1807.08753</v>
      </c>
      <c r="AN252" s="249" t="n">
        <v>24.0487</v>
      </c>
      <c r="AO252" s="252" t="n">
        <v>979.074128747084</v>
      </c>
      <c r="AP252" s="155" t="n">
        <f aca="false">AN252*AO252</f>
        <v>23545.46</v>
      </c>
      <c r="AQ252" s="156" t="n">
        <f aca="false">IF(U252&gt;0,((((AK252*AL252)+(AN252*AO252))/(U252*1000))*1000000),"no data")</f>
        <v>8736.2327808408</v>
      </c>
      <c r="AR252" s="236" t="n">
        <f aca="false">IF(S252&gt;0,S252/24, "no data")</f>
        <v>123.833333333333</v>
      </c>
      <c r="AS252" s="36"/>
      <c r="AT252" s="158" t="n">
        <v>0</v>
      </c>
      <c r="AU252" s="143" t="n">
        <v>0</v>
      </c>
      <c r="AV252" s="159" t="n">
        <v>0</v>
      </c>
      <c r="AW252" s="159" t="n">
        <v>0</v>
      </c>
      <c r="AX252" s="143" t="n">
        <v>16</v>
      </c>
      <c r="AY252" s="159" t="n">
        <v>1440</v>
      </c>
      <c r="AZ252" s="143" t="n">
        <v>0</v>
      </c>
      <c r="BA252" s="227"/>
      <c r="BB252" s="143" t="n">
        <v>986</v>
      </c>
      <c r="BC252" s="143" t="n">
        <v>1032</v>
      </c>
      <c r="BD252" s="143" t="n">
        <v>981</v>
      </c>
      <c r="BE252" s="160" t="n">
        <f aca="false">BC252-BB252</f>
        <v>46</v>
      </c>
      <c r="BF252" s="161" t="n">
        <f aca="false">AQ252</f>
        <v>8736.2327808408</v>
      </c>
      <c r="BG252" s="162" t="n">
        <f aca="false">BD252/24</f>
        <v>40.875</v>
      </c>
      <c r="BH252" s="163" t="n">
        <v>0</v>
      </c>
      <c r="BI252" s="164" t="n">
        <v>0</v>
      </c>
      <c r="BJ252" s="162" t="n">
        <v>28.99</v>
      </c>
      <c r="BK252" s="160" t="n">
        <v>25.7</v>
      </c>
      <c r="BL252" s="160" t="n">
        <v>22.28</v>
      </c>
      <c r="BM252" s="160" t="n">
        <v>27.8</v>
      </c>
      <c r="BN252" s="160" t="n">
        <v>989.5</v>
      </c>
      <c r="BO252" s="162" t="n">
        <v>50.12</v>
      </c>
      <c r="BP252" s="165" t="n">
        <v>0.9323</v>
      </c>
      <c r="BQ252" s="162" t="n">
        <v>96.88</v>
      </c>
      <c r="BR252" s="162" t="n">
        <v>87.2</v>
      </c>
      <c r="BS252" s="160" t="n">
        <v>12234</v>
      </c>
      <c r="BT252" s="160" t="n">
        <v>12307</v>
      </c>
      <c r="BU252" s="135" t="n">
        <f aca="false">BT252-BS252</f>
        <v>73</v>
      </c>
      <c r="BV252" s="244" t="n">
        <f aca="false">BH252+BI252</f>
        <v>0</v>
      </c>
      <c r="BW252" s="162" t="n">
        <v>0</v>
      </c>
      <c r="BX252" s="162" t="n">
        <v>0</v>
      </c>
      <c r="BZ252" s="162" t="n">
        <v>24</v>
      </c>
      <c r="CA252" s="162" t="n">
        <v>7.1</v>
      </c>
      <c r="CC252" s="162" t="n">
        <v>2.1</v>
      </c>
      <c r="CD252" s="162" t="n">
        <v>5</v>
      </c>
      <c r="CE252" s="162" t="n">
        <v>2.1</v>
      </c>
      <c r="CF252" s="162" t="n">
        <v>0</v>
      </c>
    </row>
    <row r="253" customFormat="false" ht="13.8" hidden="false" customHeight="false" outlineLevel="0" collapsed="false">
      <c r="A253" s="90"/>
      <c r="B253" s="91" t="n">
        <v>43348</v>
      </c>
      <c r="C253" s="140" t="n">
        <v>91.4</v>
      </c>
      <c r="D253" s="166" t="n">
        <v>0.66</v>
      </c>
      <c r="E253" s="140" t="n">
        <v>78.1</v>
      </c>
      <c r="F253" s="143" t="n">
        <v>100</v>
      </c>
      <c r="G253" s="143" t="n">
        <v>83</v>
      </c>
      <c r="H253" s="144" t="n">
        <v>24</v>
      </c>
      <c r="I253" s="144" t="n">
        <v>0</v>
      </c>
      <c r="J253" s="144" t="n">
        <v>24</v>
      </c>
      <c r="K253" s="144" t="n">
        <v>0</v>
      </c>
      <c r="L253" s="145" t="n">
        <v>0</v>
      </c>
      <c r="M253" s="145" t="n">
        <v>0</v>
      </c>
      <c r="N253" s="145" t="n">
        <v>0</v>
      </c>
      <c r="O253" s="145" t="n">
        <v>0</v>
      </c>
      <c r="P253" s="145" t="n">
        <v>0</v>
      </c>
      <c r="Q253" s="159" t="n">
        <v>0</v>
      </c>
      <c r="R253" s="143" t="n">
        <v>3484</v>
      </c>
      <c r="S253" s="143" t="n">
        <v>2966</v>
      </c>
      <c r="T253" s="143" t="n">
        <v>2966</v>
      </c>
      <c r="U253" s="143" t="n">
        <v>2893</v>
      </c>
      <c r="V253" s="144" t="n">
        <v>2993</v>
      </c>
      <c r="W253" s="144" t="n">
        <v>41</v>
      </c>
      <c r="X253" s="144" t="n">
        <v>0</v>
      </c>
      <c r="Y253" s="144" t="n">
        <v>43</v>
      </c>
      <c r="Z253" s="145" t="n">
        <v>0</v>
      </c>
      <c r="AA253" s="145" t="n">
        <v>57</v>
      </c>
      <c r="AB253" s="145" t="n">
        <v>0</v>
      </c>
      <c r="AC253" s="149" t="n">
        <f aca="false">V253-U253+AZ253</f>
        <v>100</v>
      </c>
      <c r="AD253" s="150" t="n">
        <f aca="false">U253-T253</f>
        <v>-73</v>
      </c>
      <c r="AE253" s="143" t="n">
        <v>126</v>
      </c>
      <c r="AF253" s="151" t="n">
        <f aca="false">IF(AE253&gt;0, V253/(AE253*24),"no data")</f>
        <v>0.989748677248677</v>
      </c>
      <c r="AG253" s="152" t="n">
        <f aca="false">IF(R253&gt;0,R253/24,"no data")</f>
        <v>145.166666666667</v>
      </c>
      <c r="AH253" s="151" t="n">
        <f aca="false">IF(U253&gt;0,(U253/R253),"no data")</f>
        <v>0.83036739380023</v>
      </c>
      <c r="AI253" s="153" t="n">
        <f aca="false">IF(U253&gt;0,(1440-((W253*X253)+(Y253*Z253)+(AA253*AB253))/(W253+Y253+AA253))/1440,"no data")</f>
        <v>1</v>
      </c>
      <c r="AJ253" s="154" t="n">
        <f aca="false">IF(U253&gt;0,(1440-((X253*W253+AT253*AU253)+(Z253*Y253+AV253*AW253)+(AA253*AB253+AX253*AY253))/(W253+Y253+AA253))/1440,"no data")</f>
        <v>0.886524822695036</v>
      </c>
      <c r="AK253" s="249" t="n">
        <v>8.896</v>
      </c>
      <c r="AL253" s="250" t="n">
        <v>206.56</v>
      </c>
      <c r="AM253" s="251" t="n">
        <f aca="false">AK253*AL253</f>
        <v>1837.55776</v>
      </c>
      <c r="AN253" s="249" t="n">
        <v>23.99629</v>
      </c>
      <c r="AO253" s="252" t="n">
        <v>979.530169038631</v>
      </c>
      <c r="AP253" s="155" t="n">
        <f aca="false">AN253*AO253</f>
        <v>23505.09</v>
      </c>
      <c r="AQ253" s="156" t="n">
        <f aca="false">IF(U253&gt;0,((((AK253*AL253)+(AN253*AO253))/(U253*1000))*1000000),"no data")</f>
        <v>8759.98885585897</v>
      </c>
      <c r="AR253" s="236" t="n">
        <f aca="false">IF(S253&gt;0,S253/24, "no data")</f>
        <v>123.583333333333</v>
      </c>
      <c r="AS253" s="36"/>
      <c r="AT253" s="167" t="n">
        <v>0</v>
      </c>
      <c r="AU253" s="143" t="n">
        <v>0</v>
      </c>
      <c r="AV253" s="159" t="n">
        <v>0</v>
      </c>
      <c r="AW253" s="159" t="n">
        <v>0</v>
      </c>
      <c r="AX253" s="143" t="n">
        <v>16</v>
      </c>
      <c r="AY253" s="159" t="n">
        <v>1440</v>
      </c>
      <c r="AZ253" s="143" t="n">
        <v>0</v>
      </c>
      <c r="BA253" s="227"/>
      <c r="BB253" s="143" t="n">
        <v>984</v>
      </c>
      <c r="BC253" s="143" t="n">
        <v>1030</v>
      </c>
      <c r="BD253" s="143" t="n">
        <v>979</v>
      </c>
      <c r="BE253" s="160" t="n">
        <f aca="false">BC253-BB253</f>
        <v>46</v>
      </c>
      <c r="BF253" s="161" t="n">
        <f aca="false">AQ253</f>
        <v>8759.98885585897</v>
      </c>
      <c r="BG253" s="162" t="n">
        <f aca="false">BD253/24</f>
        <v>40.7916666666667</v>
      </c>
      <c r="BH253" s="163" t="n">
        <v>0</v>
      </c>
      <c r="BI253" s="164" t="n">
        <v>0</v>
      </c>
      <c r="BJ253" s="162" t="n">
        <v>28.94</v>
      </c>
      <c r="BK253" s="160" t="n">
        <v>25.64</v>
      </c>
      <c r="BL253" s="160" t="n">
        <v>22.57</v>
      </c>
      <c r="BM253" s="160" t="n">
        <v>27.8</v>
      </c>
      <c r="BN253" s="160" t="n">
        <v>988.6</v>
      </c>
      <c r="BO253" s="160" t="n">
        <v>50.09</v>
      </c>
      <c r="BP253" s="165" t="n">
        <v>0.9324</v>
      </c>
      <c r="BQ253" s="162" t="n">
        <v>96.93</v>
      </c>
      <c r="BR253" s="162" t="n">
        <v>87.21</v>
      </c>
      <c r="BS253" s="160" t="n">
        <v>12243</v>
      </c>
      <c r="BT253" s="160" t="n">
        <v>12423</v>
      </c>
      <c r="BU253" s="135" t="n">
        <f aca="false">BT253-BS253</f>
        <v>180</v>
      </c>
      <c r="BV253" s="244" t="n">
        <f aca="false">BH253+BI253</f>
        <v>0</v>
      </c>
      <c r="BW253" s="162" t="n">
        <v>0</v>
      </c>
      <c r="BX253" s="162" t="n">
        <v>0</v>
      </c>
      <c r="BZ253" s="162" t="n">
        <v>24</v>
      </c>
      <c r="CA253" s="162" t="n">
        <v>7.1</v>
      </c>
      <c r="CC253" s="162" t="n">
        <v>2.1</v>
      </c>
      <c r="CD253" s="162" t="n">
        <v>5</v>
      </c>
      <c r="CE253" s="162" t="n">
        <v>2</v>
      </c>
      <c r="CF253" s="162" t="n">
        <v>0</v>
      </c>
    </row>
    <row r="254" customFormat="false" ht="13.8" hidden="false" customHeight="false" outlineLevel="0" collapsed="false">
      <c r="A254" s="90"/>
      <c r="B254" s="91" t="n">
        <v>43349</v>
      </c>
      <c r="C254" s="140" t="n">
        <v>91.8</v>
      </c>
      <c r="D254" s="166" t="n">
        <v>0.626</v>
      </c>
      <c r="E254" s="140" t="n">
        <v>76.9</v>
      </c>
      <c r="F254" s="168" t="n">
        <v>102</v>
      </c>
      <c r="G254" s="168" t="n">
        <v>83</v>
      </c>
      <c r="H254" s="144" t="n">
        <v>24</v>
      </c>
      <c r="I254" s="144" t="n">
        <v>0</v>
      </c>
      <c r="J254" s="144" t="n">
        <v>24</v>
      </c>
      <c r="K254" s="144" t="n">
        <v>0</v>
      </c>
      <c r="L254" s="145" t="n">
        <v>0</v>
      </c>
      <c r="M254" s="145" t="n">
        <v>0</v>
      </c>
      <c r="N254" s="145" t="n">
        <v>0</v>
      </c>
      <c r="O254" s="145" t="n">
        <v>0</v>
      </c>
      <c r="P254" s="145" t="n">
        <v>0</v>
      </c>
      <c r="Q254" s="159" t="n">
        <v>0</v>
      </c>
      <c r="R254" s="143" t="n">
        <v>3479</v>
      </c>
      <c r="S254" s="143" t="n">
        <v>2981</v>
      </c>
      <c r="T254" s="143" t="n">
        <v>2981</v>
      </c>
      <c r="U254" s="143" t="n">
        <v>2908</v>
      </c>
      <c r="V254" s="144" t="n">
        <v>3006</v>
      </c>
      <c r="W254" s="144" t="n">
        <v>41</v>
      </c>
      <c r="X254" s="144" t="n">
        <v>0</v>
      </c>
      <c r="Y254" s="144" t="n">
        <v>43</v>
      </c>
      <c r="Z254" s="145" t="n">
        <v>0</v>
      </c>
      <c r="AA254" s="145" t="n">
        <v>57</v>
      </c>
      <c r="AB254" s="145" t="n">
        <v>0</v>
      </c>
      <c r="AC254" s="149" t="n">
        <f aca="false">V254-U254+AZ254</f>
        <v>98</v>
      </c>
      <c r="AD254" s="150" t="n">
        <f aca="false">U254-T254</f>
        <v>-73</v>
      </c>
      <c r="AE254" s="143" t="n">
        <v>127</v>
      </c>
      <c r="AF254" s="151" t="n">
        <f aca="false">IF(AE254&gt;0, V254/(AE254*24),"no data")</f>
        <v>0.986220472440945</v>
      </c>
      <c r="AG254" s="152" t="n">
        <f aca="false">IF(R254&gt;0,R254/24,"no data")</f>
        <v>144.958333333333</v>
      </c>
      <c r="AH254" s="151" t="n">
        <f aca="false">IF(U254&gt;0,(U254/R254),"no data")</f>
        <v>0.835872377119862</v>
      </c>
      <c r="AI254" s="153" t="n">
        <f aca="false">IF(U254&gt;0,(1440-((W254*X254)+(Y254*Z254)+(AA254*AB254))/(W254+Y254+AA254))/1440,"no data")</f>
        <v>1</v>
      </c>
      <c r="AJ254" s="154" t="n">
        <f aca="false">IF(U254&gt;0,(1440-((X254*W254+AT254*AU254)+(Z254*Y254+AV254*AW254)+(AA254*AB254+AX254*AY254))/(W254+Y254+AA254))/1440,"no data")</f>
        <v>0.886524822695036</v>
      </c>
      <c r="AK254" s="249" t="n">
        <v>8.862</v>
      </c>
      <c r="AL254" s="250" t="n">
        <v>214.23</v>
      </c>
      <c r="AM254" s="251" t="n">
        <f aca="false">AK254*AL254</f>
        <v>1898.50626</v>
      </c>
      <c r="AN254" s="249" t="n">
        <v>24.03916</v>
      </c>
      <c r="AO254" s="252" t="n">
        <v>979.482228164379</v>
      </c>
      <c r="AP254" s="155" t="n">
        <f aca="false">AN254*AO254</f>
        <v>23545.93</v>
      </c>
      <c r="AQ254" s="156" t="n">
        <f aca="false">IF(U254&gt;0,((((AK254*AL254)+(AN254*AO254))/(U254*1000))*1000000),"no data")</f>
        <v>8749.80614167813</v>
      </c>
      <c r="AR254" s="236" t="n">
        <f aca="false">IF(S254&gt;0,S254/24, "no data")</f>
        <v>124.208333333333</v>
      </c>
      <c r="AS254" s="36"/>
      <c r="AT254" s="143" t="n">
        <v>0</v>
      </c>
      <c r="AU254" s="159" t="n">
        <v>0</v>
      </c>
      <c r="AV254" s="159" t="n">
        <v>0</v>
      </c>
      <c r="AW254" s="143" t="n">
        <v>0</v>
      </c>
      <c r="AX254" s="159" t="n">
        <v>16</v>
      </c>
      <c r="AY254" s="143" t="n">
        <v>1440</v>
      </c>
      <c r="AZ254" s="143" t="n">
        <v>0</v>
      </c>
      <c r="BA254" s="227"/>
      <c r="BB254" s="160" t="n">
        <v>988</v>
      </c>
      <c r="BC254" s="160" t="n">
        <v>1034</v>
      </c>
      <c r="BD254" s="143" t="n">
        <v>984</v>
      </c>
      <c r="BE254" s="160" t="n">
        <f aca="false">BC254-BB254</f>
        <v>46</v>
      </c>
      <c r="BF254" s="162" t="n">
        <f aca="false">AQ254</f>
        <v>8749.80614167813</v>
      </c>
      <c r="BG254" s="162" t="n">
        <f aca="false">BD254/24</f>
        <v>41</v>
      </c>
      <c r="BH254" s="163" t="n">
        <v>0</v>
      </c>
      <c r="BI254" s="164" t="n">
        <v>0</v>
      </c>
      <c r="BJ254" s="162" t="n">
        <v>28.9</v>
      </c>
      <c r="BK254" s="160" t="n">
        <v>25.7</v>
      </c>
      <c r="BL254" s="160" t="n">
        <v>22.61</v>
      </c>
      <c r="BM254" s="160" t="n">
        <v>28.06</v>
      </c>
      <c r="BN254" s="160" t="n">
        <v>988.17</v>
      </c>
      <c r="BO254" s="160" t="n">
        <v>50.12</v>
      </c>
      <c r="BP254" s="165" t="n">
        <v>0.9351</v>
      </c>
      <c r="BQ254" s="162" t="n">
        <v>96.83</v>
      </c>
      <c r="BR254" s="162" t="n">
        <v>87.18</v>
      </c>
      <c r="BS254" s="160" t="n">
        <v>12209</v>
      </c>
      <c r="BT254" s="160" t="n">
        <v>12409</v>
      </c>
      <c r="BU254" s="135" t="n">
        <f aca="false">BT254-BS254</f>
        <v>200</v>
      </c>
      <c r="BV254" s="244" t="n">
        <f aca="false">BH254+BI254</f>
        <v>0</v>
      </c>
      <c r="BW254" s="162" t="n">
        <v>0</v>
      </c>
      <c r="BX254" s="162" t="n">
        <v>0</v>
      </c>
      <c r="BZ254" s="162" t="n">
        <v>24</v>
      </c>
      <c r="CA254" s="162" t="n">
        <v>7.58</v>
      </c>
      <c r="CC254" s="162" t="n">
        <v>2.1</v>
      </c>
      <c r="CD254" s="162" t="n">
        <v>5</v>
      </c>
      <c r="CE254" s="162" t="n">
        <v>2.1</v>
      </c>
      <c r="CF254" s="162" t="n">
        <v>0</v>
      </c>
    </row>
    <row r="255" customFormat="false" ht="13.8" hidden="false" customHeight="false" outlineLevel="0" collapsed="false">
      <c r="A255" s="90"/>
      <c r="B255" s="91" t="n">
        <v>43350</v>
      </c>
      <c r="C255" s="140" t="n">
        <v>91.7</v>
      </c>
      <c r="D255" s="166" t="n">
        <v>0.606</v>
      </c>
      <c r="E255" s="140" t="n">
        <v>76</v>
      </c>
      <c r="F255" s="143" t="n">
        <v>103</v>
      </c>
      <c r="G255" s="143" t="n">
        <v>81</v>
      </c>
      <c r="H255" s="143" t="n">
        <v>24</v>
      </c>
      <c r="I255" s="143" t="n">
        <v>0</v>
      </c>
      <c r="J255" s="143" t="n">
        <v>24</v>
      </c>
      <c r="K255" s="143" t="n">
        <v>0</v>
      </c>
      <c r="L255" s="145" t="n">
        <v>0</v>
      </c>
      <c r="M255" s="145" t="n">
        <v>0</v>
      </c>
      <c r="N255" s="145" t="n">
        <v>0</v>
      </c>
      <c r="O255" s="145" t="n">
        <v>0</v>
      </c>
      <c r="P255" s="145" t="n">
        <v>0</v>
      </c>
      <c r="Q255" s="159" t="n">
        <v>0</v>
      </c>
      <c r="R255" s="143" t="n">
        <v>3482</v>
      </c>
      <c r="S255" s="143" t="n">
        <v>2998</v>
      </c>
      <c r="T255" s="143" t="n">
        <v>2998</v>
      </c>
      <c r="U255" s="143" t="n">
        <v>2921</v>
      </c>
      <c r="V255" s="143" t="n">
        <v>3016</v>
      </c>
      <c r="W255" s="143" t="n">
        <v>41</v>
      </c>
      <c r="X255" s="143" t="n">
        <v>0</v>
      </c>
      <c r="Y255" s="143" t="n">
        <v>43</v>
      </c>
      <c r="Z255" s="145" t="n">
        <v>0</v>
      </c>
      <c r="AA255" s="145" t="n">
        <v>57</v>
      </c>
      <c r="AB255" s="145" t="n">
        <v>0</v>
      </c>
      <c r="AC255" s="149" t="n">
        <f aca="false">V255-U255+AZ255</f>
        <v>95</v>
      </c>
      <c r="AD255" s="150" t="n">
        <f aca="false">U255-T255</f>
        <v>-77</v>
      </c>
      <c r="AE255" s="143" t="n">
        <v>128</v>
      </c>
      <c r="AF255" s="151" t="n">
        <f aca="false">IF(AE255&gt;0, V255/(AE255*24),"no data")</f>
        <v>0.981770833333333</v>
      </c>
      <c r="AG255" s="152" t="n">
        <f aca="false">IF(R255&gt;0,R255/24,"no data")</f>
        <v>145.083333333333</v>
      </c>
      <c r="AH255" s="151" t="n">
        <f aca="false">IF(U255&gt;0,(U255/R255),"no data")</f>
        <v>0.838885697874785</v>
      </c>
      <c r="AI255" s="153" t="n">
        <f aca="false">IF(U255&gt;0,(1440-((W255*X255)+(Y255*Z255)+(AA255*AB255))/(W255+Y255+AA255))/1440,"no data")</f>
        <v>1</v>
      </c>
      <c r="AJ255" s="154" t="n">
        <f aca="false">IF(U255&gt;0,(1440-((X255*W255+AT255*AU255)+(Z255*Y255+AV255*AW255)+(AA255*AB255+AX255*AY255))/(W255+Y255+AA255))/1440,"no data")</f>
        <v>0.886524822695036</v>
      </c>
      <c r="AK255" s="249" t="n">
        <v>8.883</v>
      </c>
      <c r="AL255" s="250" t="n">
        <v>214.78</v>
      </c>
      <c r="AM255" s="251" t="n">
        <f aca="false">AK255*AL255</f>
        <v>1907.89074</v>
      </c>
      <c r="AN255" s="249" t="n">
        <v>24.09306</v>
      </c>
      <c r="AO255" s="252" t="n">
        <v>981.054710360577</v>
      </c>
      <c r="AP255" s="155" t="n">
        <f aca="false">AN255*AO255</f>
        <v>23636.61</v>
      </c>
      <c r="AQ255" s="156" t="n">
        <f aca="false">IF(U255&gt;0,((((AK255*AL255)+(AN255*AO255))/(U255*1000))*1000000),"no data")</f>
        <v>8745.12178705923</v>
      </c>
      <c r="AR255" s="236" t="n">
        <f aca="false">IF(S255&gt;0,S255/24, "no data")</f>
        <v>124.916666666667</v>
      </c>
      <c r="AS255" s="36"/>
      <c r="AT255" s="143" t="n">
        <v>0</v>
      </c>
      <c r="AU255" s="143" t="n">
        <v>0</v>
      </c>
      <c r="AV255" s="143" t="n">
        <v>0</v>
      </c>
      <c r="AW255" s="143" t="n">
        <v>0</v>
      </c>
      <c r="AX255" s="143" t="n">
        <v>16</v>
      </c>
      <c r="AY255" s="143" t="n">
        <v>1440</v>
      </c>
      <c r="AZ255" s="143" t="n">
        <v>0</v>
      </c>
      <c r="BA255" s="227"/>
      <c r="BB255" s="160" t="n">
        <v>991</v>
      </c>
      <c r="BC255" s="160" t="n">
        <v>1036</v>
      </c>
      <c r="BD255" s="143" t="n">
        <v>989</v>
      </c>
      <c r="BE255" s="160" t="n">
        <f aca="false">BC255-BB255</f>
        <v>45</v>
      </c>
      <c r="BF255" s="162" t="n">
        <f aca="false">AQ255</f>
        <v>8745.12178705923</v>
      </c>
      <c r="BG255" s="162" t="n">
        <f aca="false">BD255/24</f>
        <v>41.2083333333333</v>
      </c>
      <c r="BH255" s="163" t="n">
        <v>0</v>
      </c>
      <c r="BI255" s="164" t="n">
        <v>0</v>
      </c>
      <c r="BJ255" s="162" t="n">
        <v>29</v>
      </c>
      <c r="BK255" s="160" t="n">
        <v>25.74</v>
      </c>
      <c r="BL255" s="160" t="n">
        <v>22.65</v>
      </c>
      <c r="BM255" s="160" t="n">
        <v>27.9</v>
      </c>
      <c r="BN255" s="160" t="n">
        <v>990</v>
      </c>
      <c r="BO255" s="160" t="n">
        <v>50.12</v>
      </c>
      <c r="BP255" s="165" t="n">
        <v>0.9336</v>
      </c>
      <c r="BQ255" s="162" t="n">
        <v>96.75</v>
      </c>
      <c r="BR255" s="162" t="n">
        <v>87.11</v>
      </c>
      <c r="BS255" s="160" t="n">
        <v>12184</v>
      </c>
      <c r="BT255" s="160" t="n">
        <v>12365</v>
      </c>
      <c r="BU255" s="135" t="n">
        <f aca="false">BT255-BS255</f>
        <v>181</v>
      </c>
      <c r="BV255" s="244" t="n">
        <f aca="false">BH255+BI255</f>
        <v>0</v>
      </c>
      <c r="BW255" s="162" t="n">
        <v>0</v>
      </c>
      <c r="BX255" s="162" t="n">
        <v>0</v>
      </c>
      <c r="BZ255" s="162" t="n">
        <v>24</v>
      </c>
      <c r="CA255" s="162" t="n">
        <v>8.5</v>
      </c>
      <c r="CC255" s="162" t="n">
        <v>2.1</v>
      </c>
      <c r="CD255" s="162" t="n">
        <v>5</v>
      </c>
      <c r="CE255" s="162" t="n">
        <v>2.1</v>
      </c>
      <c r="CF255" s="162" t="n">
        <v>0</v>
      </c>
    </row>
    <row r="256" customFormat="false" ht="13.8" hidden="false" customHeight="false" outlineLevel="0" collapsed="false">
      <c r="A256" s="90"/>
      <c r="B256" s="91" t="n">
        <v>43351</v>
      </c>
      <c r="C256" s="140" t="n">
        <v>90.6</v>
      </c>
      <c r="D256" s="166" t="n">
        <v>0.6812</v>
      </c>
      <c r="E256" s="140" t="n">
        <v>78.8</v>
      </c>
      <c r="F256" s="143" t="n">
        <v>99</v>
      </c>
      <c r="G256" s="143" t="n">
        <v>82</v>
      </c>
      <c r="H256" s="143" t="n">
        <v>24</v>
      </c>
      <c r="I256" s="143" t="n">
        <v>0</v>
      </c>
      <c r="J256" s="143" t="n">
        <v>24</v>
      </c>
      <c r="K256" s="143" t="n">
        <v>0</v>
      </c>
      <c r="L256" s="145" t="n">
        <v>0</v>
      </c>
      <c r="M256" s="145" t="n">
        <v>0</v>
      </c>
      <c r="N256" s="145" t="n">
        <v>0</v>
      </c>
      <c r="O256" s="145" t="n">
        <v>0</v>
      </c>
      <c r="P256" s="145" t="n">
        <v>0</v>
      </c>
      <c r="Q256" s="159" t="n">
        <v>0</v>
      </c>
      <c r="R256" s="143" t="n">
        <v>3493</v>
      </c>
      <c r="S256" s="143" t="n">
        <v>2965</v>
      </c>
      <c r="T256" s="143" t="n">
        <v>2965</v>
      </c>
      <c r="U256" s="143" t="n">
        <v>2892</v>
      </c>
      <c r="V256" s="143" t="n">
        <v>2990</v>
      </c>
      <c r="W256" s="143" t="n">
        <v>41</v>
      </c>
      <c r="X256" s="143" t="n">
        <v>0</v>
      </c>
      <c r="Y256" s="143" t="n">
        <v>43</v>
      </c>
      <c r="Z256" s="145" t="n">
        <v>0</v>
      </c>
      <c r="AA256" s="145" t="n">
        <v>57</v>
      </c>
      <c r="AB256" s="145" t="n">
        <v>0</v>
      </c>
      <c r="AC256" s="149" t="n">
        <f aca="false">V256-U256+AZ256</f>
        <v>98</v>
      </c>
      <c r="AD256" s="150" t="n">
        <f aca="false">U256-T256</f>
        <v>-73</v>
      </c>
      <c r="AE256" s="143" t="n">
        <v>128</v>
      </c>
      <c r="AF256" s="151" t="n">
        <f aca="false">IF(AE256&gt;0, V256/(AE256*24),"no data")</f>
        <v>0.973307291666667</v>
      </c>
      <c r="AG256" s="152" t="n">
        <f aca="false">IF(R256&gt;0,R256/24,"no data")</f>
        <v>145.541666666667</v>
      </c>
      <c r="AH256" s="151" t="n">
        <f aca="false">IF(U256&gt;0,(U256/R256),"no data")</f>
        <v>0.827941597480676</v>
      </c>
      <c r="AI256" s="153" t="n">
        <f aca="false">IF(U256&gt;0,(1440-((W256*X256)+(Y256*Z256)+(AA256*AB256))/(W256+Y256+AA256))/1440,"no data")</f>
        <v>1</v>
      </c>
      <c r="AJ256" s="154" t="n">
        <f aca="false">IF(U256&gt;0,(1440-((X256*W256+AT256*AU256)+(Z256*Y256+AV256*AW256)+(AA256*AB256+AX256*AY256))/(W256+Y256+AA256))/1440,"no data")</f>
        <v>0.886524822695036</v>
      </c>
      <c r="AK256" s="249" t="n">
        <v>8.806</v>
      </c>
      <c r="AL256" s="250" t="n">
        <v>208.65</v>
      </c>
      <c r="AM256" s="251" t="n">
        <f aca="false">AK256*AL256</f>
        <v>1837.3719</v>
      </c>
      <c r="AN256" s="249" t="n">
        <v>23.737</v>
      </c>
      <c r="AO256" s="252" t="n">
        <v>984.934591577029</v>
      </c>
      <c r="AP256" s="155" t="n">
        <f aca="false">AN256*AO256</f>
        <v>23379.3924002639</v>
      </c>
      <c r="AQ256" s="156" t="n">
        <f aca="false">IF(U256&gt;0,((((AK256*AL256)+(AN256*AO256))/(U256*1000))*1000000),"no data")</f>
        <v>8719.48973038172</v>
      </c>
      <c r="AR256" s="236" t="n">
        <f aca="false">IF(S256&gt;0,S256/24, "no data")</f>
        <v>123.541666666667</v>
      </c>
      <c r="AS256" s="36"/>
      <c r="AT256" s="143" t="n">
        <v>0</v>
      </c>
      <c r="AU256" s="143" t="n">
        <v>0</v>
      </c>
      <c r="AV256" s="143" t="n">
        <v>0</v>
      </c>
      <c r="AW256" s="143" t="n">
        <v>0</v>
      </c>
      <c r="AX256" s="143" t="n">
        <v>16</v>
      </c>
      <c r="AY256" s="143" t="n">
        <v>1440</v>
      </c>
      <c r="AZ256" s="143" t="n">
        <v>0</v>
      </c>
      <c r="BA256" s="227"/>
      <c r="BB256" s="160" t="n">
        <v>982</v>
      </c>
      <c r="BC256" s="160" t="n">
        <v>1027</v>
      </c>
      <c r="BD256" s="143" t="n">
        <v>981</v>
      </c>
      <c r="BE256" s="160" t="n">
        <f aca="false">BC256-BB256</f>
        <v>45</v>
      </c>
      <c r="BF256" s="162" t="n">
        <f aca="false">AQ256</f>
        <v>8719.48973038172</v>
      </c>
      <c r="BG256" s="162" t="n">
        <f aca="false">BD256/24</f>
        <v>40.875</v>
      </c>
      <c r="BH256" s="163" t="n">
        <v>0</v>
      </c>
      <c r="BI256" s="164" t="n">
        <v>0</v>
      </c>
      <c r="BJ256" s="162" t="n">
        <v>29</v>
      </c>
      <c r="BK256" s="160" t="n">
        <v>25.5</v>
      </c>
      <c r="BL256" s="160" t="n">
        <v>22.43</v>
      </c>
      <c r="BM256" s="160" t="n">
        <v>27.83</v>
      </c>
      <c r="BN256" s="162" t="n">
        <v>991</v>
      </c>
      <c r="BO256" s="160" t="n">
        <v>50.08</v>
      </c>
      <c r="BP256" s="165" t="n">
        <v>0.9317</v>
      </c>
      <c r="BQ256" s="162" t="n">
        <v>97.15</v>
      </c>
      <c r="BR256" s="162" t="n">
        <v>87.26</v>
      </c>
      <c r="BS256" s="160" t="n">
        <v>12187</v>
      </c>
      <c r="BT256" s="160" t="n">
        <v>12413</v>
      </c>
      <c r="BU256" s="135" t="n">
        <f aca="false">BT256-BS256</f>
        <v>226</v>
      </c>
      <c r="BV256" s="244" t="n">
        <f aca="false">BH256+BI256</f>
        <v>0</v>
      </c>
      <c r="BW256" s="162" t="n">
        <v>0</v>
      </c>
      <c r="BX256" s="162" t="n">
        <v>0</v>
      </c>
      <c r="BZ256" s="162" t="n">
        <v>24</v>
      </c>
      <c r="CA256" s="162" t="n">
        <v>7.1</v>
      </c>
      <c r="CC256" s="162" t="n">
        <v>2.1</v>
      </c>
      <c r="CD256" s="162" t="n">
        <v>5</v>
      </c>
      <c r="CE256" s="162" t="n">
        <v>2</v>
      </c>
      <c r="CF256" s="162" t="n">
        <v>0</v>
      </c>
    </row>
    <row r="257" customFormat="false" ht="13.8" hidden="false" customHeight="false" outlineLevel="0" collapsed="false">
      <c r="A257" s="90"/>
      <c r="B257" s="91" t="n">
        <v>43352</v>
      </c>
      <c r="C257" s="140" t="n">
        <v>90.4</v>
      </c>
      <c r="D257" s="166" t="n">
        <v>0.7</v>
      </c>
      <c r="E257" s="140" t="n">
        <v>80</v>
      </c>
      <c r="F257" s="143" t="n">
        <v>98</v>
      </c>
      <c r="G257" s="143" t="n">
        <v>84</v>
      </c>
      <c r="H257" s="143" t="n">
        <v>24</v>
      </c>
      <c r="I257" s="143" t="n">
        <v>0</v>
      </c>
      <c r="J257" s="143" t="n">
        <v>24</v>
      </c>
      <c r="K257" s="143" t="n">
        <v>0</v>
      </c>
      <c r="L257" s="143" t="n">
        <v>0</v>
      </c>
      <c r="M257" s="143" t="n">
        <v>0</v>
      </c>
      <c r="N257" s="170" t="n">
        <v>0</v>
      </c>
      <c r="O257" s="170" t="n">
        <v>0</v>
      </c>
      <c r="P257" s="170" t="n">
        <v>0</v>
      </c>
      <c r="Q257" s="159" t="n">
        <v>0</v>
      </c>
      <c r="R257" s="143" t="n">
        <v>3494</v>
      </c>
      <c r="S257" s="143" t="n">
        <v>2962</v>
      </c>
      <c r="T257" s="143" t="n">
        <v>2962</v>
      </c>
      <c r="U257" s="143" t="n">
        <v>2893</v>
      </c>
      <c r="V257" s="143" t="n">
        <v>2990</v>
      </c>
      <c r="W257" s="143" t="n">
        <v>41</v>
      </c>
      <c r="X257" s="143" t="n">
        <v>0</v>
      </c>
      <c r="Y257" s="143" t="n">
        <v>43</v>
      </c>
      <c r="Z257" s="143" t="n">
        <v>0</v>
      </c>
      <c r="AA257" s="143" t="n">
        <v>57</v>
      </c>
      <c r="AB257" s="170" t="n">
        <v>0</v>
      </c>
      <c r="AC257" s="149" t="n">
        <f aca="false">V257-U257+AZ257</f>
        <v>97</v>
      </c>
      <c r="AD257" s="150" t="n">
        <f aca="false">U257-T257</f>
        <v>-69</v>
      </c>
      <c r="AE257" s="143" t="n">
        <v>126</v>
      </c>
      <c r="AF257" s="151" t="n">
        <f aca="false">IF(AE257&gt;0, V257/(AE257*24),"no data")</f>
        <v>0.988756613756614</v>
      </c>
      <c r="AG257" s="152" t="n">
        <f aca="false">IF(R257&gt;0,R257/24,"no data")</f>
        <v>145.583333333333</v>
      </c>
      <c r="AH257" s="151" t="n">
        <f aca="false">IF(U257&gt;0,(U257/R257),"no data")</f>
        <v>0.827990841442473</v>
      </c>
      <c r="AI257" s="153" t="n">
        <f aca="false">IF(U257&gt;0,(1440-((W257*X257)+(Y257*Z257)+(AA257*AB257))/(W257+Y257+AA257))/1440,"no data")</f>
        <v>1</v>
      </c>
      <c r="AJ257" s="154" t="n">
        <f aca="false">IF(U257&gt;0,(1440-((X257*W257+AT257*AU257)+(Z257*Y257+AV257*AW257)+(AA257*AB257+AX257*AY257))/(W257+Y257+AA257))/1440,"no data")</f>
        <v>0.886524822695036</v>
      </c>
      <c r="AK257" s="249" t="n">
        <v>8.78</v>
      </c>
      <c r="AL257" s="250" t="n">
        <v>205.1</v>
      </c>
      <c r="AM257" s="251" t="n">
        <f aca="false">AK257*AL257</f>
        <v>1800.778</v>
      </c>
      <c r="AN257" s="249" t="n">
        <v>23.79926</v>
      </c>
      <c r="AO257" s="252" t="n">
        <v>987.953827135802</v>
      </c>
      <c r="AP257" s="155" t="n">
        <f aca="false">AN257*AO257</f>
        <v>23512.57</v>
      </c>
      <c r="AQ257" s="156" t="n">
        <f aca="false">IF(U257&gt;0,((((AK257*AL257)+(AN257*AO257))/(U257*1000))*1000000),"no data")</f>
        <v>8749.86104389907</v>
      </c>
      <c r="AR257" s="236" t="n">
        <f aca="false">IF(S257&gt;0,S257/24, "no data")</f>
        <v>123.416666666667</v>
      </c>
      <c r="AS257" s="36"/>
      <c r="AT257" s="143" t="n">
        <v>0</v>
      </c>
      <c r="AU257" s="143" t="n">
        <v>0</v>
      </c>
      <c r="AV257" s="143" t="n">
        <v>0</v>
      </c>
      <c r="AW257" s="143" t="n">
        <v>0</v>
      </c>
      <c r="AX257" s="159" t="n">
        <v>16</v>
      </c>
      <c r="AY257" s="143" t="n">
        <v>1440</v>
      </c>
      <c r="AZ257" s="143" t="n">
        <v>0</v>
      </c>
      <c r="BA257" s="227"/>
      <c r="BB257" s="160" t="n">
        <v>981</v>
      </c>
      <c r="BC257" s="160" t="n">
        <v>1026</v>
      </c>
      <c r="BD257" s="143" t="n">
        <v>983</v>
      </c>
      <c r="BE257" s="160" t="n">
        <f aca="false">BC257-BB257</f>
        <v>45</v>
      </c>
      <c r="BF257" s="162" t="n">
        <f aca="false">AQ257</f>
        <v>8749.86104389907</v>
      </c>
      <c r="BG257" s="162" t="n">
        <f aca="false">BD257/24</f>
        <v>40.9583333333333</v>
      </c>
      <c r="BH257" s="163" t="n">
        <v>0</v>
      </c>
      <c r="BI257" s="164" t="n">
        <v>0</v>
      </c>
      <c r="BJ257" s="162" t="n">
        <v>29.15</v>
      </c>
      <c r="BK257" s="160" t="n">
        <v>25.36</v>
      </c>
      <c r="BL257" s="160" t="n">
        <v>22.34</v>
      </c>
      <c r="BM257" s="160" t="n">
        <v>27.62</v>
      </c>
      <c r="BN257" s="162" t="n">
        <v>991.79</v>
      </c>
      <c r="BO257" s="160" t="n">
        <v>50.13</v>
      </c>
      <c r="BP257" s="165" t="n">
        <v>0.9312</v>
      </c>
      <c r="BQ257" s="162" t="n">
        <v>97.15</v>
      </c>
      <c r="BR257" s="162" t="n">
        <v>87.32</v>
      </c>
      <c r="BS257" s="160" t="n">
        <v>12134</v>
      </c>
      <c r="BT257" s="160" t="n">
        <v>12354</v>
      </c>
      <c r="BU257" s="135" t="n">
        <f aca="false">BT257-BS257</f>
        <v>220</v>
      </c>
      <c r="BV257" s="244" t="n">
        <f aca="false">BH257+BI257</f>
        <v>0</v>
      </c>
      <c r="BW257" s="162" t="n">
        <v>0</v>
      </c>
      <c r="BX257" s="162" t="n">
        <v>0</v>
      </c>
      <c r="BZ257" s="162" t="n">
        <v>24</v>
      </c>
      <c r="CA257" s="162" t="n">
        <v>7.58</v>
      </c>
      <c r="CC257" s="162" t="n">
        <v>2.1</v>
      </c>
      <c r="CD257" s="162" t="n">
        <v>5</v>
      </c>
      <c r="CE257" s="162" t="n">
        <v>2.1</v>
      </c>
      <c r="CF257" s="162" t="n">
        <v>0</v>
      </c>
    </row>
    <row r="258" customFormat="false" ht="15" hidden="false" customHeight="true" outlineLevel="0" collapsed="false">
      <c r="A258" s="90" t="s">
        <v>129</v>
      </c>
      <c r="B258" s="91" t="n">
        <v>43353</v>
      </c>
      <c r="C258" s="92" t="n">
        <v>90.8</v>
      </c>
      <c r="D258" s="93" t="n">
        <v>0.669</v>
      </c>
      <c r="E258" s="92" t="n">
        <v>78.5</v>
      </c>
      <c r="F258" s="95" t="n">
        <v>99</v>
      </c>
      <c r="G258" s="95" t="n">
        <v>81</v>
      </c>
      <c r="H258" s="95" t="n">
        <v>24</v>
      </c>
      <c r="I258" s="95" t="n">
        <v>0</v>
      </c>
      <c r="J258" s="95" t="n">
        <v>24</v>
      </c>
      <c r="K258" s="95" t="n">
        <v>0</v>
      </c>
      <c r="L258" s="95" t="n">
        <v>0</v>
      </c>
      <c r="M258" s="95" t="n">
        <v>0</v>
      </c>
      <c r="N258" s="97" t="n">
        <v>0</v>
      </c>
      <c r="O258" s="97" t="n">
        <v>0</v>
      </c>
      <c r="P258" s="97" t="n">
        <v>0</v>
      </c>
      <c r="Q258" s="95" t="n">
        <v>0</v>
      </c>
      <c r="R258" s="202" t="n">
        <v>3493</v>
      </c>
      <c r="S258" s="112" t="n">
        <v>2974</v>
      </c>
      <c r="T258" s="95" t="n">
        <v>2974</v>
      </c>
      <c r="U258" s="95" t="n">
        <v>2904</v>
      </c>
      <c r="V258" s="95" t="n">
        <v>3000</v>
      </c>
      <c r="W258" s="95" t="n">
        <v>41</v>
      </c>
      <c r="X258" s="95" t="n">
        <v>0</v>
      </c>
      <c r="Y258" s="95" t="n">
        <v>43</v>
      </c>
      <c r="Z258" s="95" t="n">
        <v>0</v>
      </c>
      <c r="AA258" s="95" t="n">
        <v>57</v>
      </c>
      <c r="AB258" s="97" t="n">
        <v>0</v>
      </c>
      <c r="AC258" s="100" t="n">
        <f aca="false">V258-U258+AZ258</f>
        <v>96</v>
      </c>
      <c r="AD258" s="101" t="n">
        <f aca="false">U258-T258</f>
        <v>-70</v>
      </c>
      <c r="AE258" s="95" t="n">
        <v>126</v>
      </c>
      <c r="AF258" s="102" t="n">
        <f aca="false">IF(AE258&gt;0, V258/(AE258*24),"no data")</f>
        <v>0.992063492063492</v>
      </c>
      <c r="AG258" s="103" t="n">
        <f aca="false">IF(R258&gt;0,R258/24,"no data")</f>
        <v>145.541666666667</v>
      </c>
      <c r="AH258" s="102" t="n">
        <f aca="false">IF(U258&gt;0,(U258/R258),"no data")</f>
        <v>0.831377039793873</v>
      </c>
      <c r="AI258" s="104" t="n">
        <f aca="false">IF(U258&gt;0,(1440-((W258*X258)+(Y258*Z258)+(AA258*AB258))/(W258+Y258+AA258))/1440,"no data")</f>
        <v>1</v>
      </c>
      <c r="AJ258" s="105" t="n">
        <f aca="false">IF(U258&gt;0,(1440-((X258*W258+AT258*AU258)+(Z258*Y258+AV258*AW258)+(AA258*AB258+AX258*AY258))/(W258+Y258+AA258))/1440,"no data")</f>
        <v>0.886524822695036</v>
      </c>
      <c r="AK258" s="210" t="n">
        <v>8.731</v>
      </c>
      <c r="AL258" s="211" t="n">
        <v>204.6</v>
      </c>
      <c r="AM258" s="94" t="n">
        <f aca="false">AK258*AL258</f>
        <v>1786.3626</v>
      </c>
      <c r="AN258" s="210" t="n">
        <v>23.82043</v>
      </c>
      <c r="AO258" s="231" t="n">
        <v>990.199169368479</v>
      </c>
      <c r="AP258" s="109" t="n">
        <f aca="false">AN258*AO258</f>
        <v>23586.97</v>
      </c>
      <c r="AQ258" s="130" t="n">
        <f aca="false">IF(U258&gt;0,((((AK258*AL258)+(AN258*AO258))/(U258*1000))*1000000),"no data")</f>
        <v>8737.37348484849</v>
      </c>
      <c r="AR258" s="111" t="n">
        <f aca="false">IF(S258&gt;0,S258/24, "no data")</f>
        <v>123.916666666667</v>
      </c>
      <c r="AS258" s="36"/>
      <c r="AT258" s="95" t="n">
        <v>0</v>
      </c>
      <c r="AU258" s="112" t="n">
        <v>0</v>
      </c>
      <c r="AV258" s="112" t="n">
        <v>0</v>
      </c>
      <c r="AW258" s="95" t="n">
        <v>0</v>
      </c>
      <c r="AX258" s="112" t="n">
        <v>16</v>
      </c>
      <c r="AY258" s="95" t="n">
        <v>1440</v>
      </c>
      <c r="AZ258" s="95" t="n">
        <v>0</v>
      </c>
      <c r="BA258" s="227"/>
      <c r="BB258" s="113" t="n">
        <v>984</v>
      </c>
      <c r="BC258" s="113" t="n">
        <v>1028</v>
      </c>
      <c r="BD258" s="113" t="n">
        <v>988</v>
      </c>
      <c r="BE258" s="113" t="n">
        <f aca="false">BC258-BB258</f>
        <v>44</v>
      </c>
      <c r="BF258" s="113" t="n">
        <f aca="false">AQ258</f>
        <v>8737.37348484849</v>
      </c>
      <c r="BG258" s="173" t="n">
        <f aca="false">BD258/24</f>
        <v>41.1666666666667</v>
      </c>
      <c r="BH258" s="174" t="n">
        <v>0</v>
      </c>
      <c r="BI258" s="137" t="n">
        <v>0</v>
      </c>
      <c r="BJ258" s="114" t="n">
        <v>29.1</v>
      </c>
      <c r="BK258" s="113" t="n">
        <v>25.38</v>
      </c>
      <c r="BL258" s="113" t="n">
        <v>21.53</v>
      </c>
      <c r="BM258" s="113" t="n">
        <v>28.22</v>
      </c>
      <c r="BN258" s="114" t="n">
        <v>993.5</v>
      </c>
      <c r="BO258" s="113" t="n">
        <v>50.09</v>
      </c>
      <c r="BP258" s="136" t="n">
        <v>0.9327</v>
      </c>
      <c r="BQ258" s="114" t="n">
        <v>96.99</v>
      </c>
      <c r="BR258" s="114" t="n">
        <v>87.22</v>
      </c>
      <c r="BS258" s="113" t="n">
        <v>12100</v>
      </c>
      <c r="BT258" s="113" t="n">
        <v>12022</v>
      </c>
      <c r="BU258" s="135" t="n">
        <f aca="false">BT258-BS258</f>
        <v>-78</v>
      </c>
      <c r="BV258" s="113" t="n">
        <f aca="false">BH258+BI258</f>
        <v>0</v>
      </c>
      <c r="BW258" s="114" t="n">
        <v>0</v>
      </c>
      <c r="BX258" s="114" t="n">
        <v>0</v>
      </c>
      <c r="BZ258" s="114" t="n">
        <v>24</v>
      </c>
      <c r="CA258" s="114" t="n">
        <v>6.65</v>
      </c>
      <c r="CC258" s="162" t="n">
        <v>2.1</v>
      </c>
      <c r="CD258" s="162" t="n">
        <v>5</v>
      </c>
      <c r="CE258" s="162" t="n">
        <v>2</v>
      </c>
      <c r="CF258" s="162" t="n">
        <v>0</v>
      </c>
    </row>
    <row r="259" customFormat="false" ht="13.8" hidden="false" customHeight="false" outlineLevel="0" collapsed="false">
      <c r="A259" s="90"/>
      <c r="B259" s="91" t="n">
        <v>43354</v>
      </c>
      <c r="C259" s="92" t="n">
        <v>92.1</v>
      </c>
      <c r="D259" s="93" t="n">
        <v>0.652</v>
      </c>
      <c r="E259" s="92" t="n">
        <v>79</v>
      </c>
      <c r="F259" s="95" t="n">
        <v>103</v>
      </c>
      <c r="G259" s="95" t="n">
        <v>83</v>
      </c>
      <c r="H259" s="95" t="n">
        <v>24</v>
      </c>
      <c r="I259" s="95" t="n">
        <v>0</v>
      </c>
      <c r="J259" s="95" t="n">
        <v>24</v>
      </c>
      <c r="K259" s="95" t="n">
        <v>0</v>
      </c>
      <c r="L259" s="97" t="n">
        <v>0</v>
      </c>
      <c r="M259" s="97" t="n">
        <v>0</v>
      </c>
      <c r="N259" s="97" t="n">
        <v>0</v>
      </c>
      <c r="O259" s="97" t="n">
        <v>0</v>
      </c>
      <c r="P259" s="97" t="n">
        <v>0</v>
      </c>
      <c r="Q259" s="95" t="n">
        <v>0</v>
      </c>
      <c r="R259" s="203" t="n">
        <v>3477</v>
      </c>
      <c r="S259" s="112" t="n">
        <v>2966</v>
      </c>
      <c r="T259" s="95" t="n">
        <v>2966</v>
      </c>
      <c r="U259" s="95" t="n">
        <v>2897</v>
      </c>
      <c r="V259" s="95" t="n">
        <v>2996</v>
      </c>
      <c r="W259" s="95" t="n">
        <v>41</v>
      </c>
      <c r="X259" s="95" t="n">
        <v>0</v>
      </c>
      <c r="Y259" s="95" t="n">
        <v>43</v>
      </c>
      <c r="Z259" s="97" t="n">
        <v>0</v>
      </c>
      <c r="AA259" s="97" t="n">
        <v>57</v>
      </c>
      <c r="AB259" s="97" t="n">
        <v>0</v>
      </c>
      <c r="AC259" s="100" t="n">
        <f aca="false">V259-U259+AZ259</f>
        <v>99</v>
      </c>
      <c r="AD259" s="101" t="n">
        <f aca="false">U259-T259</f>
        <v>-69</v>
      </c>
      <c r="AE259" s="95" t="n">
        <v>127</v>
      </c>
      <c r="AF259" s="102" t="n">
        <f aca="false">IF(AE259&gt;0, V259/(AE259*24),"no data")</f>
        <v>0.982939632545932</v>
      </c>
      <c r="AG259" s="103" t="n">
        <f aca="false">IF(R259&gt;0,R259/24,"no data")</f>
        <v>144.875</v>
      </c>
      <c r="AH259" s="102" t="n">
        <f aca="false">IF(U259&gt;0,(U259/R259),"no data")</f>
        <v>0.833189531205062</v>
      </c>
      <c r="AI259" s="104" t="n">
        <f aca="false">IF(U259&gt;0,(1440-((W259*X259)+(Y259*Z259)+(AA259*AB259))/(W259+Y259+AA259))/1440,"no data")</f>
        <v>1</v>
      </c>
      <c r="AJ259" s="105" t="n">
        <f aca="false">IF(U259&gt;0,(1440-((X259*W259+AT259*AU259)+(Z259*Y259+AV259*AW259)+(AA259*AB259+AX259*AY259))/(W259+Y259+AA259))/1440,"no data")</f>
        <v>0.886524822695036</v>
      </c>
      <c r="AK259" s="210" t="n">
        <v>8.748</v>
      </c>
      <c r="AL259" s="211" t="n">
        <v>202.56</v>
      </c>
      <c r="AM259" s="94" t="n">
        <f aca="false">AK259*AL259</f>
        <v>1771.99488</v>
      </c>
      <c r="AN259" s="210" t="n">
        <v>23.84685</v>
      </c>
      <c r="AO259" s="231" t="n">
        <v>988.537689464227</v>
      </c>
      <c r="AP259" s="109" t="n">
        <f aca="false">AN259*AO259</f>
        <v>23573.51</v>
      </c>
      <c r="AQ259" s="130" t="n">
        <f aca="false">IF(U259&gt;0,((((AK259*AL259)+(AN259*AO259))/(U259*1000))*1000000),"no data")</f>
        <v>8748.87983431136</v>
      </c>
      <c r="AR259" s="111" t="n">
        <f aca="false">IF(S259&gt;0,S259/24, "no data")</f>
        <v>123.583333333333</v>
      </c>
      <c r="AS259" s="36"/>
      <c r="AT259" s="95" t="n">
        <v>0</v>
      </c>
      <c r="AU259" s="112" t="n">
        <v>0</v>
      </c>
      <c r="AV259" s="112" t="n">
        <v>0</v>
      </c>
      <c r="AW259" s="112" t="n">
        <v>0</v>
      </c>
      <c r="AX259" s="112" t="n">
        <v>16</v>
      </c>
      <c r="AY259" s="112" t="n">
        <v>1440</v>
      </c>
      <c r="AZ259" s="95" t="n">
        <v>0</v>
      </c>
      <c r="BA259" s="227"/>
      <c r="BB259" s="113" t="n">
        <v>982</v>
      </c>
      <c r="BC259" s="113" t="n">
        <v>1028</v>
      </c>
      <c r="BD259" s="113" t="n">
        <v>986</v>
      </c>
      <c r="BE259" s="113" t="n">
        <f aca="false">BC259-BB259</f>
        <v>46</v>
      </c>
      <c r="BF259" s="113" t="n">
        <f aca="false">AQ259</f>
        <v>8748.87983431136</v>
      </c>
      <c r="BG259" s="173" t="n">
        <f aca="false">BD259/24</f>
        <v>41.0833333333333</v>
      </c>
      <c r="BH259" s="115" t="n">
        <v>0</v>
      </c>
      <c r="BI259" s="116" t="n">
        <v>0</v>
      </c>
      <c r="BJ259" s="117" t="n">
        <v>28.95</v>
      </c>
      <c r="BK259" s="118" t="n">
        <v>25.4</v>
      </c>
      <c r="BL259" s="118" t="n">
        <v>20.23</v>
      </c>
      <c r="BM259" s="118" t="n">
        <v>28.88</v>
      </c>
      <c r="BN259" s="117" t="n">
        <v>991.79</v>
      </c>
      <c r="BO259" s="117" t="n">
        <v>50.13</v>
      </c>
      <c r="BP259" s="119" t="n">
        <v>0.9306</v>
      </c>
      <c r="BQ259" s="114" t="n">
        <v>96.85</v>
      </c>
      <c r="BR259" s="114" t="n">
        <v>87.24</v>
      </c>
      <c r="BS259" s="113" t="n">
        <v>12150</v>
      </c>
      <c r="BT259" s="113" t="n">
        <v>11564</v>
      </c>
      <c r="BU259" s="135" t="n">
        <f aca="false">BT259-BS259</f>
        <v>-586</v>
      </c>
      <c r="BV259" s="113" t="n">
        <f aca="false">BH259+BI259</f>
        <v>0</v>
      </c>
      <c r="BW259" s="114" t="n">
        <v>0</v>
      </c>
      <c r="BX259" s="114" t="n">
        <v>0</v>
      </c>
      <c r="BZ259" s="114" t="n">
        <v>24</v>
      </c>
      <c r="CA259" s="114" t="n">
        <v>6.55</v>
      </c>
      <c r="CC259" s="114" t="n">
        <v>2.1</v>
      </c>
      <c r="CD259" s="114" t="n">
        <v>5</v>
      </c>
      <c r="CE259" s="114" t="n">
        <v>2.1</v>
      </c>
      <c r="CF259" s="114" t="n">
        <v>0</v>
      </c>
    </row>
    <row r="260" customFormat="false" ht="13.8" hidden="false" customHeight="false" outlineLevel="0" collapsed="false">
      <c r="A260" s="90"/>
      <c r="B260" s="91" t="n">
        <v>43355</v>
      </c>
      <c r="C260" s="92" t="n">
        <v>90.31</v>
      </c>
      <c r="D260" s="93" t="n">
        <v>0.6727</v>
      </c>
      <c r="E260" s="92" t="n">
        <v>77.72</v>
      </c>
      <c r="F260" s="95" t="n">
        <v>98</v>
      </c>
      <c r="G260" s="95" t="n">
        <v>85</v>
      </c>
      <c r="H260" s="95" t="n">
        <v>24</v>
      </c>
      <c r="I260" s="95" t="n">
        <v>0</v>
      </c>
      <c r="J260" s="95" t="n">
        <v>24</v>
      </c>
      <c r="K260" s="95" t="n">
        <v>0</v>
      </c>
      <c r="L260" s="97" t="n">
        <v>0</v>
      </c>
      <c r="M260" s="97" t="n">
        <v>0</v>
      </c>
      <c r="N260" s="97" t="n">
        <v>0</v>
      </c>
      <c r="O260" s="97" t="n">
        <v>0</v>
      </c>
      <c r="P260" s="97" t="n">
        <v>0</v>
      </c>
      <c r="Q260" s="95" t="n">
        <v>0</v>
      </c>
      <c r="R260" s="203" t="n">
        <v>3494</v>
      </c>
      <c r="S260" s="112" t="n">
        <v>2982</v>
      </c>
      <c r="T260" s="112" t="n">
        <v>2982</v>
      </c>
      <c r="U260" s="112" t="n">
        <v>2911</v>
      </c>
      <c r="V260" s="112" t="n">
        <v>3006</v>
      </c>
      <c r="W260" s="95" t="n">
        <v>41</v>
      </c>
      <c r="X260" s="95" t="n">
        <v>0</v>
      </c>
      <c r="Y260" s="95" t="n">
        <v>43</v>
      </c>
      <c r="Z260" s="97" t="n">
        <v>0</v>
      </c>
      <c r="AA260" s="97" t="n">
        <v>57</v>
      </c>
      <c r="AB260" s="97" t="n">
        <v>0</v>
      </c>
      <c r="AC260" s="100" t="n">
        <f aca="false">V260-U260+AZ260</f>
        <v>95</v>
      </c>
      <c r="AD260" s="101" t="n">
        <f aca="false">U260-T260</f>
        <v>-71</v>
      </c>
      <c r="AE260" s="95" t="n">
        <v>127</v>
      </c>
      <c r="AF260" s="102" t="n">
        <f aca="false">IF(AE260&gt;0, V260/(AE260*24),"no data")</f>
        <v>0.986220472440945</v>
      </c>
      <c r="AG260" s="103" t="n">
        <f aca="false">IF(R260&gt;0,R260/24,"no data")</f>
        <v>145.583333333333</v>
      </c>
      <c r="AH260" s="102" t="n">
        <f aca="false">IF(U260&gt;0,(U260/R260),"no data")</f>
        <v>0.833142530051517</v>
      </c>
      <c r="AI260" s="104" t="n">
        <f aca="false">IF(U260&gt;0,(1440-((W260*X260)+(Y260*Z260)+(AA260*AB260))/(W260+Y260+AA260))/1440,"no data")</f>
        <v>1</v>
      </c>
      <c r="AJ260" s="105" t="n">
        <f aca="false">IF(U260&gt;0,(1440-((X260*W260+AT260*AU260)+(Z260*Y260+AV260*AW260)+(AA260*AB260+AX260*AY260))/(W260+Y260+AA260))/1440,"no data")</f>
        <v>0.886524822695036</v>
      </c>
      <c r="AK260" s="210" t="n">
        <v>8.609</v>
      </c>
      <c r="AL260" s="211" t="n">
        <v>200.99</v>
      </c>
      <c r="AM260" s="94" t="n">
        <f aca="false">AK260*AL260</f>
        <v>1730.32291</v>
      </c>
      <c r="AN260" s="210" t="n">
        <v>23.89191</v>
      </c>
      <c r="AO260" s="231" t="n">
        <v>989.000879377162</v>
      </c>
      <c r="AP260" s="109" t="n">
        <f aca="false">AN260*AO260</f>
        <v>23629.12</v>
      </c>
      <c r="AQ260" s="130" t="n">
        <f aca="false">IF(U260&gt;0,((((AK260*AL260)+(AN260*AO260))/(U260*1000))*1000000),"no data")</f>
        <v>8711.59151837856</v>
      </c>
      <c r="AR260" s="111" t="n">
        <f aca="false">IF(S260&gt;0,S260/24, "no data")</f>
        <v>124.25</v>
      </c>
      <c r="AS260" s="36"/>
      <c r="AT260" s="95" t="n">
        <v>0</v>
      </c>
      <c r="AU260" s="112" t="n">
        <v>0</v>
      </c>
      <c r="AV260" s="112" t="n">
        <v>0</v>
      </c>
      <c r="AW260" s="95" t="n">
        <v>0</v>
      </c>
      <c r="AX260" s="112" t="n">
        <v>16</v>
      </c>
      <c r="AY260" s="95" t="n">
        <v>1440</v>
      </c>
      <c r="AZ260" s="95" t="n">
        <v>0</v>
      </c>
      <c r="BA260" s="227"/>
      <c r="BB260" s="113" t="n">
        <v>985</v>
      </c>
      <c r="BC260" s="113" t="n">
        <v>1031</v>
      </c>
      <c r="BD260" s="113" t="n">
        <v>990</v>
      </c>
      <c r="BE260" s="113" t="n">
        <f aca="false">BC260-BB260</f>
        <v>46</v>
      </c>
      <c r="BF260" s="113" t="n">
        <f aca="false">AQ260</f>
        <v>8711.59151837856</v>
      </c>
      <c r="BG260" s="173" t="n">
        <f aca="false">BD260/24</f>
        <v>41.25</v>
      </c>
      <c r="BH260" s="115" t="n">
        <v>0</v>
      </c>
      <c r="BI260" s="116" t="n">
        <v>0</v>
      </c>
      <c r="BJ260" s="117" t="n">
        <v>29.17</v>
      </c>
      <c r="BK260" s="117" t="n">
        <v>25.41</v>
      </c>
      <c r="BL260" s="118" t="n">
        <v>20.25</v>
      </c>
      <c r="BM260" s="118" t="n">
        <v>28.62</v>
      </c>
      <c r="BN260" s="117" t="n">
        <v>989.38</v>
      </c>
      <c r="BO260" s="117" t="n">
        <v>50.13</v>
      </c>
      <c r="BP260" s="119" t="n">
        <v>0.9308</v>
      </c>
      <c r="BQ260" s="114" t="n">
        <v>96.9</v>
      </c>
      <c r="BR260" s="114" t="n">
        <v>87.17</v>
      </c>
      <c r="BS260" s="113" t="n">
        <v>12100</v>
      </c>
      <c r="BT260" s="113" t="n">
        <v>11496</v>
      </c>
      <c r="BU260" s="135" t="n">
        <f aca="false">BT260-BS260</f>
        <v>-604</v>
      </c>
      <c r="BV260" s="113" t="n">
        <f aca="false">BH260+BI260</f>
        <v>0</v>
      </c>
      <c r="BW260" s="114" t="n">
        <v>0</v>
      </c>
      <c r="BX260" s="114" t="n">
        <v>0</v>
      </c>
      <c r="BZ260" s="114" t="n">
        <v>24</v>
      </c>
      <c r="CA260" s="114" t="n">
        <v>7.42</v>
      </c>
      <c r="CC260" s="114" t="n">
        <v>2.1</v>
      </c>
      <c r="CD260" s="114" t="n">
        <v>5</v>
      </c>
      <c r="CE260" s="114" t="n">
        <v>2</v>
      </c>
      <c r="CF260" s="114" t="n">
        <v>0</v>
      </c>
    </row>
    <row r="261" customFormat="false" ht="13.8" hidden="false" customHeight="false" outlineLevel="0" collapsed="false">
      <c r="A261" s="90"/>
      <c r="B261" s="91" t="n">
        <v>43356</v>
      </c>
      <c r="C261" s="92" t="n">
        <v>88.74</v>
      </c>
      <c r="D261" s="93" t="n">
        <v>0.6646</v>
      </c>
      <c r="E261" s="94" t="n">
        <v>76.05</v>
      </c>
      <c r="F261" s="95" t="n">
        <v>97</v>
      </c>
      <c r="G261" s="95" t="n">
        <v>83</v>
      </c>
      <c r="H261" s="95" t="n">
        <v>24</v>
      </c>
      <c r="I261" s="95" t="n">
        <v>0</v>
      </c>
      <c r="J261" s="95" t="n">
        <v>24</v>
      </c>
      <c r="K261" s="95" t="n">
        <v>0</v>
      </c>
      <c r="L261" s="97" t="n">
        <v>0</v>
      </c>
      <c r="M261" s="97" t="n">
        <v>0</v>
      </c>
      <c r="N261" s="97" t="n">
        <v>0</v>
      </c>
      <c r="O261" s="97" t="n">
        <v>0</v>
      </c>
      <c r="P261" s="97" t="n">
        <v>0</v>
      </c>
      <c r="Q261" s="95" t="n">
        <v>0</v>
      </c>
      <c r="R261" s="203" t="n">
        <v>3514</v>
      </c>
      <c r="S261" s="112" t="n">
        <v>2999</v>
      </c>
      <c r="T261" s="95" t="n">
        <v>2999</v>
      </c>
      <c r="U261" s="95" t="n">
        <v>2924</v>
      </c>
      <c r="V261" s="95" t="n">
        <v>3023</v>
      </c>
      <c r="W261" s="95" t="n">
        <v>41</v>
      </c>
      <c r="X261" s="95" t="n">
        <v>0</v>
      </c>
      <c r="Y261" s="95" t="n">
        <v>43</v>
      </c>
      <c r="Z261" s="97" t="n">
        <v>0</v>
      </c>
      <c r="AA261" s="97" t="n">
        <v>57</v>
      </c>
      <c r="AB261" s="97" t="n">
        <v>0</v>
      </c>
      <c r="AC261" s="100" t="n">
        <f aca="false">V261-U261+AZ261</f>
        <v>99</v>
      </c>
      <c r="AD261" s="101" t="n">
        <f aca="false">U261-T261</f>
        <v>-75</v>
      </c>
      <c r="AE261" s="95" t="n">
        <v>128</v>
      </c>
      <c r="AF261" s="102" t="n">
        <f aca="false">IF(AE261&gt;0, V261/(AE261*24),"no data")</f>
        <v>0.984049479166667</v>
      </c>
      <c r="AG261" s="103" t="n">
        <f aca="false">IF(R261&gt;0,R261/24,"no data")</f>
        <v>146.416666666667</v>
      </c>
      <c r="AH261" s="102" t="n">
        <f aca="false">IF(U261&gt;0,(U261/R261),"no data")</f>
        <v>0.832100170745589</v>
      </c>
      <c r="AI261" s="104" t="n">
        <f aca="false">IF(U261&gt;0,(1440-((W261*X261)+(Y261*Z261)+(AA261*AB261))/(W261+Y261+AA261))/1440,"no data")</f>
        <v>1</v>
      </c>
      <c r="AJ261" s="105" t="n">
        <f aca="false">IF(U261&gt;0,(1440-((X261*W261+AT261*AU261)+(Z261*Y261+AV261*AW261)+(AA261*AB261+AX261*AY261))/(W261+Y261+AA261))/1440,"no data")</f>
        <v>0.886524822695036</v>
      </c>
      <c r="AK261" s="210" t="n">
        <v>8.618</v>
      </c>
      <c r="AL261" s="211" t="n">
        <v>200.35</v>
      </c>
      <c r="AM261" s="94" t="n">
        <f aca="false">AK261*AL261</f>
        <v>1726.6163</v>
      </c>
      <c r="AN261" s="210" t="n">
        <v>24.02989</v>
      </c>
      <c r="AO261" s="231" t="n">
        <v>988.85429771006</v>
      </c>
      <c r="AP261" s="109" t="n">
        <f aca="false">AN261*AO261</f>
        <v>23762.06</v>
      </c>
      <c r="AQ261" s="130" t="n">
        <f aca="false">IF(U261&gt;0,((((AK261*AL261)+(AN261*AO261))/(U261*1000))*1000000),"no data")</f>
        <v>8717.05755813954</v>
      </c>
      <c r="AR261" s="111" t="n">
        <f aca="false">IF(S261&gt;0,S261/24, "no data")</f>
        <v>124.958333333333</v>
      </c>
      <c r="AS261" s="36"/>
      <c r="AT261" s="95" t="n">
        <v>0</v>
      </c>
      <c r="AU261" s="112" t="n">
        <v>0</v>
      </c>
      <c r="AV261" s="112" t="n">
        <v>0</v>
      </c>
      <c r="AW261" s="95" t="n">
        <v>0</v>
      </c>
      <c r="AX261" s="112" t="n">
        <v>16</v>
      </c>
      <c r="AY261" s="95" t="n">
        <v>1440</v>
      </c>
      <c r="AZ261" s="95" t="n">
        <v>0</v>
      </c>
      <c r="BA261" s="227"/>
      <c r="BB261" s="113" t="n">
        <v>991</v>
      </c>
      <c r="BC261" s="113" t="n">
        <v>1038</v>
      </c>
      <c r="BD261" s="113" t="n">
        <v>994</v>
      </c>
      <c r="BE261" s="113" t="n">
        <f aca="false">BC261-BB261</f>
        <v>47</v>
      </c>
      <c r="BF261" s="113" t="n">
        <f aca="false">AQ261</f>
        <v>8717.05755813954</v>
      </c>
      <c r="BG261" s="173" t="n">
        <f aca="false">BD261/24</f>
        <v>41.4166666666667</v>
      </c>
      <c r="BH261" s="115" t="n">
        <v>0</v>
      </c>
      <c r="BI261" s="116" t="n">
        <v>0</v>
      </c>
      <c r="BJ261" s="117" t="n">
        <v>29.2</v>
      </c>
      <c r="BK261" s="117" t="n">
        <v>25.55</v>
      </c>
      <c r="BL261" s="118" t="n">
        <v>20.44</v>
      </c>
      <c r="BM261" s="118" t="n">
        <v>28.86</v>
      </c>
      <c r="BN261" s="117" t="n">
        <v>988.92</v>
      </c>
      <c r="BO261" s="117" t="n">
        <v>50.12</v>
      </c>
      <c r="BP261" s="119" t="n">
        <v>0.9305</v>
      </c>
      <c r="BQ261" s="114" t="n">
        <v>96.86</v>
      </c>
      <c r="BR261" s="114" t="n">
        <v>87.1</v>
      </c>
      <c r="BS261" s="113" t="n">
        <v>12112</v>
      </c>
      <c r="BT261" s="113" t="n">
        <v>11526</v>
      </c>
      <c r="BU261" s="135" t="n">
        <f aca="false">BT261-BS261</f>
        <v>-586</v>
      </c>
      <c r="BV261" s="113" t="n">
        <f aca="false">BH261+BI261</f>
        <v>0</v>
      </c>
      <c r="BW261" s="114" t="n">
        <v>0</v>
      </c>
      <c r="BX261" s="114" t="n">
        <v>0</v>
      </c>
      <c r="BZ261" s="114" t="n">
        <v>24</v>
      </c>
      <c r="CA261" s="114" t="n">
        <v>7.1</v>
      </c>
      <c r="CC261" s="114" t="n">
        <v>2.1</v>
      </c>
      <c r="CD261" s="114" t="n">
        <v>5.05</v>
      </c>
      <c r="CE261" s="114" t="n">
        <v>2.1</v>
      </c>
      <c r="CF261" s="114" t="n">
        <v>0</v>
      </c>
    </row>
    <row r="262" customFormat="false" ht="13.8" hidden="false" customHeight="false" outlineLevel="0" collapsed="false">
      <c r="A262" s="90"/>
      <c r="B262" s="91" t="n">
        <v>43357</v>
      </c>
      <c r="C262" s="92" t="n">
        <v>88.4</v>
      </c>
      <c r="D262" s="93" t="n">
        <v>0.6398</v>
      </c>
      <c r="E262" s="94" t="n">
        <v>74.85</v>
      </c>
      <c r="F262" s="96" t="n">
        <v>97</v>
      </c>
      <c r="G262" s="96" t="n">
        <v>82</v>
      </c>
      <c r="H262" s="96" t="n">
        <v>24</v>
      </c>
      <c r="I262" s="96" t="n">
        <v>0</v>
      </c>
      <c r="J262" s="96" t="n">
        <v>24</v>
      </c>
      <c r="K262" s="96" t="n">
        <v>0</v>
      </c>
      <c r="L262" s="96" t="n">
        <v>0</v>
      </c>
      <c r="M262" s="96" t="n">
        <v>0</v>
      </c>
      <c r="N262" s="96" t="n">
        <v>0</v>
      </c>
      <c r="O262" s="96" t="n">
        <v>0</v>
      </c>
      <c r="P262" s="96" t="n">
        <v>0</v>
      </c>
      <c r="Q262" s="95" t="n">
        <v>0</v>
      </c>
      <c r="R262" s="203" t="n">
        <v>3515</v>
      </c>
      <c r="S262" s="112" t="n">
        <v>3018</v>
      </c>
      <c r="T262" s="96" t="n">
        <v>3018</v>
      </c>
      <c r="U262" s="96" t="n">
        <v>2943</v>
      </c>
      <c r="V262" s="96" t="n">
        <v>3043</v>
      </c>
      <c r="W262" s="96" t="n">
        <v>42</v>
      </c>
      <c r="X262" s="96" t="n">
        <v>0</v>
      </c>
      <c r="Y262" s="96" t="n">
        <v>44</v>
      </c>
      <c r="Z262" s="96" t="n">
        <v>0</v>
      </c>
      <c r="AA262" s="96" t="n">
        <v>57</v>
      </c>
      <c r="AB262" s="96" t="n">
        <v>0</v>
      </c>
      <c r="AC262" s="100" t="n">
        <f aca="false">V262-U262+AZ262</f>
        <v>100</v>
      </c>
      <c r="AD262" s="101" t="n">
        <f aca="false">U262-T262</f>
        <v>-75</v>
      </c>
      <c r="AE262" s="96" t="n">
        <v>128</v>
      </c>
      <c r="AF262" s="102" t="n">
        <f aca="false">IF(AE262&gt;0, V262/(AE262*24),"no data")</f>
        <v>0.990559895833333</v>
      </c>
      <c r="AG262" s="103" t="n">
        <f aca="false">IF(R262&gt;0,R262/24,"no data")</f>
        <v>146.458333333333</v>
      </c>
      <c r="AH262" s="102" t="n">
        <f aca="false">IF(U262&gt;0,(U262/R262),"no data")</f>
        <v>0.837268847795164</v>
      </c>
      <c r="AI262" s="104" t="n">
        <f aca="false">IF(U262&gt;0,(1440-((W262*X262)+(Y262*Z262)+(AA262*AB262))/(W262+Y262+AA262))/1440,"no data")</f>
        <v>1</v>
      </c>
      <c r="AJ262" s="105" t="n">
        <f aca="false">IF(U262&gt;0,(1440-((X262*W262+AT262*AU262)+(Z262*Y262+AV262*AW262)+(AA262*AB262+AX262*AY262))/(W262+Y262+AA262))/1440,"no data")</f>
        <v>0.895104895104895</v>
      </c>
      <c r="AK262" s="210" t="n">
        <v>8.601</v>
      </c>
      <c r="AL262" s="211" t="n">
        <v>201.56</v>
      </c>
      <c r="AM262" s="94" t="n">
        <f aca="false">AK262*AL262</f>
        <v>1733.61756</v>
      </c>
      <c r="AN262" s="210" t="n">
        <v>24.16058</v>
      </c>
      <c r="AO262" s="231" t="n">
        <v>985.683704613051</v>
      </c>
      <c r="AP262" s="109" t="n">
        <f aca="false">AN262*AO262</f>
        <v>23814.69</v>
      </c>
      <c r="AQ262" s="130" t="n">
        <f aca="false">IF(U262&gt;0,((((AK262*AL262)+(AN262*AO262))/(U262*1000))*1000000),"no data")</f>
        <v>8681.04232415902</v>
      </c>
      <c r="AR262" s="111" t="n">
        <f aca="false">IF(S262&gt;0,S262/24, "no data")</f>
        <v>125.75</v>
      </c>
      <c r="AS262" s="36"/>
      <c r="AT262" s="96" t="n">
        <v>0</v>
      </c>
      <c r="AU262" s="112" t="n">
        <v>0</v>
      </c>
      <c r="AV262" s="112" t="n">
        <v>0</v>
      </c>
      <c r="AW262" s="95" t="n">
        <v>0</v>
      </c>
      <c r="AX262" s="96" t="n">
        <v>15</v>
      </c>
      <c r="AY262" s="96" t="n">
        <v>1440</v>
      </c>
      <c r="AZ262" s="96" t="n">
        <v>0</v>
      </c>
      <c r="BA262" s="227"/>
      <c r="BB262" s="113" t="n">
        <v>998</v>
      </c>
      <c r="BC262" s="113" t="n">
        <v>1045</v>
      </c>
      <c r="BD262" s="113" t="n">
        <v>1000</v>
      </c>
      <c r="BE262" s="113" t="n">
        <f aca="false">BC262-BB262</f>
        <v>47</v>
      </c>
      <c r="BF262" s="113" t="n">
        <f aca="false">AQ262</f>
        <v>8681.04232415902</v>
      </c>
      <c r="BG262" s="173" t="n">
        <f aca="false">BD262/24</f>
        <v>41.6666666666667</v>
      </c>
      <c r="BH262" s="179" t="n">
        <v>0</v>
      </c>
      <c r="BI262" s="179" t="n">
        <v>0</v>
      </c>
      <c r="BJ262" s="180" t="n">
        <v>29.37</v>
      </c>
      <c r="BK262" s="180" t="n">
        <v>25.74</v>
      </c>
      <c r="BL262" s="180" t="n">
        <v>20.68</v>
      </c>
      <c r="BM262" s="180" t="n">
        <v>28.83</v>
      </c>
      <c r="BN262" s="181" t="n">
        <v>991.38</v>
      </c>
      <c r="BO262" s="181" t="n">
        <v>50.18</v>
      </c>
      <c r="BP262" s="182" t="n">
        <v>0.9312</v>
      </c>
      <c r="BQ262" s="114" t="n">
        <v>96.76</v>
      </c>
      <c r="BR262" s="114" t="n">
        <v>87.06</v>
      </c>
      <c r="BS262" s="134" t="n">
        <v>12107</v>
      </c>
      <c r="BT262" s="134" t="n">
        <v>11541</v>
      </c>
      <c r="BU262" s="135" t="n">
        <f aca="false">BT262-BS262</f>
        <v>-566</v>
      </c>
      <c r="BV262" s="113" t="n">
        <f aca="false">BH262+BI262</f>
        <v>0</v>
      </c>
      <c r="BW262" s="181" t="n">
        <v>0</v>
      </c>
      <c r="BX262" s="181" t="n">
        <v>0</v>
      </c>
      <c r="BZ262" s="181" t="n">
        <v>24</v>
      </c>
      <c r="CA262" s="181" t="n">
        <v>7.18</v>
      </c>
      <c r="CC262" s="181" t="n">
        <v>2.1</v>
      </c>
      <c r="CD262" s="181" t="n">
        <v>5</v>
      </c>
      <c r="CE262" s="181" t="n">
        <v>2.1</v>
      </c>
      <c r="CF262" s="181" t="n">
        <v>0</v>
      </c>
    </row>
    <row r="263" customFormat="false" ht="13.8" hidden="false" customHeight="false" outlineLevel="0" collapsed="false">
      <c r="A263" s="90"/>
      <c r="B263" s="91" t="n">
        <v>43358</v>
      </c>
      <c r="C263" s="92" t="n">
        <v>83</v>
      </c>
      <c r="D263" s="93" t="n">
        <v>0.7</v>
      </c>
      <c r="E263" s="94" t="n">
        <v>73</v>
      </c>
      <c r="F263" s="183" t="n">
        <v>93</v>
      </c>
      <c r="G263" s="183" t="n">
        <v>77</v>
      </c>
      <c r="H263" s="95" t="n">
        <v>24</v>
      </c>
      <c r="I263" s="95" t="n">
        <v>0</v>
      </c>
      <c r="J263" s="95" t="n">
        <v>24</v>
      </c>
      <c r="K263" s="95" t="n">
        <v>0</v>
      </c>
      <c r="L263" s="97" t="n">
        <v>0</v>
      </c>
      <c r="M263" s="97" t="n">
        <v>0</v>
      </c>
      <c r="N263" s="97" t="n">
        <v>0</v>
      </c>
      <c r="O263" s="97" t="n">
        <v>0</v>
      </c>
      <c r="P263" s="97" t="n">
        <v>0</v>
      </c>
      <c r="Q263" s="112" t="n">
        <v>0</v>
      </c>
      <c r="R263" s="203" t="n">
        <v>3568</v>
      </c>
      <c r="S263" s="112" t="n">
        <v>3042</v>
      </c>
      <c r="T263" s="183" t="n">
        <v>3042</v>
      </c>
      <c r="U263" s="183" t="n">
        <v>2968</v>
      </c>
      <c r="V263" s="95" t="n">
        <v>3068</v>
      </c>
      <c r="W263" s="95" t="n">
        <v>42</v>
      </c>
      <c r="X263" s="95" t="n">
        <v>0</v>
      </c>
      <c r="Y263" s="95" t="n">
        <v>44</v>
      </c>
      <c r="Z263" s="97" t="n">
        <v>0</v>
      </c>
      <c r="AA263" s="97" t="n">
        <v>57</v>
      </c>
      <c r="AB263" s="97" t="n">
        <v>0</v>
      </c>
      <c r="AC263" s="100" t="n">
        <f aca="false">V263-U263+AZ263</f>
        <v>100</v>
      </c>
      <c r="AD263" s="101" t="n">
        <f aca="false">U263-T263</f>
        <v>-74</v>
      </c>
      <c r="AE263" s="96" t="n">
        <v>130</v>
      </c>
      <c r="AF263" s="102" t="n">
        <f aca="false">IF(AE263&gt;0, V263/(AE263*24),"no data")</f>
        <v>0.983333333333333</v>
      </c>
      <c r="AG263" s="103" t="n">
        <f aca="false">IF(R263&gt;0,R263/24,"no data")</f>
        <v>148.666666666667</v>
      </c>
      <c r="AH263" s="102" t="n">
        <f aca="false">IF(U263&gt;0,(U263/R263),"no data")</f>
        <v>0.831838565022422</v>
      </c>
      <c r="AI263" s="104" t="n">
        <f aca="false">IF(U263&gt;0,(1440-((W263*X263)+(Y263*Z263)+(AA263*AB263))/(W263+Y263+AA263))/1440,"no data")</f>
        <v>1</v>
      </c>
      <c r="AJ263" s="105" t="n">
        <f aca="false">IF(U263&gt;0,(1440-((X263*W263+AT263*AU263)+(Z263*Y263+AV263*AW263)+(AA263*AB263+AX263*AY263))/(W263+Y263+AA263))/1440,"no data")</f>
        <v>0.895104895104895</v>
      </c>
      <c r="AK263" s="210" t="n">
        <v>8.625</v>
      </c>
      <c r="AL263" s="211" t="n">
        <v>205.58</v>
      </c>
      <c r="AM263" s="94" t="n">
        <f aca="false">AK263*AL263</f>
        <v>1773.1275</v>
      </c>
      <c r="AN263" s="210" t="n">
        <v>23.989</v>
      </c>
      <c r="AO263" s="231" t="n">
        <v>999.813826565419</v>
      </c>
      <c r="AP263" s="109" t="n">
        <f aca="false">AN263*AO263</f>
        <v>23984.5338854778</v>
      </c>
      <c r="AQ263" s="130" t="n">
        <f aca="false">IF(U263&gt;0,((((AK263*AL263)+(AN263*AO263))/(U263*1000))*1000000),"no data")</f>
        <v>8678.45734012056</v>
      </c>
      <c r="AR263" s="111" t="n">
        <f aca="false">IF(S263&gt;0,S263/24, "no data")</f>
        <v>126.75</v>
      </c>
      <c r="AS263" s="36"/>
      <c r="AT263" s="95" t="n">
        <v>0</v>
      </c>
      <c r="AU263" s="112" t="n">
        <v>0</v>
      </c>
      <c r="AV263" s="112" t="n">
        <v>0</v>
      </c>
      <c r="AW263" s="95" t="n">
        <v>0</v>
      </c>
      <c r="AX263" s="112" t="n">
        <v>15</v>
      </c>
      <c r="AY263" s="95" t="n">
        <v>1440</v>
      </c>
      <c r="AZ263" s="95" t="n">
        <v>0</v>
      </c>
      <c r="BA263" s="227"/>
      <c r="BB263" s="113" t="n">
        <v>1007</v>
      </c>
      <c r="BC263" s="113" t="n">
        <v>1054</v>
      </c>
      <c r="BD263" s="113" t="n">
        <v>1007</v>
      </c>
      <c r="BE263" s="113" t="n">
        <f aca="false">BC263-BB263</f>
        <v>47</v>
      </c>
      <c r="BF263" s="113" t="n">
        <f aca="false">AQ263</f>
        <v>8678.45734012056</v>
      </c>
      <c r="BG263" s="173" t="n">
        <f aca="false">BD263/24</f>
        <v>41.9583333333333</v>
      </c>
      <c r="BH263" s="115" t="n">
        <v>0</v>
      </c>
      <c r="BI263" s="116" t="n">
        <v>0</v>
      </c>
      <c r="BJ263" s="117" t="n">
        <v>29.95</v>
      </c>
      <c r="BK263" s="253" t="n">
        <v>25.03</v>
      </c>
      <c r="BL263" s="118" t="n">
        <v>20.18</v>
      </c>
      <c r="BM263" s="118" t="n">
        <v>29.29</v>
      </c>
      <c r="BN263" s="117" t="n">
        <v>995.21</v>
      </c>
      <c r="BO263" s="117" t="n">
        <v>50.13</v>
      </c>
      <c r="BP263" s="119" t="n">
        <v>0.9331</v>
      </c>
      <c r="BQ263" s="114" t="n">
        <v>96.93</v>
      </c>
      <c r="BR263" s="114" t="n">
        <v>87</v>
      </c>
      <c r="BS263" s="134" t="n">
        <v>11660</v>
      </c>
      <c r="BT263" s="134" t="n">
        <v>11193</v>
      </c>
      <c r="BU263" s="135" t="n">
        <f aca="false">BT263-BS263</f>
        <v>-467</v>
      </c>
      <c r="BV263" s="113" t="n">
        <f aca="false">BH263+BI263</f>
        <v>0</v>
      </c>
      <c r="BW263" s="114" t="n">
        <v>0</v>
      </c>
      <c r="BX263" s="114" t="n">
        <v>0</v>
      </c>
      <c r="BZ263" s="114" t="n">
        <v>24</v>
      </c>
      <c r="CA263" s="114" t="n">
        <v>6.67</v>
      </c>
      <c r="CC263" s="114" t="n">
        <v>2</v>
      </c>
      <c r="CD263" s="114" t="n">
        <v>5</v>
      </c>
      <c r="CE263" s="114" t="n">
        <v>2.1</v>
      </c>
      <c r="CF263" s="114" t="n">
        <v>0</v>
      </c>
    </row>
    <row r="264" customFormat="false" ht="13.8" hidden="false" customHeight="false" outlineLevel="0" collapsed="false">
      <c r="A264" s="90"/>
      <c r="B264" s="91" t="n">
        <v>43359</v>
      </c>
      <c r="C264" s="92" t="n">
        <v>87</v>
      </c>
      <c r="D264" s="93" t="n">
        <v>0.64</v>
      </c>
      <c r="E264" s="94" t="n">
        <v>74</v>
      </c>
      <c r="F264" s="96" t="n">
        <v>94</v>
      </c>
      <c r="G264" s="96" t="n">
        <v>78</v>
      </c>
      <c r="H264" s="95" t="n">
        <v>24</v>
      </c>
      <c r="I264" s="95" t="n">
        <v>0</v>
      </c>
      <c r="J264" s="95" t="n">
        <v>24</v>
      </c>
      <c r="K264" s="95" t="n">
        <v>0</v>
      </c>
      <c r="L264" s="97" t="n">
        <v>0</v>
      </c>
      <c r="M264" s="97" t="n">
        <v>0</v>
      </c>
      <c r="N264" s="97" t="n">
        <v>0</v>
      </c>
      <c r="O264" s="97" t="n">
        <v>0</v>
      </c>
      <c r="P264" s="97" t="n">
        <v>0</v>
      </c>
      <c r="Q264" s="112" t="n">
        <v>0</v>
      </c>
      <c r="R264" s="202" t="n">
        <v>3526</v>
      </c>
      <c r="S264" s="112" t="n">
        <v>3024</v>
      </c>
      <c r="T264" s="96" t="n">
        <v>3024</v>
      </c>
      <c r="U264" s="96" t="n">
        <v>2956</v>
      </c>
      <c r="V264" s="95" t="n">
        <v>3057</v>
      </c>
      <c r="W264" s="95" t="n">
        <v>42</v>
      </c>
      <c r="X264" s="95" t="n">
        <v>0</v>
      </c>
      <c r="Y264" s="95" t="n">
        <v>44</v>
      </c>
      <c r="Z264" s="97" t="n">
        <v>0</v>
      </c>
      <c r="AA264" s="97" t="n">
        <v>58</v>
      </c>
      <c r="AB264" s="97" t="n">
        <v>0</v>
      </c>
      <c r="AC264" s="100" t="n">
        <f aca="false">V264-U264+AZ264</f>
        <v>101</v>
      </c>
      <c r="AD264" s="101" t="n">
        <f aca="false">U264-T264</f>
        <v>-68</v>
      </c>
      <c r="AE264" s="96" t="n">
        <v>129</v>
      </c>
      <c r="AF264" s="102" t="n">
        <f aca="false">IF(AE264&gt;0, V264/(AE264*24),"no data")</f>
        <v>0.987403100775194</v>
      </c>
      <c r="AG264" s="103" t="n">
        <f aca="false">IF(R264&gt;0,R264/24,"no data")</f>
        <v>146.916666666667</v>
      </c>
      <c r="AH264" s="102" t="n">
        <f aca="false">IF(U264&gt;0,(U264/R264),"no data")</f>
        <v>0.838343732274532</v>
      </c>
      <c r="AI264" s="104" t="n">
        <f aca="false">IF(U264&gt;0,(1440-((W264*X264)+(Y264*Z264)+(AA264*AB264))/(W264+Y264+AA264))/1440,"no data")</f>
        <v>1</v>
      </c>
      <c r="AJ264" s="105" t="n">
        <f aca="false">IF(U264&gt;0,(1440-((X264*W264+AT264*AU264)+(Z264*Y264+AV264*AW264)+(AA264*AB264+AX264*AY264))/(W264+Y264+AA264))/1440,"no data")</f>
        <v>0.888888888888889</v>
      </c>
      <c r="AK264" s="210" t="n">
        <v>8.603</v>
      </c>
      <c r="AL264" s="211" t="n">
        <v>204.14</v>
      </c>
      <c r="AM264" s="94" t="n">
        <f aca="false">AK264*AL264</f>
        <v>1756.21642</v>
      </c>
      <c r="AN264" s="210" t="n">
        <v>23.612</v>
      </c>
      <c r="AO264" s="231" t="n">
        <v>1012.59488226166</v>
      </c>
      <c r="AP264" s="109" t="n">
        <f aca="false">AN264*AO264</f>
        <v>23909.3903599622</v>
      </c>
      <c r="AQ264" s="130" t="n">
        <f aca="false">IF(U264&gt;0,((((AK264*AL264)+(AN264*AO264))/(U264*1000))*1000000),"no data")</f>
        <v>8682.54627197639</v>
      </c>
      <c r="AR264" s="111" t="n">
        <f aca="false">IF(S264&gt;0,S264/24, "no data")</f>
        <v>126</v>
      </c>
      <c r="AS264" s="36"/>
      <c r="AT264" s="95" t="n">
        <v>0</v>
      </c>
      <c r="AU264" s="112" t="n">
        <v>0</v>
      </c>
      <c r="AV264" s="112" t="n">
        <v>0</v>
      </c>
      <c r="AW264" s="95" t="n">
        <v>0</v>
      </c>
      <c r="AX264" s="112" t="n">
        <v>16</v>
      </c>
      <c r="AY264" s="95" t="n">
        <v>1440</v>
      </c>
      <c r="AZ264" s="95" t="n">
        <v>0</v>
      </c>
      <c r="BA264" s="227"/>
      <c r="BB264" s="113" t="n">
        <v>1002</v>
      </c>
      <c r="BC264" s="113" t="n">
        <v>1050</v>
      </c>
      <c r="BD264" s="113" t="n">
        <v>1005</v>
      </c>
      <c r="BE264" s="113" t="n">
        <f aca="false">BC264-BB264</f>
        <v>48</v>
      </c>
      <c r="BF264" s="113" t="n">
        <f aca="false">AQ264</f>
        <v>8682.54627197639</v>
      </c>
      <c r="BG264" s="173" t="n">
        <f aca="false">BD264/24</f>
        <v>41.875</v>
      </c>
      <c r="BH264" s="115" t="n">
        <v>0</v>
      </c>
      <c r="BI264" s="116" t="n">
        <v>0</v>
      </c>
      <c r="BJ264" s="117" t="n">
        <v>29.53</v>
      </c>
      <c r="BK264" s="118" t="n">
        <v>25.02</v>
      </c>
      <c r="BL264" s="118" t="n">
        <v>20.24</v>
      </c>
      <c r="BM264" s="118" t="n">
        <v>28.92</v>
      </c>
      <c r="BN264" s="117" t="n">
        <v>994.8</v>
      </c>
      <c r="BO264" s="117" t="n">
        <v>50.12</v>
      </c>
      <c r="BP264" s="119" t="n">
        <v>0.9325</v>
      </c>
      <c r="BQ264" s="114" t="n">
        <v>96.77</v>
      </c>
      <c r="BR264" s="114" t="n">
        <v>86.99</v>
      </c>
      <c r="BS264" s="134" t="n">
        <v>11736</v>
      </c>
      <c r="BT264" s="134" t="n">
        <v>11278</v>
      </c>
      <c r="BU264" s="135" t="n">
        <f aca="false">BT264-BS264</f>
        <v>-458</v>
      </c>
      <c r="BV264" s="113" t="n">
        <f aca="false">BH264+BI264</f>
        <v>0</v>
      </c>
      <c r="BW264" s="114" t="n">
        <v>0</v>
      </c>
      <c r="BX264" s="114" t="n">
        <v>0</v>
      </c>
      <c r="BZ264" s="114" t="n">
        <v>24</v>
      </c>
      <c r="CA264" s="114" t="n">
        <v>6.6</v>
      </c>
      <c r="CC264" s="114" t="n">
        <v>2.1</v>
      </c>
      <c r="CD264" s="114" t="n">
        <v>5</v>
      </c>
      <c r="CE264" s="114" t="n">
        <v>2.1</v>
      </c>
      <c r="CF264" s="114" t="n">
        <v>-0.5</v>
      </c>
    </row>
    <row r="265" customFormat="false" ht="15" hidden="false" customHeight="true" outlineLevel="0" collapsed="false">
      <c r="A265" s="90" t="s">
        <v>130</v>
      </c>
      <c r="B265" s="91" t="n">
        <v>43360</v>
      </c>
      <c r="C265" s="140" t="n">
        <v>90</v>
      </c>
      <c r="D265" s="166" t="n">
        <v>0.6</v>
      </c>
      <c r="E265" s="142" t="n">
        <v>74</v>
      </c>
      <c r="F265" s="144" t="n">
        <v>99</v>
      </c>
      <c r="G265" s="144" t="n">
        <v>81</v>
      </c>
      <c r="H265" s="144" t="n">
        <v>24</v>
      </c>
      <c r="I265" s="144" t="n">
        <v>0</v>
      </c>
      <c r="J265" s="144" t="n">
        <v>24</v>
      </c>
      <c r="K265" s="144" t="n">
        <v>0</v>
      </c>
      <c r="L265" s="185" t="n">
        <v>0</v>
      </c>
      <c r="M265" s="185" t="n">
        <v>0</v>
      </c>
      <c r="N265" s="185" t="n">
        <v>0</v>
      </c>
      <c r="O265" s="185" t="n">
        <v>0</v>
      </c>
      <c r="P265" s="185" t="n">
        <v>0</v>
      </c>
      <c r="Q265" s="159" t="n">
        <v>0</v>
      </c>
      <c r="R265" s="204" t="n">
        <v>3499</v>
      </c>
      <c r="S265" s="143" t="n">
        <v>3022</v>
      </c>
      <c r="T265" s="144" t="n">
        <v>3022</v>
      </c>
      <c r="U265" s="144" t="n">
        <v>2946</v>
      </c>
      <c r="V265" s="144" t="n">
        <v>3044</v>
      </c>
      <c r="W265" s="144" t="n">
        <v>42</v>
      </c>
      <c r="X265" s="144" t="n">
        <v>0</v>
      </c>
      <c r="Y265" s="144" t="n">
        <v>44</v>
      </c>
      <c r="Z265" s="185" t="n">
        <v>0</v>
      </c>
      <c r="AA265" s="185" t="n">
        <v>57</v>
      </c>
      <c r="AB265" s="185" t="n">
        <v>0</v>
      </c>
      <c r="AC265" s="149" t="n">
        <f aca="false">V265-U265+AZ265</f>
        <v>98</v>
      </c>
      <c r="AD265" s="150" t="n">
        <f aca="false">U265-T265</f>
        <v>-76</v>
      </c>
      <c r="AE265" s="144" t="n">
        <v>128</v>
      </c>
      <c r="AF265" s="151" t="n">
        <f aca="false">IF(AE265&gt;0, V265/(AE265*24),"no data")</f>
        <v>0.990885416666667</v>
      </c>
      <c r="AG265" s="152" t="n">
        <f aca="false">IF(R265&gt;0,R265/24,"no data")</f>
        <v>145.791666666667</v>
      </c>
      <c r="AH265" s="151" t="n">
        <f aca="false">IF(U265&gt;0,(U265/R265),"no data")</f>
        <v>0.841954844241212</v>
      </c>
      <c r="AI265" s="153" t="n">
        <f aca="false">IF(U265&gt;0,(1440-((W265*X265)+(Y265*Z265)+(AA265*AB265))/(W265+Y265+AA265))/1440,"no data")</f>
        <v>1</v>
      </c>
      <c r="AJ265" s="154" t="n">
        <f aca="false">IF(U265&gt;0,(1440-((X265*W265+AT265*AU265)+(Z265*Y265+AV265*AW265)+(AA265*AB265+AX265*AY265))/(W265+Y265+AA265))/1440,"no data")</f>
        <v>0.895104895104895</v>
      </c>
      <c r="AK265" s="233" t="n">
        <v>8.621</v>
      </c>
      <c r="AL265" s="234" t="n">
        <v>205.07</v>
      </c>
      <c r="AM265" s="201" t="n">
        <f aca="false">AK265*AL265</f>
        <v>1767.90847</v>
      </c>
      <c r="AN265" s="233" t="n">
        <v>23.623</v>
      </c>
      <c r="AO265" s="235" t="n">
        <v>1003.44279616175</v>
      </c>
      <c r="AP265" s="155" t="n">
        <f aca="false">AN265*AO265</f>
        <v>23704.3291737289</v>
      </c>
      <c r="AQ265" s="156" t="n">
        <f aca="false">IF(U265&gt;0,((((AK265*AL265)+(AN265*AO265))/(U265*1000))*1000000),"no data")</f>
        <v>8646.38073446331</v>
      </c>
      <c r="AR265" s="157" t="n">
        <f aca="false">IF(S265&gt;0,S265/24, "no data")</f>
        <v>125.916666666667</v>
      </c>
      <c r="AS265" s="36"/>
      <c r="AT265" s="143" t="n">
        <v>0</v>
      </c>
      <c r="AU265" s="159" t="n">
        <v>0</v>
      </c>
      <c r="AV265" s="159" t="n">
        <v>0</v>
      </c>
      <c r="AW265" s="143" t="n">
        <v>0</v>
      </c>
      <c r="AX265" s="159" t="n">
        <v>15</v>
      </c>
      <c r="AY265" s="143" t="n">
        <v>1440</v>
      </c>
      <c r="AZ265" s="143" t="n">
        <v>0</v>
      </c>
      <c r="BA265" s="227"/>
      <c r="BB265" s="160" t="n">
        <v>996</v>
      </c>
      <c r="BC265" s="160" t="n">
        <v>1046</v>
      </c>
      <c r="BD265" s="160" t="n">
        <v>1002</v>
      </c>
      <c r="BE265" s="160" t="n">
        <f aca="false">BC265-BB265</f>
        <v>50</v>
      </c>
      <c r="BF265" s="160" t="n">
        <f aca="false">AQ265</f>
        <v>8646.38073446331</v>
      </c>
      <c r="BG265" s="162" t="n">
        <f aca="false">BD265/24</f>
        <v>41.75</v>
      </c>
      <c r="BH265" s="187" t="n">
        <v>0</v>
      </c>
      <c r="BI265" s="188" t="n">
        <v>0</v>
      </c>
      <c r="BJ265" s="189" t="n">
        <v>29.2</v>
      </c>
      <c r="BK265" s="190" t="n">
        <v>24.98</v>
      </c>
      <c r="BL265" s="190" t="n">
        <v>20.27</v>
      </c>
      <c r="BM265" s="190" t="n">
        <v>28.86</v>
      </c>
      <c r="BN265" s="190" t="n">
        <v>993.2</v>
      </c>
      <c r="BO265" s="190" t="n">
        <v>50.13</v>
      </c>
      <c r="BP265" s="191" t="n">
        <v>0.931</v>
      </c>
      <c r="BQ265" s="190" t="n">
        <v>96.56</v>
      </c>
      <c r="BR265" s="190" t="n">
        <v>87</v>
      </c>
      <c r="BS265" s="190" t="n">
        <v>11769</v>
      </c>
      <c r="BT265" s="190" t="n">
        <v>11318</v>
      </c>
      <c r="BU265" s="135" t="n">
        <f aca="false">BT265-BS265</f>
        <v>-451</v>
      </c>
      <c r="BV265" s="160" t="n">
        <f aca="false">BH265+BI265</f>
        <v>0</v>
      </c>
      <c r="BW265" s="162" t="n">
        <v>0</v>
      </c>
      <c r="BX265" s="162" t="n">
        <v>0</v>
      </c>
      <c r="BZ265" s="162" t="n">
        <v>24</v>
      </c>
      <c r="CA265" s="162" t="n">
        <v>6.4</v>
      </c>
      <c r="CC265" s="162" t="n">
        <v>2</v>
      </c>
      <c r="CD265" s="162" t="n">
        <v>4.9</v>
      </c>
      <c r="CE265" s="162" t="n">
        <v>2.1</v>
      </c>
      <c r="CF265" s="162" t="n">
        <v>-0.3</v>
      </c>
    </row>
    <row r="266" customFormat="false" ht="13.8" hidden="false" customHeight="false" outlineLevel="0" collapsed="false">
      <c r="A266" s="90"/>
      <c r="B266" s="91" t="n">
        <v>43361</v>
      </c>
      <c r="C266" s="140" t="n">
        <v>89.9</v>
      </c>
      <c r="D266" s="166" t="n">
        <v>0.607</v>
      </c>
      <c r="E266" s="142" t="n">
        <v>74</v>
      </c>
      <c r="F266" s="144" t="n">
        <v>102</v>
      </c>
      <c r="G266" s="144" t="n">
        <v>79</v>
      </c>
      <c r="H266" s="245" t="n">
        <v>24</v>
      </c>
      <c r="I266" s="245" t="n">
        <v>0</v>
      </c>
      <c r="J266" s="245" t="n">
        <v>24</v>
      </c>
      <c r="K266" s="245" t="n">
        <v>0</v>
      </c>
      <c r="L266" s="246" t="n">
        <v>0</v>
      </c>
      <c r="M266" s="185" t="n">
        <v>0</v>
      </c>
      <c r="N266" s="185" t="n">
        <v>0</v>
      </c>
      <c r="O266" s="185" t="n">
        <v>0</v>
      </c>
      <c r="P266" s="185" t="n">
        <v>0</v>
      </c>
      <c r="Q266" s="159" t="n">
        <v>0</v>
      </c>
      <c r="R266" s="204" t="n">
        <v>3501</v>
      </c>
      <c r="S266" s="143" t="n">
        <v>3019</v>
      </c>
      <c r="T266" s="144" t="n">
        <v>3019</v>
      </c>
      <c r="U266" s="144" t="n">
        <v>2945</v>
      </c>
      <c r="V266" s="144" t="n">
        <v>3043</v>
      </c>
      <c r="W266" s="144" t="n">
        <v>42</v>
      </c>
      <c r="X266" s="144" t="n">
        <v>0</v>
      </c>
      <c r="Y266" s="144" t="n">
        <v>44</v>
      </c>
      <c r="Z266" s="185" t="n">
        <v>0</v>
      </c>
      <c r="AA266" s="185" t="n">
        <v>57</v>
      </c>
      <c r="AB266" s="245" t="n">
        <v>0</v>
      </c>
      <c r="AC266" s="149" t="n">
        <f aca="false">V266-U266+AZ266</f>
        <v>98</v>
      </c>
      <c r="AD266" s="150" t="n">
        <f aca="false">U266-T266</f>
        <v>-74</v>
      </c>
      <c r="AE266" s="144" t="n">
        <v>129</v>
      </c>
      <c r="AF266" s="151" t="n">
        <f aca="false">IF(AE266&gt;0, V266/(AE266*24),"no data")</f>
        <v>0.982881136950904</v>
      </c>
      <c r="AG266" s="152" t="n">
        <f aca="false">IF(R266&gt;0,R266/24,"no data")</f>
        <v>145.875</v>
      </c>
      <c r="AH266" s="151" t="n">
        <f aca="false">IF(U266&gt;0,(U266/R266),"no data")</f>
        <v>0.841188231933733</v>
      </c>
      <c r="AI266" s="153" t="n">
        <f aca="false">IF(U266&gt;0,(1440-((W266*X266)+(Y266*Z266)+(AA266*AB266))/(W266+Y266+AA266))/1440,"no data")</f>
        <v>1</v>
      </c>
      <c r="AJ266" s="154" t="n">
        <f aca="false">IF(U266&gt;0,(1440-((X266*W266+AT266*AU266)+(Z266*Y266+AV266*AW266)+(AA266*AB266+AX266*AY266))/(W266+Y266+AA266))/1440,"no data")</f>
        <v>0.895104895104895</v>
      </c>
      <c r="AK266" s="238" t="n">
        <v>8.624</v>
      </c>
      <c r="AL266" s="239" t="n">
        <v>204.23</v>
      </c>
      <c r="AM266" s="201" t="n">
        <f aca="false">AK266*AL266</f>
        <v>1761.27952</v>
      </c>
      <c r="AN266" s="238" t="n">
        <v>23.771</v>
      </c>
      <c r="AO266" s="240" t="n">
        <v>1001.93396525802</v>
      </c>
      <c r="AP266" s="155" t="n">
        <f aca="false">AN266*AO266</f>
        <v>23816.9722881483</v>
      </c>
      <c r="AQ266" s="156" t="n">
        <f aca="false">IF(U266&gt;0,((((AK266*AL266)+(AN266*AO266))/(U266*1000))*1000000),"no data")</f>
        <v>8685.31470565309</v>
      </c>
      <c r="AR266" s="157" t="n">
        <f aca="false">IF(S266&gt;0,(S266/24), "no data")</f>
        <v>125.791666666667</v>
      </c>
      <c r="AS266" s="36"/>
      <c r="AT266" s="247" t="n">
        <v>0</v>
      </c>
      <c r="AU266" s="248" t="n">
        <v>0</v>
      </c>
      <c r="AV266" s="247" t="n">
        <v>0</v>
      </c>
      <c r="AW266" s="247" t="n">
        <v>0</v>
      </c>
      <c r="AX266" s="248" t="n">
        <v>15</v>
      </c>
      <c r="AY266" s="247" t="n">
        <v>1440</v>
      </c>
      <c r="AZ266" s="143" t="n">
        <v>0</v>
      </c>
      <c r="BA266" s="227"/>
      <c r="BB266" s="160" t="n">
        <v>997</v>
      </c>
      <c r="BC266" s="160" t="n">
        <v>1045</v>
      </c>
      <c r="BD266" s="160" t="n">
        <v>1001</v>
      </c>
      <c r="BE266" s="160" t="n">
        <f aca="false">BC266-BB266</f>
        <v>48</v>
      </c>
      <c r="BF266" s="160" t="n">
        <f aca="false">AQ266</f>
        <v>8685.31470565309</v>
      </c>
      <c r="BG266" s="162" t="n">
        <f aca="false">BD266/24</f>
        <v>41.7083333333333</v>
      </c>
      <c r="BH266" s="187" t="n">
        <v>0</v>
      </c>
      <c r="BI266" s="188" t="n">
        <v>0</v>
      </c>
      <c r="BJ266" s="189" t="n">
        <v>29.2</v>
      </c>
      <c r="BK266" s="190" t="n">
        <v>25.14</v>
      </c>
      <c r="BL266" s="190" t="n">
        <v>20.52</v>
      </c>
      <c r="BM266" s="190" t="n">
        <v>28.56</v>
      </c>
      <c r="BN266" s="189" t="n">
        <v>993</v>
      </c>
      <c r="BO266" s="190" t="n">
        <v>50.21</v>
      </c>
      <c r="BP266" s="191" t="n">
        <v>0.9311</v>
      </c>
      <c r="BQ266" s="190" t="n">
        <v>96.52</v>
      </c>
      <c r="BR266" s="190" t="n">
        <v>87</v>
      </c>
      <c r="BS266" s="190" t="n">
        <v>11838</v>
      </c>
      <c r="BT266" s="190" t="n">
        <v>11423</v>
      </c>
      <c r="BU266" s="135" t="n">
        <f aca="false">BT266-BS266</f>
        <v>-415</v>
      </c>
      <c r="BV266" s="160" t="n">
        <f aca="false">BH266+BI266</f>
        <v>0</v>
      </c>
      <c r="BW266" s="162" t="n">
        <v>0</v>
      </c>
      <c r="BX266" s="162" t="n">
        <v>0</v>
      </c>
      <c r="BZ266" s="162" t="n">
        <v>24</v>
      </c>
      <c r="CA266" s="162" t="n">
        <v>7.16</v>
      </c>
      <c r="CC266" s="162" t="n">
        <v>2</v>
      </c>
      <c r="CD266" s="162" t="n">
        <v>4.9</v>
      </c>
      <c r="CE266" s="162" t="n">
        <v>2.1</v>
      </c>
      <c r="CF266" s="162" t="n">
        <v>-0.4</v>
      </c>
    </row>
    <row r="267" customFormat="false" ht="13.8" hidden="false" customHeight="false" outlineLevel="0" collapsed="false">
      <c r="A267" s="90"/>
      <c r="B267" s="91" t="n">
        <v>43362</v>
      </c>
      <c r="C267" s="140" t="n">
        <v>88.8</v>
      </c>
      <c r="D267" s="166" t="n">
        <v>0.631</v>
      </c>
      <c r="E267" s="142" t="n">
        <v>74.8</v>
      </c>
      <c r="F267" s="144" t="n">
        <v>102</v>
      </c>
      <c r="G267" s="144" t="n">
        <v>79</v>
      </c>
      <c r="H267" s="245" t="n">
        <v>24</v>
      </c>
      <c r="I267" s="245" t="n">
        <v>0</v>
      </c>
      <c r="J267" s="245" t="n">
        <v>24</v>
      </c>
      <c r="K267" s="245" t="n">
        <v>0</v>
      </c>
      <c r="L267" s="246" t="n">
        <v>0</v>
      </c>
      <c r="M267" s="185" t="n">
        <v>0</v>
      </c>
      <c r="N267" s="185" t="n">
        <v>0</v>
      </c>
      <c r="O267" s="185" t="n">
        <v>0</v>
      </c>
      <c r="P267" s="185" t="n">
        <v>0</v>
      </c>
      <c r="Q267" s="159" t="n">
        <v>0</v>
      </c>
      <c r="R267" s="204" t="n">
        <v>3509</v>
      </c>
      <c r="S267" s="143" t="n">
        <v>3002</v>
      </c>
      <c r="T267" s="144" t="n">
        <v>3002</v>
      </c>
      <c r="U267" s="144" t="n">
        <v>2933</v>
      </c>
      <c r="V267" s="144" t="n">
        <v>3033</v>
      </c>
      <c r="W267" s="144" t="n">
        <v>41</v>
      </c>
      <c r="X267" s="144" t="n">
        <v>0</v>
      </c>
      <c r="Y267" s="144" t="n">
        <v>43</v>
      </c>
      <c r="Z267" s="206" t="n">
        <v>0</v>
      </c>
      <c r="AA267" s="185" t="n">
        <v>57</v>
      </c>
      <c r="AB267" s="185" t="n">
        <v>0</v>
      </c>
      <c r="AC267" s="149" t="n">
        <f aca="false">V267-U267+AZ267</f>
        <v>100</v>
      </c>
      <c r="AD267" s="150" t="n">
        <f aca="false">U267-T267</f>
        <v>-69</v>
      </c>
      <c r="AE267" s="144" t="n">
        <v>130</v>
      </c>
      <c r="AF267" s="151" t="n">
        <f aca="false">IF(AE267&gt;0, V267/(AE267*24),"no data")</f>
        <v>0.972115384615385</v>
      </c>
      <c r="AG267" s="152" t="n">
        <f aca="false">IF(R267&gt;0,R267/24,"no data")</f>
        <v>146.208333333333</v>
      </c>
      <c r="AH267" s="151" t="n">
        <f aca="false">IF(U267&gt;0,(U267/R267),"no data")</f>
        <v>0.835850669706469</v>
      </c>
      <c r="AI267" s="153" t="n">
        <f aca="false">IF(U267&gt;0,(1440-((W267*X267)+(Y267*Z267)+(AA267*AB267))/(W267+Y267+AA267))/1440,"no data")</f>
        <v>1</v>
      </c>
      <c r="AJ267" s="154" t="n">
        <f aca="false">IF(U267&gt;0,(1440-((X267*W267+AT267*AU267)+(Z267*Y267+AV267*AW267)+(AA267*AB267+AX267*AY267))/(W267+Y267+AA267))/1440,"no data")</f>
        <v>0.893617021276596</v>
      </c>
      <c r="AK267" s="238" t="n">
        <v>8.598</v>
      </c>
      <c r="AL267" s="239" t="n">
        <v>189.09</v>
      </c>
      <c r="AM267" s="201" t="n">
        <f aca="false">AK267*AL267</f>
        <v>1625.79582</v>
      </c>
      <c r="AN267" s="238" t="n">
        <v>23.858</v>
      </c>
      <c r="AO267" s="240" t="n">
        <v>997.844241141767</v>
      </c>
      <c r="AP267" s="155" t="n">
        <f aca="false">AN267*AO267</f>
        <v>23806.5679051603</v>
      </c>
      <c r="AQ267" s="156" t="n">
        <f aca="false">IF(U267&gt;0,((((AK267*AL267)+(AN267*AO267))/(U267*1000))*1000000),"no data")</f>
        <v>8671.10935054902</v>
      </c>
      <c r="AR267" s="157" t="n">
        <f aca="false">IF(S267&gt;0,S267/24, "no data")</f>
        <v>125.083333333333</v>
      </c>
      <c r="AS267" s="36"/>
      <c r="AT267" s="143" t="n">
        <v>0</v>
      </c>
      <c r="AU267" s="159" t="n">
        <v>0</v>
      </c>
      <c r="AV267" s="159" t="n">
        <v>0</v>
      </c>
      <c r="AW267" s="143" t="n">
        <v>0</v>
      </c>
      <c r="AX267" s="159" t="n">
        <v>15</v>
      </c>
      <c r="AY267" s="143" t="n">
        <v>1440</v>
      </c>
      <c r="AZ267" s="143" t="n">
        <v>0</v>
      </c>
      <c r="BA267" s="227"/>
      <c r="BB267" s="160" t="n">
        <v>993</v>
      </c>
      <c r="BC267" s="160" t="n">
        <v>1042</v>
      </c>
      <c r="BD267" s="160" t="n">
        <v>998</v>
      </c>
      <c r="BE267" s="160" t="n">
        <f aca="false">BC267-BB267</f>
        <v>49</v>
      </c>
      <c r="BF267" s="160" t="n">
        <f aca="false">AQ267</f>
        <v>8671.10935054902</v>
      </c>
      <c r="BG267" s="162" t="n">
        <f aca="false">BD267/24</f>
        <v>41.5833333333333</v>
      </c>
      <c r="BH267" s="187" t="n">
        <v>0</v>
      </c>
      <c r="BI267" s="187" t="n">
        <v>0</v>
      </c>
      <c r="BJ267" s="189" t="n">
        <v>28.8</v>
      </c>
      <c r="BK267" s="190" t="n">
        <v>25.09</v>
      </c>
      <c r="BL267" s="190" t="n">
        <v>20.47</v>
      </c>
      <c r="BM267" s="190" t="n">
        <v>28.67</v>
      </c>
      <c r="BN267" s="192" t="n">
        <v>991.92</v>
      </c>
      <c r="BO267" s="189" t="n">
        <v>50.15</v>
      </c>
      <c r="BP267" s="191" t="n">
        <v>0.9276</v>
      </c>
      <c r="BQ267" s="190" t="n">
        <v>96.45</v>
      </c>
      <c r="BR267" s="190" t="n">
        <v>87.16</v>
      </c>
      <c r="BS267" s="190" t="n">
        <v>11860</v>
      </c>
      <c r="BT267" s="190" t="n">
        <v>11430</v>
      </c>
      <c r="BU267" s="135" t="n">
        <f aca="false">BT267-BS267</f>
        <v>-430</v>
      </c>
      <c r="BV267" s="160" t="n">
        <f aca="false">BH267+BI267</f>
        <v>0</v>
      </c>
      <c r="BW267" s="162" t="n">
        <v>0</v>
      </c>
      <c r="BX267" s="162" t="n">
        <v>0</v>
      </c>
      <c r="BZ267" s="162" t="n">
        <v>24</v>
      </c>
      <c r="CA267" s="162" t="n">
        <v>7.33</v>
      </c>
      <c r="CC267" s="162" t="n">
        <v>2</v>
      </c>
      <c r="CD267" s="162" t="n">
        <v>4.9</v>
      </c>
      <c r="CE267" s="162" t="n">
        <v>2.1</v>
      </c>
      <c r="CF267" s="162" t="n">
        <v>-0.3</v>
      </c>
    </row>
    <row r="268" customFormat="false" ht="13.8" hidden="false" customHeight="false" outlineLevel="0" collapsed="false">
      <c r="A268" s="90"/>
      <c r="B268" s="91" t="n">
        <v>43363</v>
      </c>
      <c r="C268" s="140" t="n">
        <v>88.9</v>
      </c>
      <c r="D268" s="166" t="n">
        <v>0.615</v>
      </c>
      <c r="E268" s="142" t="n">
        <v>74.3</v>
      </c>
      <c r="F268" s="144" t="n">
        <v>100</v>
      </c>
      <c r="G268" s="144" t="n">
        <v>79</v>
      </c>
      <c r="H268" s="245" t="n">
        <v>24</v>
      </c>
      <c r="I268" s="245" t="n">
        <v>0</v>
      </c>
      <c r="J268" s="245" t="n">
        <v>24</v>
      </c>
      <c r="K268" s="245" t="n">
        <v>0</v>
      </c>
      <c r="L268" s="246" t="n">
        <v>0</v>
      </c>
      <c r="M268" s="185" t="n">
        <v>0</v>
      </c>
      <c r="N268" s="185" t="n">
        <v>0</v>
      </c>
      <c r="O268" s="185" t="n">
        <v>0</v>
      </c>
      <c r="P268" s="185" t="n">
        <v>0</v>
      </c>
      <c r="Q268" s="159" t="n">
        <v>0</v>
      </c>
      <c r="R268" s="207" t="n">
        <v>3511</v>
      </c>
      <c r="S268" s="143" t="n">
        <v>3009</v>
      </c>
      <c r="T268" s="144" t="n">
        <v>3009</v>
      </c>
      <c r="U268" s="144" t="n">
        <v>2937</v>
      </c>
      <c r="V268" s="144" t="n">
        <v>3035</v>
      </c>
      <c r="W268" s="144" t="n">
        <v>41</v>
      </c>
      <c r="X268" s="144" t="n">
        <v>0</v>
      </c>
      <c r="Y268" s="144" t="n">
        <v>43</v>
      </c>
      <c r="Z268" s="185" t="n">
        <v>0</v>
      </c>
      <c r="AA268" s="185" t="n">
        <v>57</v>
      </c>
      <c r="AB268" s="185" t="n">
        <v>0</v>
      </c>
      <c r="AC268" s="149" t="n">
        <f aca="false">V268-U268+AZ268</f>
        <v>98</v>
      </c>
      <c r="AD268" s="150" t="n">
        <f aca="false">U268-T268</f>
        <v>-72</v>
      </c>
      <c r="AE268" s="144" t="n">
        <v>130</v>
      </c>
      <c r="AF268" s="151" t="n">
        <f aca="false">IF(AE268&gt;0, V268/(AE268*24),"no data")</f>
        <v>0.97275641025641</v>
      </c>
      <c r="AG268" s="152" t="n">
        <f aca="false">IF(R268&gt;0,R268/24,"no data")</f>
        <v>146.291666666667</v>
      </c>
      <c r="AH268" s="151" t="n">
        <f aca="false">IF(U268&gt;0,(U268/R268),"no data")</f>
        <v>0.836513813728283</v>
      </c>
      <c r="AI268" s="153" t="n">
        <f aca="false">IF(U268&gt;0,(1440-((W268*X268)+(Y268*Z268)+(AA268*AB268))/(W268+Y268+AA268))/1440,"no data")</f>
        <v>1</v>
      </c>
      <c r="AJ268" s="154" t="n">
        <f aca="false">IF(U268&gt;0,(1440-((X268*W268+AT268*AU268)+(Z268*Y268+AV268*AW268)+(AA268*AB268+AX268*AY268))/(W268+Y268+AA268))/1440,"no data")</f>
        <v>0.893617021276596</v>
      </c>
      <c r="AK268" s="238" t="n">
        <v>8.585</v>
      </c>
      <c r="AL268" s="239" t="n">
        <v>183.69</v>
      </c>
      <c r="AM268" s="201" t="n">
        <f aca="false">AK268*AL268</f>
        <v>1576.97865</v>
      </c>
      <c r="AN268" s="238" t="n">
        <v>23.879</v>
      </c>
      <c r="AO268" s="240" t="n">
        <v>999.152840670435</v>
      </c>
      <c r="AP268" s="155" t="n">
        <f aca="false">AN268*AO268</f>
        <v>23858.7706823693</v>
      </c>
      <c r="AQ268" s="156" t="n">
        <f aca="false">IF(U268&gt;0,((((AK268*AL268)+(AN268*AO268))/(U268*1000))*1000000),"no data")</f>
        <v>8660.45261571989</v>
      </c>
      <c r="AR268" s="157" t="n">
        <f aca="false">IF(S268&gt;0,S268/24, "no data")</f>
        <v>125.375</v>
      </c>
      <c r="AS268" s="36"/>
      <c r="AT268" s="143" t="n">
        <v>0</v>
      </c>
      <c r="AU268" s="159" t="n">
        <v>0</v>
      </c>
      <c r="AV268" s="159" t="n">
        <v>0</v>
      </c>
      <c r="AW268" s="143" t="n">
        <v>0</v>
      </c>
      <c r="AX268" s="159" t="n">
        <v>15</v>
      </c>
      <c r="AY268" s="143" t="n">
        <v>1440</v>
      </c>
      <c r="AZ268" s="143" t="n">
        <v>0</v>
      </c>
      <c r="BA268" s="227"/>
      <c r="BB268" s="160" t="n">
        <v>994</v>
      </c>
      <c r="BC268" s="160" t="n">
        <v>1041</v>
      </c>
      <c r="BD268" s="160" t="n">
        <v>1000</v>
      </c>
      <c r="BE268" s="160" t="n">
        <f aca="false">BC268-BB268</f>
        <v>47</v>
      </c>
      <c r="BF268" s="160" t="n">
        <f aca="false">AQ268</f>
        <v>8660.45261571989</v>
      </c>
      <c r="BG268" s="162" t="n">
        <f aca="false">BD268/24</f>
        <v>41.6666666666667</v>
      </c>
      <c r="BH268" s="187" t="n">
        <v>0</v>
      </c>
      <c r="BI268" s="188" t="n">
        <v>0</v>
      </c>
      <c r="BJ268" s="208" t="n">
        <v>28.5</v>
      </c>
      <c r="BK268" s="189" t="n">
        <v>25.03</v>
      </c>
      <c r="BL268" s="190" t="n">
        <v>20.48</v>
      </c>
      <c r="BM268" s="192" t="n">
        <v>28.37</v>
      </c>
      <c r="BN268" s="190" t="n">
        <v>992.5</v>
      </c>
      <c r="BO268" s="190" t="n">
        <v>50.12</v>
      </c>
      <c r="BP268" s="191" t="n">
        <v>0.9246</v>
      </c>
      <c r="BQ268" s="190" t="n">
        <v>96.26</v>
      </c>
      <c r="BR268" s="189" t="n">
        <v>87.24</v>
      </c>
      <c r="BS268" s="190" t="n">
        <v>11830</v>
      </c>
      <c r="BT268" s="160" t="n">
        <v>11451</v>
      </c>
      <c r="BU268" s="135" t="n">
        <f aca="false">BT268-BS268</f>
        <v>-379</v>
      </c>
      <c r="BV268" s="160" t="n">
        <f aca="false">BH268+BI268</f>
        <v>0</v>
      </c>
      <c r="BW268" s="162" t="n">
        <v>0</v>
      </c>
      <c r="BX268" s="162" t="n">
        <v>0</v>
      </c>
      <c r="BZ268" s="162" t="n">
        <v>24</v>
      </c>
      <c r="CA268" s="162" t="n">
        <v>7.12</v>
      </c>
      <c r="CC268" s="162" t="n">
        <v>2</v>
      </c>
      <c r="CD268" s="162" t="n">
        <v>4.9</v>
      </c>
      <c r="CE268" s="162" t="n">
        <v>2.1</v>
      </c>
      <c r="CF268" s="162" t="n">
        <v>-0.3</v>
      </c>
    </row>
    <row r="269" customFormat="false" ht="13.8" hidden="false" customHeight="false" outlineLevel="0" collapsed="false">
      <c r="A269" s="90"/>
      <c r="B269" s="91" t="n">
        <v>43364</v>
      </c>
      <c r="C269" s="140" t="n">
        <v>88.2</v>
      </c>
      <c r="D269" s="166" t="n">
        <v>0.652</v>
      </c>
      <c r="E269" s="142" t="n">
        <v>75.51</v>
      </c>
      <c r="F269" s="144" t="n">
        <v>98</v>
      </c>
      <c r="G269" s="144" t="n">
        <v>79</v>
      </c>
      <c r="H269" s="144" t="n">
        <v>24</v>
      </c>
      <c r="I269" s="144" t="n">
        <v>0</v>
      </c>
      <c r="J269" s="144" t="n">
        <v>24</v>
      </c>
      <c r="K269" s="144" t="n">
        <v>0</v>
      </c>
      <c r="L269" s="170" t="n">
        <v>0</v>
      </c>
      <c r="M269" s="170" t="n">
        <v>0</v>
      </c>
      <c r="N269" s="170" t="n">
        <v>0</v>
      </c>
      <c r="O269" s="170" t="n">
        <v>0</v>
      </c>
      <c r="P269" s="170" t="n">
        <v>0</v>
      </c>
      <c r="Q269" s="159" t="n">
        <v>0</v>
      </c>
      <c r="R269" s="204" t="n">
        <v>3516</v>
      </c>
      <c r="S269" s="159" t="n">
        <v>2999</v>
      </c>
      <c r="T269" s="144" t="n">
        <v>2999</v>
      </c>
      <c r="U269" s="144" t="n">
        <v>2929</v>
      </c>
      <c r="V269" s="144" t="n">
        <v>3025</v>
      </c>
      <c r="W269" s="144" t="n">
        <v>41</v>
      </c>
      <c r="X269" s="144" t="n">
        <v>0</v>
      </c>
      <c r="Y269" s="144" t="n">
        <v>43</v>
      </c>
      <c r="Z269" s="170" t="n">
        <v>0</v>
      </c>
      <c r="AA269" s="170" t="n">
        <v>57</v>
      </c>
      <c r="AB269" s="170" t="n">
        <v>0</v>
      </c>
      <c r="AC269" s="149" t="n">
        <f aca="false">V269-U269+AZ269</f>
        <v>96</v>
      </c>
      <c r="AD269" s="150" t="n">
        <f aca="false">U269-T269</f>
        <v>-70</v>
      </c>
      <c r="AE269" s="144" t="n">
        <v>129</v>
      </c>
      <c r="AF269" s="151" t="n">
        <f aca="false">IF(AE269&gt;0, V269/(AE269*24),"no data")</f>
        <v>0.977067183462532</v>
      </c>
      <c r="AG269" s="152" t="n">
        <f aca="false">IF(R269&gt;0,R269/24,"no data")</f>
        <v>146.5</v>
      </c>
      <c r="AH269" s="151" t="n">
        <f aca="false">IF(U269&gt;0,(U269/R269),"no data")</f>
        <v>0.833048919226394</v>
      </c>
      <c r="AI269" s="153" t="n">
        <f aca="false">IF(U269&gt;0,(1440-((W269*X269)+(Y269*Z269)+(AA269*AB269))/(W269+Y269+AA269))/1440,"no data")</f>
        <v>1</v>
      </c>
      <c r="AJ269" s="154" t="n">
        <f aca="false">IF(U269&gt;0,(1440-((X269*W269+AT269*AU269)+(Z269*Y269+AV269*AW269)+(AA269*AB269+AX269*AY269))/(W269+Y269+AA269))/1440,"no data")</f>
        <v>0.886524822695036</v>
      </c>
      <c r="AK269" s="238" t="n">
        <v>8.577</v>
      </c>
      <c r="AL269" s="239" t="n">
        <v>179.22</v>
      </c>
      <c r="AM269" s="142" t="n">
        <f aca="false">AK269*AL269</f>
        <v>1537.16994</v>
      </c>
      <c r="AN269" s="238" t="n">
        <v>24.091</v>
      </c>
      <c r="AO269" s="240" t="n">
        <v>994.689763462591</v>
      </c>
      <c r="AP269" s="155" t="n">
        <f aca="false">AN269*AO269</f>
        <v>23963.0710915773</v>
      </c>
      <c r="AQ269" s="156" t="n">
        <f aca="false">IF(U269&gt;0,((((AK269*AL269)+(AN269*AO269))/(U269*1000))*1000000),"no data")</f>
        <v>8706.12530951768</v>
      </c>
      <c r="AR269" s="157" t="n">
        <f aca="false">IF(S269&gt;0,S269/24, "no data")</f>
        <v>124.958333333333</v>
      </c>
      <c r="AS269" s="36"/>
      <c r="AT269" s="143" t="n">
        <v>0</v>
      </c>
      <c r="AU269" s="159" t="n">
        <v>0</v>
      </c>
      <c r="AV269" s="159" t="n">
        <v>0</v>
      </c>
      <c r="AW269" s="143" t="n">
        <v>0</v>
      </c>
      <c r="AX269" s="159" t="n">
        <v>16</v>
      </c>
      <c r="AY269" s="143" t="n">
        <v>1440</v>
      </c>
      <c r="AZ269" s="143" t="n">
        <v>0</v>
      </c>
      <c r="BA269" s="227"/>
      <c r="BB269" s="160" t="n">
        <v>992</v>
      </c>
      <c r="BC269" s="160" t="n">
        <v>1038</v>
      </c>
      <c r="BD269" s="160" t="n">
        <v>995</v>
      </c>
      <c r="BE269" s="160" t="n">
        <f aca="false">BC269-BB269</f>
        <v>46</v>
      </c>
      <c r="BF269" s="160" t="n">
        <f aca="false">AQ269</f>
        <v>8706.12530951768</v>
      </c>
      <c r="BG269" s="162" t="n">
        <f aca="false">BD269/24</f>
        <v>41.4583333333333</v>
      </c>
      <c r="BH269" s="187" t="n">
        <v>0</v>
      </c>
      <c r="BI269" s="188" t="n">
        <v>0</v>
      </c>
      <c r="BJ269" s="189" t="n">
        <v>28.46</v>
      </c>
      <c r="BK269" s="190" t="n">
        <v>25.23</v>
      </c>
      <c r="BL269" s="190" t="n">
        <v>20.68</v>
      </c>
      <c r="BM269" s="190" t="n">
        <v>28.43</v>
      </c>
      <c r="BN269" s="192" t="n">
        <v>994.83</v>
      </c>
      <c r="BO269" s="189" t="n">
        <v>50.13</v>
      </c>
      <c r="BP269" s="191" t="n">
        <v>0.9234</v>
      </c>
      <c r="BQ269" s="190" t="n">
        <v>96.34</v>
      </c>
      <c r="BR269" s="189" t="n">
        <v>87.34</v>
      </c>
      <c r="BS269" s="190" t="n">
        <v>11949</v>
      </c>
      <c r="BT269" s="160" t="n">
        <v>11555</v>
      </c>
      <c r="BU269" s="135" t="n">
        <f aca="false">BT269-BS269</f>
        <v>-394</v>
      </c>
      <c r="BV269" s="160" t="n">
        <f aca="false">BH269+BI269</f>
        <v>0</v>
      </c>
      <c r="BW269" s="162" t="n">
        <v>0</v>
      </c>
      <c r="BX269" s="162" t="n">
        <v>0</v>
      </c>
      <c r="BZ269" s="162" t="n">
        <v>24</v>
      </c>
      <c r="CA269" s="162" t="n">
        <v>7.38</v>
      </c>
      <c r="CC269" s="162" t="n">
        <v>2.1</v>
      </c>
      <c r="CD269" s="162" t="n">
        <v>5</v>
      </c>
      <c r="CE269" s="162" t="n">
        <v>2</v>
      </c>
      <c r="CF269" s="162" t="n">
        <v>0</v>
      </c>
    </row>
    <row r="270" customFormat="false" ht="13.8" hidden="false" customHeight="false" outlineLevel="0" collapsed="false">
      <c r="A270" s="90"/>
      <c r="B270" s="91" t="n">
        <v>43365</v>
      </c>
      <c r="C270" s="140" t="n">
        <v>85.4</v>
      </c>
      <c r="D270" s="166" t="n">
        <v>0.673</v>
      </c>
      <c r="E270" s="142" t="n">
        <v>74.1</v>
      </c>
      <c r="F270" s="143" t="n">
        <v>96</v>
      </c>
      <c r="G270" s="143" t="n">
        <v>77</v>
      </c>
      <c r="H270" s="144" t="n">
        <v>22</v>
      </c>
      <c r="I270" s="144" t="n">
        <v>42</v>
      </c>
      <c r="J270" s="144" t="n">
        <v>24</v>
      </c>
      <c r="K270" s="144" t="n">
        <v>0</v>
      </c>
      <c r="L270" s="170" t="n">
        <v>0</v>
      </c>
      <c r="M270" s="170" t="n">
        <v>57</v>
      </c>
      <c r="N270" s="170" t="n">
        <v>0</v>
      </c>
      <c r="O270" s="170" t="n">
        <v>0</v>
      </c>
      <c r="P270" s="170" t="n">
        <v>0</v>
      </c>
      <c r="Q270" s="159" t="n">
        <v>0</v>
      </c>
      <c r="R270" s="207" t="n">
        <v>3546</v>
      </c>
      <c r="S270" s="159" t="n">
        <v>3021</v>
      </c>
      <c r="T270" s="143" t="n">
        <v>2945</v>
      </c>
      <c r="U270" s="143" t="n">
        <v>2887</v>
      </c>
      <c r="V270" s="144" t="n">
        <v>2981</v>
      </c>
      <c r="W270" s="144" t="n">
        <v>42</v>
      </c>
      <c r="X270" s="144" t="n">
        <v>0</v>
      </c>
      <c r="Y270" s="144" t="n">
        <v>43</v>
      </c>
      <c r="Z270" s="170" t="n">
        <v>0</v>
      </c>
      <c r="AA270" s="170" t="n">
        <v>57</v>
      </c>
      <c r="AB270" s="170" t="n">
        <v>0</v>
      </c>
      <c r="AC270" s="149" t="n">
        <f aca="false">V270-U270+AZ270</f>
        <v>94</v>
      </c>
      <c r="AD270" s="150" t="n">
        <f aca="false">U270-T270</f>
        <v>-58</v>
      </c>
      <c r="AE270" s="144" t="n">
        <v>130</v>
      </c>
      <c r="AF270" s="151" t="n">
        <f aca="false">IF(AE270&gt;0, V270/(AE270*24),"no data")</f>
        <v>0.955448717948718</v>
      </c>
      <c r="AG270" s="152" t="n">
        <f aca="false">IF(R270&gt;0,R270/24,"no data")</f>
        <v>147.75</v>
      </c>
      <c r="AH270" s="151" t="n">
        <f aca="false">IF(U270&gt;0,(U270/R270),"no data")</f>
        <v>0.814156796390299</v>
      </c>
      <c r="AI270" s="153" t="n">
        <f aca="false">IF(U270&gt;0,(1440-((W270*X270)+(Y270*Z270)+(AA270*AB270))/(W270+Y270+AA270))/1440,"no data")</f>
        <v>1</v>
      </c>
      <c r="AJ270" s="154" t="n">
        <f aca="false">IF(U270&gt;0,(1440-((X270*W270+AT270*AU270)+(Z270*Y270+AV270*AW270)+(AA270*AB270+AX270*AY270))/(W270+Y270+AA270))/1440,"no data")</f>
        <v>0.878638497652582</v>
      </c>
      <c r="AK270" s="238" t="n">
        <v>8.565</v>
      </c>
      <c r="AL270" s="239" t="n">
        <v>171.4</v>
      </c>
      <c r="AM270" s="201" t="n">
        <f aca="false">AK270*AL270</f>
        <v>1468.041</v>
      </c>
      <c r="AN270" s="238" t="n">
        <v>23.715</v>
      </c>
      <c r="AO270" s="240" t="n">
        <v>992.412425717956</v>
      </c>
      <c r="AP270" s="155" t="n">
        <f aca="false">AN270*AO270</f>
        <v>23535.0606759013</v>
      </c>
      <c r="AQ270" s="156" t="n">
        <f aca="false">IF(U270&gt;0,((((AK270*AL270)+(AN270*AO270))/(U270*1000))*1000000),"no data")</f>
        <v>8660.58249944626</v>
      </c>
      <c r="AR270" s="157" t="n">
        <f aca="false">IF(S270&gt;0,S270/24, "no data")</f>
        <v>125.875</v>
      </c>
      <c r="AS270" s="36"/>
      <c r="AT270" s="143" t="n">
        <v>16</v>
      </c>
      <c r="AU270" s="159" t="n">
        <v>21</v>
      </c>
      <c r="AV270" s="143" t="n">
        <v>0</v>
      </c>
      <c r="AW270" s="143" t="n">
        <v>0</v>
      </c>
      <c r="AX270" s="159" t="n">
        <v>17</v>
      </c>
      <c r="AY270" s="143" t="n">
        <v>1440</v>
      </c>
      <c r="AZ270" s="143" t="n">
        <v>0</v>
      </c>
      <c r="BA270" s="227"/>
      <c r="BB270" s="160" t="n">
        <v>952</v>
      </c>
      <c r="BC270" s="160" t="n">
        <v>1048</v>
      </c>
      <c r="BD270" s="160" t="n">
        <v>981</v>
      </c>
      <c r="BE270" s="160" t="n">
        <f aca="false">BC270-BB270</f>
        <v>96</v>
      </c>
      <c r="BF270" s="160" t="n">
        <f aca="false">AQ270</f>
        <v>8660.58249944626</v>
      </c>
      <c r="BG270" s="162" t="n">
        <f aca="false">BD270/24</f>
        <v>40.875</v>
      </c>
      <c r="BH270" s="187" t="n">
        <v>0</v>
      </c>
      <c r="BI270" s="188" t="n">
        <v>0</v>
      </c>
      <c r="BJ270" s="189" t="n">
        <v>29.14</v>
      </c>
      <c r="BK270" s="190" t="n">
        <v>24.18</v>
      </c>
      <c r="BL270" s="190" t="n">
        <v>20.87</v>
      </c>
      <c r="BM270" s="190" t="n">
        <v>28.4</v>
      </c>
      <c r="BN270" s="190" t="n">
        <v>996.63</v>
      </c>
      <c r="BO270" s="190" t="n">
        <v>50.12</v>
      </c>
      <c r="BP270" s="191" t="n">
        <v>0.9233</v>
      </c>
      <c r="BQ270" s="190" t="n">
        <v>96.53</v>
      </c>
      <c r="BR270" s="189" t="n">
        <v>87.23</v>
      </c>
      <c r="BS270" s="160" t="n">
        <v>11895</v>
      </c>
      <c r="BT270" s="160" t="n">
        <v>11502</v>
      </c>
      <c r="BU270" s="135" t="n">
        <f aca="false">BT270-BS270</f>
        <v>-393</v>
      </c>
      <c r="BV270" s="160" t="n">
        <f aca="false">BH270+BI270</f>
        <v>0</v>
      </c>
      <c r="BW270" s="162" t="n">
        <v>0</v>
      </c>
      <c r="BX270" s="162" t="n">
        <v>0</v>
      </c>
      <c r="BZ270" s="162" t="n">
        <v>22.42</v>
      </c>
      <c r="CA270" s="162" t="n">
        <v>6.6</v>
      </c>
      <c r="CC270" s="162" t="n">
        <v>2.1</v>
      </c>
      <c r="CD270" s="162" t="n">
        <v>4.8</v>
      </c>
      <c r="CE270" s="162" t="n">
        <v>2.1</v>
      </c>
      <c r="CF270" s="162" t="n">
        <v>0</v>
      </c>
    </row>
    <row r="271" customFormat="false" ht="13.8" hidden="false" customHeight="false" outlineLevel="0" collapsed="false">
      <c r="A271" s="90"/>
      <c r="B271" s="91" t="n">
        <v>43366</v>
      </c>
      <c r="C271" s="140" t="n">
        <v>81.5</v>
      </c>
      <c r="D271" s="166" t="n">
        <v>0.704</v>
      </c>
      <c r="E271" s="142" t="n">
        <v>72.5</v>
      </c>
      <c r="F271" s="143" t="n">
        <v>92</v>
      </c>
      <c r="G271" s="143" t="n">
        <v>73</v>
      </c>
      <c r="H271" s="144" t="n">
        <v>0</v>
      </c>
      <c r="I271" s="144" t="n">
        <v>0</v>
      </c>
      <c r="J271" s="144" t="n">
        <v>24</v>
      </c>
      <c r="K271" s="144" t="n">
        <v>0</v>
      </c>
      <c r="L271" s="170" t="n">
        <v>24</v>
      </c>
      <c r="M271" s="170" t="n">
        <v>0</v>
      </c>
      <c r="N271" s="170" t="n">
        <v>0</v>
      </c>
      <c r="O271" s="170" t="n">
        <v>0</v>
      </c>
      <c r="P271" s="170" t="n">
        <v>0</v>
      </c>
      <c r="Q271" s="159" t="n">
        <v>0</v>
      </c>
      <c r="R271" s="204" t="n">
        <v>3581</v>
      </c>
      <c r="S271" s="159" t="n">
        <v>3024</v>
      </c>
      <c r="T271" s="159" t="n">
        <v>1459</v>
      </c>
      <c r="U271" s="159" t="n">
        <v>1455</v>
      </c>
      <c r="V271" s="209" t="n">
        <v>1532</v>
      </c>
      <c r="W271" s="144" t="n">
        <v>42</v>
      </c>
      <c r="X271" s="144" t="n">
        <v>0</v>
      </c>
      <c r="Y271" s="144" t="n">
        <v>44</v>
      </c>
      <c r="Z271" s="170" t="n">
        <v>0</v>
      </c>
      <c r="AA271" s="170" t="n">
        <v>57</v>
      </c>
      <c r="AB271" s="170" t="n">
        <v>0</v>
      </c>
      <c r="AC271" s="149" t="n">
        <f aca="false">V271-U271+AZ271</f>
        <v>77</v>
      </c>
      <c r="AD271" s="150" t="n">
        <f aca="false">U271-T271</f>
        <v>-4</v>
      </c>
      <c r="AE271" s="143" t="n">
        <v>66</v>
      </c>
      <c r="AF271" s="151" t="n">
        <f aca="false">IF(AE271&gt;0, V271/(AE271*24),"no data")</f>
        <v>0.967171717171717</v>
      </c>
      <c r="AG271" s="152" t="n">
        <f aca="false">IF(R271&gt;0,R271/24,"no data")</f>
        <v>149.208333333333</v>
      </c>
      <c r="AH271" s="151" t="n">
        <f aca="false">IF(U271&gt;0,(U271/R271),"no data")</f>
        <v>0.406311086288746</v>
      </c>
      <c r="AI271" s="153" t="n">
        <f aca="false">IF(U271&gt;0,(1440-((W271*X271)+(Y271*Z271)+(AA271*AB271))/(W271+Y271+AA271))/1440,"no data")</f>
        <v>1</v>
      </c>
      <c r="AJ271" s="154" t="n">
        <f aca="false">IF(U271&gt;0,(1440-((X271*W271+AT271*AU271)+(Z271*Y271+AV271*AW271)+(AA271*AB271+AX271*AY271))/(W271+Y271+AA271))/1440,"no data")</f>
        <v>0.811188811188811</v>
      </c>
      <c r="AK271" s="238" t="n">
        <v>8.518</v>
      </c>
      <c r="AL271" s="239" t="n">
        <v>170.56</v>
      </c>
      <c r="AM271" s="201" t="n">
        <f aca="false">AK271*AL271</f>
        <v>1452.83008</v>
      </c>
      <c r="AN271" s="238" t="n">
        <v>11.327</v>
      </c>
      <c r="AO271" s="240" t="n">
        <v>993.343662491347</v>
      </c>
      <c r="AP271" s="155" t="n">
        <f aca="false">AN271*AO271</f>
        <v>11251.6036650395</v>
      </c>
      <c r="AQ271" s="156" t="n">
        <f aca="false">IF(U271&gt;0,((((AK271*AL271)+(AN271*AO271))/(U271*1000))*1000000),"no data")</f>
        <v>8731.56958421957</v>
      </c>
      <c r="AR271" s="157" t="n">
        <f aca="false">IF(S271&gt;0,S271/24, "no data")</f>
        <v>126</v>
      </c>
      <c r="AS271" s="36"/>
      <c r="AT271" s="143" t="n">
        <v>0</v>
      </c>
      <c r="AU271" s="159" t="n">
        <v>0</v>
      </c>
      <c r="AV271" s="159" t="n">
        <v>0</v>
      </c>
      <c r="AW271" s="143" t="n">
        <v>0</v>
      </c>
      <c r="AX271" s="159" t="n">
        <v>27</v>
      </c>
      <c r="AY271" s="143" t="n">
        <v>1440</v>
      </c>
      <c r="AZ271" s="143" t="n">
        <v>0</v>
      </c>
      <c r="BA271" s="227"/>
      <c r="BB271" s="160" t="n">
        <v>0</v>
      </c>
      <c r="BC271" s="160" t="n">
        <v>1062</v>
      </c>
      <c r="BD271" s="160" t="n">
        <v>470</v>
      </c>
      <c r="BE271" s="160" t="n">
        <f aca="false">BC271-BB271</f>
        <v>1062</v>
      </c>
      <c r="BF271" s="160" t="n">
        <f aca="false">AQ271</f>
        <v>8731.56958421957</v>
      </c>
      <c r="BG271" s="162" t="n">
        <f aca="false">BD271/24</f>
        <v>19.5833333333333</v>
      </c>
      <c r="BH271" s="187" t="n">
        <v>0</v>
      </c>
      <c r="BI271" s="188" t="n">
        <v>0</v>
      </c>
      <c r="BJ271" s="189" t="n">
        <v>0</v>
      </c>
      <c r="BK271" s="190" t="n">
        <v>0</v>
      </c>
      <c r="BL271" s="190" t="n">
        <v>21.2</v>
      </c>
      <c r="BM271" s="190" t="n">
        <v>28.5</v>
      </c>
      <c r="BN271" s="160" t="n">
        <v>996.88</v>
      </c>
      <c r="BO271" s="189" t="n">
        <v>50.11</v>
      </c>
      <c r="BP271" s="191" t="n">
        <v>0.9221</v>
      </c>
      <c r="BQ271" s="190" t="s">
        <v>131</v>
      </c>
      <c r="BR271" s="189" t="n">
        <v>87.13</v>
      </c>
      <c r="BS271" s="160" t="s">
        <v>131</v>
      </c>
      <c r="BT271" s="160" t="n">
        <v>11504</v>
      </c>
      <c r="BU271" s="135" t="s">
        <v>131</v>
      </c>
      <c r="BV271" s="160" t="n">
        <f aca="false">BH271+BI271</f>
        <v>0</v>
      </c>
      <c r="BW271" s="162" t="n">
        <v>0</v>
      </c>
      <c r="BX271" s="162" t="n">
        <v>0</v>
      </c>
      <c r="BZ271" s="162" t="n">
        <v>0</v>
      </c>
      <c r="CA271" s="162" t="n">
        <v>2.78</v>
      </c>
      <c r="CC271" s="162" t="s">
        <v>131</v>
      </c>
      <c r="CD271" s="162" t="s">
        <v>131</v>
      </c>
      <c r="CE271" s="162" t="n">
        <v>2.1</v>
      </c>
      <c r="CF271" s="162" t="n">
        <v>0</v>
      </c>
    </row>
    <row r="272" customFormat="false" ht="15" hidden="false" customHeight="true" outlineLevel="0" collapsed="false">
      <c r="A272" s="243" t="s">
        <v>132</v>
      </c>
      <c r="B272" s="91" t="n">
        <v>43367</v>
      </c>
      <c r="C272" s="92" t="n">
        <v>82.5</v>
      </c>
      <c r="D272" s="93" t="n">
        <v>0.729</v>
      </c>
      <c r="E272" s="94" t="n">
        <v>74.2</v>
      </c>
      <c r="F272" s="95" t="n">
        <v>93</v>
      </c>
      <c r="G272" s="95" t="n">
        <v>74</v>
      </c>
      <c r="H272" s="96" t="n">
        <v>15</v>
      </c>
      <c r="I272" s="96" t="n">
        <v>30</v>
      </c>
      <c r="J272" s="96" t="n">
        <v>24</v>
      </c>
      <c r="K272" s="96" t="n">
        <v>0</v>
      </c>
      <c r="L272" s="97" t="n">
        <v>7</v>
      </c>
      <c r="M272" s="97" t="n">
        <v>31</v>
      </c>
      <c r="N272" s="97" t="n">
        <v>0</v>
      </c>
      <c r="O272" s="97" t="n">
        <v>0</v>
      </c>
      <c r="P272" s="97" t="n">
        <v>15</v>
      </c>
      <c r="Q272" s="112" t="n">
        <v>20</v>
      </c>
      <c r="R272" s="203" t="n">
        <v>3569</v>
      </c>
      <c r="S272" s="112" t="n">
        <v>3448</v>
      </c>
      <c r="T272" s="112" t="n">
        <v>2731</v>
      </c>
      <c r="U272" s="112" t="n">
        <v>2678</v>
      </c>
      <c r="V272" s="216" t="n">
        <v>2782</v>
      </c>
      <c r="W272" s="96" t="n">
        <v>42</v>
      </c>
      <c r="X272" s="96" t="n">
        <v>0</v>
      </c>
      <c r="Y272" s="96" t="n">
        <v>44</v>
      </c>
      <c r="Z272" s="221" t="n">
        <v>0</v>
      </c>
      <c r="AA272" s="221" t="n">
        <v>57</v>
      </c>
      <c r="AB272" s="97" t="n">
        <v>0</v>
      </c>
      <c r="AC272" s="100" t="n">
        <f aca="false">V272-U272+AZ272</f>
        <v>104</v>
      </c>
      <c r="AD272" s="101" t="n">
        <f aca="false">U272-T272</f>
        <v>-53</v>
      </c>
      <c r="AE272" s="95" t="n">
        <v>145</v>
      </c>
      <c r="AF272" s="102" t="n">
        <f aca="false">IF(AE272&gt;0, V272/(AE272*24),"no data")</f>
        <v>0.799425287356322</v>
      </c>
      <c r="AG272" s="103" t="n">
        <f aca="false">IF(R272&gt;0,R272/24,"no data")</f>
        <v>148.708333333333</v>
      </c>
      <c r="AH272" s="102" t="n">
        <f aca="false">IF(U272&gt;0,(U272/R272),"no data")</f>
        <v>0.75035023816195</v>
      </c>
      <c r="AI272" s="104" t="n">
        <f aca="false">IF(U272&gt;0,(1440-((W272*X272)+(Y272*Z272)+(AA272*AB272))/(W272+Y272+AA272))/1440,"no data")</f>
        <v>1</v>
      </c>
      <c r="AJ272" s="105" t="n">
        <f aca="false">IF(U272&gt;0,(1440-((X272*W272+AT272*AU272)+(Z272*Y272+AV272*AW272)+(AA272*AB272+AX272*AY272))/(W272+Y272+AA272))/1440,"no data")</f>
        <v>0.900548756798757</v>
      </c>
      <c r="AK272" s="210" t="n">
        <v>8.474</v>
      </c>
      <c r="AL272" s="211" t="n">
        <v>167.56</v>
      </c>
      <c r="AM272" s="94" t="n">
        <f aca="false">AK272*AL272</f>
        <v>1419.90344</v>
      </c>
      <c r="AN272" s="210" t="n">
        <v>22.118</v>
      </c>
      <c r="AO272" s="231" t="n">
        <v>992.825509300266</v>
      </c>
      <c r="AP272" s="109" t="n">
        <f aca="false">AN272*AO272</f>
        <v>21959.3146147033</v>
      </c>
      <c r="AQ272" s="130" t="n">
        <f aca="false">IF(U272&gt;0,((((AK272*AL272)+(AN272*AO272))/(U272*1000))*1000000),"no data")</f>
        <v>8730.10382923946</v>
      </c>
      <c r="AR272" s="111" t="n">
        <f aca="false">IF(S272&gt;0,S272/24, "no data")</f>
        <v>143.666666666667</v>
      </c>
      <c r="AS272" s="222"/>
      <c r="AT272" s="95" t="n">
        <v>21</v>
      </c>
      <c r="AU272" s="112" t="n">
        <v>59</v>
      </c>
      <c r="AV272" s="112" t="n">
        <v>0</v>
      </c>
      <c r="AW272" s="95" t="n">
        <v>0</v>
      </c>
      <c r="AX272" s="112" t="n">
        <v>37</v>
      </c>
      <c r="AY272" s="95" t="n">
        <v>520</v>
      </c>
      <c r="AZ272" s="95" t="n">
        <v>0</v>
      </c>
      <c r="BA272" s="227"/>
      <c r="BB272" s="113" t="n">
        <v>659</v>
      </c>
      <c r="BC272" s="113" t="n">
        <v>1054</v>
      </c>
      <c r="BD272" s="113" t="n">
        <v>1069</v>
      </c>
      <c r="BE272" s="113" t="n">
        <f aca="false">BC272-BB272</f>
        <v>395</v>
      </c>
      <c r="BF272" s="113" t="n">
        <f aca="false">AQ272</f>
        <v>8730.10382923946</v>
      </c>
      <c r="BG272" s="173" t="n">
        <f aca="false">BD272/24</f>
        <v>44.5416666666667</v>
      </c>
      <c r="BH272" s="115" t="n">
        <v>1.415</v>
      </c>
      <c r="BI272" s="116" t="n">
        <v>1.415</v>
      </c>
      <c r="BJ272" s="117" t="n">
        <v>14</v>
      </c>
      <c r="BK272" s="118" t="n">
        <v>17.04</v>
      </c>
      <c r="BL272" s="118" t="n">
        <v>21.13</v>
      </c>
      <c r="BM272" s="118" t="n">
        <v>28.34</v>
      </c>
      <c r="BN272" s="113" t="n">
        <v>996</v>
      </c>
      <c r="BO272" s="118" t="n">
        <v>50.09</v>
      </c>
      <c r="BP272" s="119" t="n">
        <v>0.9225</v>
      </c>
      <c r="BQ272" s="118" t="n">
        <v>95.71</v>
      </c>
      <c r="BR272" s="117" t="n">
        <v>86.99</v>
      </c>
      <c r="BS272" s="113" t="n">
        <v>11947</v>
      </c>
      <c r="BT272" s="113" t="n">
        <v>11563</v>
      </c>
      <c r="BU272" s="224" t="n">
        <f aca="false">BT272-BS272</f>
        <v>-384</v>
      </c>
      <c r="BV272" s="113" t="n">
        <f aca="false">BH272+BI272</f>
        <v>2.83</v>
      </c>
      <c r="BW272" s="114" t="n">
        <v>15.98</v>
      </c>
      <c r="BX272" s="114" t="n">
        <v>8.58</v>
      </c>
      <c r="BZ272" s="114" t="n">
        <v>14</v>
      </c>
      <c r="CA272" s="114" t="n">
        <v>4.93</v>
      </c>
      <c r="CC272" s="114" t="n">
        <v>2.1</v>
      </c>
      <c r="CD272" s="114" t="n">
        <v>4.9</v>
      </c>
      <c r="CE272" s="114" t="n">
        <v>2.1</v>
      </c>
      <c r="CF272" s="114" t="n">
        <v>-0.4</v>
      </c>
    </row>
    <row r="273" customFormat="false" ht="13.8" hidden="false" customHeight="false" outlineLevel="0" collapsed="false">
      <c r="A273" s="243"/>
      <c r="B273" s="91" t="n">
        <v>43368</v>
      </c>
      <c r="C273" s="92" t="n">
        <v>83.54</v>
      </c>
      <c r="D273" s="93" t="n">
        <v>0.6952</v>
      </c>
      <c r="E273" s="94" t="n">
        <v>73.23</v>
      </c>
      <c r="F273" s="95" t="n">
        <v>94</v>
      </c>
      <c r="G273" s="95" t="n">
        <v>75</v>
      </c>
      <c r="H273" s="96" t="n">
        <v>22</v>
      </c>
      <c r="I273" s="96" t="n">
        <v>3</v>
      </c>
      <c r="J273" s="96" t="n">
        <v>24</v>
      </c>
      <c r="K273" s="96" t="n">
        <v>0</v>
      </c>
      <c r="L273" s="97" t="n">
        <v>1</v>
      </c>
      <c r="M273" s="97" t="n">
        <v>41</v>
      </c>
      <c r="N273" s="97" t="n">
        <v>0</v>
      </c>
      <c r="O273" s="97" t="n">
        <v>0</v>
      </c>
      <c r="P273" s="97" t="n">
        <v>11</v>
      </c>
      <c r="Q273" s="112" t="n">
        <v>2</v>
      </c>
      <c r="R273" s="203" t="n">
        <v>3566</v>
      </c>
      <c r="S273" s="112" t="n">
        <v>3278</v>
      </c>
      <c r="T273" s="112" t="n">
        <v>3127</v>
      </c>
      <c r="U273" s="112" t="n">
        <v>3055</v>
      </c>
      <c r="V273" s="216" t="n">
        <v>3159</v>
      </c>
      <c r="W273" s="96" t="n">
        <v>42</v>
      </c>
      <c r="X273" s="96" t="n">
        <v>0</v>
      </c>
      <c r="Y273" s="96" t="n">
        <v>44</v>
      </c>
      <c r="Z273" s="221" t="n">
        <v>0</v>
      </c>
      <c r="AA273" s="221" t="n">
        <v>57</v>
      </c>
      <c r="AB273" s="97" t="n">
        <v>0</v>
      </c>
      <c r="AC273" s="100" t="n">
        <f aca="false">V273-U273+AZ273</f>
        <v>104</v>
      </c>
      <c r="AD273" s="101" t="n">
        <f aca="false">U273-T273</f>
        <v>-72</v>
      </c>
      <c r="AE273" s="95" t="n">
        <v>146</v>
      </c>
      <c r="AF273" s="102" t="n">
        <f aca="false">IF(AE273&gt;0, V273/(AE273*24),"no data")</f>
        <v>0.901541095890411</v>
      </c>
      <c r="AG273" s="103" t="n">
        <f aca="false">IF(R273&gt;0,R273/24,"no data")</f>
        <v>148.583333333333</v>
      </c>
      <c r="AH273" s="102" t="n">
        <f aca="false">IF(U273&gt;0,(U273/R273),"no data")</f>
        <v>0.856702187324733</v>
      </c>
      <c r="AI273" s="104" t="n">
        <f aca="false">IF(U273&gt;0,(1440-((W273*X273)+(Y273*Z273)+(AA273*AB273))/(W273+Y273+AA273))/1440,"no data")</f>
        <v>1</v>
      </c>
      <c r="AJ273" s="105" t="n">
        <f aca="false">IF(U273&gt;0,(1440-((X273*W273+AT273*AU273)+(Z273*Y273+AV273*AW273)+(AA273*AB273+AX273*AY273))/(W273+Y273+AA273))/1440,"no data")</f>
        <v>0.938306138306138</v>
      </c>
      <c r="AK273" s="210" t="n">
        <v>8.512</v>
      </c>
      <c r="AL273" s="211" t="n">
        <v>167.66</v>
      </c>
      <c r="AM273" s="94" t="n">
        <f aca="false">AK273*AL273</f>
        <v>1427.12192</v>
      </c>
      <c r="AN273" s="210" t="n">
        <v>25.133</v>
      </c>
      <c r="AO273" s="231" t="n">
        <v>1001.07428480484</v>
      </c>
      <c r="AP273" s="109" t="n">
        <f aca="false">AN273*AO273</f>
        <v>25160</v>
      </c>
      <c r="AQ273" s="130" t="n">
        <f aca="false">IF(U273&gt;0,((((AK273*AL273)+(AN273*AO273))/(U273*1000))*1000000),"no data")</f>
        <v>8702.82223240589</v>
      </c>
      <c r="AR273" s="111" t="n">
        <f aca="false">IF(S273&gt;0,S273/24, "no data")</f>
        <v>136.583333333333</v>
      </c>
      <c r="AS273" s="222"/>
      <c r="AT273" s="95" t="n">
        <v>16</v>
      </c>
      <c r="AU273" s="112" t="n">
        <v>16</v>
      </c>
      <c r="AV273" s="112" t="n">
        <v>0</v>
      </c>
      <c r="AW273" s="95" t="n">
        <v>0</v>
      </c>
      <c r="AX273" s="112" t="n">
        <v>16</v>
      </c>
      <c r="AY273" s="95" t="n">
        <v>778</v>
      </c>
      <c r="AZ273" s="95" t="n">
        <v>0</v>
      </c>
      <c r="BA273" s="227"/>
      <c r="BB273" s="113" t="n">
        <v>928</v>
      </c>
      <c r="BC273" s="113" t="n">
        <v>1056</v>
      </c>
      <c r="BD273" s="113" t="n">
        <v>1175</v>
      </c>
      <c r="BE273" s="113" t="n">
        <f aca="false">BC273-BB273</f>
        <v>128</v>
      </c>
      <c r="BF273" s="113" t="n">
        <f aca="false">AQ273</f>
        <v>8702.82223240589</v>
      </c>
      <c r="BG273" s="173" t="n">
        <f aca="false">BD273/24</f>
        <v>48.9583333333333</v>
      </c>
      <c r="BH273" s="115" t="n">
        <v>1.103</v>
      </c>
      <c r="BI273" s="116" t="n">
        <v>1.093</v>
      </c>
      <c r="BJ273" s="117" t="n">
        <v>29.46</v>
      </c>
      <c r="BK273" s="118" t="n">
        <v>23.39</v>
      </c>
      <c r="BL273" s="118" t="n">
        <v>20.98</v>
      </c>
      <c r="BM273" s="118" t="n">
        <v>28.32</v>
      </c>
      <c r="BN273" s="113" t="n">
        <v>995.4</v>
      </c>
      <c r="BO273" s="118" t="n">
        <v>50.09</v>
      </c>
      <c r="BP273" s="119" t="n">
        <v>0.9219</v>
      </c>
      <c r="BQ273" s="118" t="n">
        <v>96.89</v>
      </c>
      <c r="BR273" s="117" t="n">
        <v>86.99</v>
      </c>
      <c r="BS273" s="113" t="n">
        <v>11806</v>
      </c>
      <c r="BT273" s="113" t="n">
        <v>11475</v>
      </c>
      <c r="BU273" s="224" t="n">
        <f aca="false">BT273-BS273</f>
        <v>-331</v>
      </c>
      <c r="BV273" s="113" t="n">
        <f aca="false">BH273+BI273</f>
        <v>2.196</v>
      </c>
      <c r="BW273" s="114" t="n">
        <v>22.08</v>
      </c>
      <c r="BX273" s="114" t="n">
        <v>24</v>
      </c>
      <c r="BZ273" s="114" t="n">
        <v>22.07</v>
      </c>
      <c r="CA273" s="114" t="n">
        <v>7.58</v>
      </c>
      <c r="CC273" s="114" t="n">
        <v>2.1</v>
      </c>
      <c r="CD273" s="114" t="n">
        <v>4.9</v>
      </c>
      <c r="CE273" s="114" t="n">
        <v>2</v>
      </c>
      <c r="CF273" s="114" t="n">
        <v>0</v>
      </c>
    </row>
    <row r="274" customFormat="false" ht="13.8" hidden="false" customHeight="false" outlineLevel="0" collapsed="false">
      <c r="A274" s="243"/>
      <c r="B274" s="91" t="n">
        <v>43369</v>
      </c>
      <c r="C274" s="92" t="n">
        <v>85.37</v>
      </c>
      <c r="D274" s="93" t="n">
        <v>0.694</v>
      </c>
      <c r="E274" s="94" t="n">
        <v>74.75</v>
      </c>
      <c r="F274" s="95" t="n">
        <v>98</v>
      </c>
      <c r="G274" s="95" t="n">
        <v>75</v>
      </c>
      <c r="H274" s="96" t="n">
        <v>4</v>
      </c>
      <c r="I274" s="96" t="n">
        <v>58</v>
      </c>
      <c r="J274" s="96" t="n">
        <v>24</v>
      </c>
      <c r="K274" s="96" t="n">
        <v>0</v>
      </c>
      <c r="L274" s="97" t="n">
        <v>18</v>
      </c>
      <c r="M274" s="97" t="n">
        <v>6</v>
      </c>
      <c r="N274" s="97" t="n">
        <v>0</v>
      </c>
      <c r="O274" s="97" t="n">
        <v>0</v>
      </c>
      <c r="P274" s="97" t="n">
        <v>0</v>
      </c>
      <c r="Q274" s="112" t="n">
        <v>0</v>
      </c>
      <c r="R274" s="203" t="n">
        <v>3545</v>
      </c>
      <c r="S274" s="112" t="n">
        <v>3331</v>
      </c>
      <c r="T274" s="112" t="n">
        <v>1873</v>
      </c>
      <c r="U274" s="112" t="n">
        <v>1867</v>
      </c>
      <c r="V274" s="216" t="n">
        <v>1952</v>
      </c>
      <c r="W274" s="96" t="n">
        <v>42</v>
      </c>
      <c r="X274" s="96" t="n">
        <v>0</v>
      </c>
      <c r="Y274" s="96" t="n">
        <v>44</v>
      </c>
      <c r="Z274" s="221" t="n">
        <v>0</v>
      </c>
      <c r="AA274" s="221" t="n">
        <v>57</v>
      </c>
      <c r="AB274" s="97" t="n">
        <v>0</v>
      </c>
      <c r="AC274" s="100" t="n">
        <f aca="false">V274-U274+AZ274</f>
        <v>85</v>
      </c>
      <c r="AD274" s="101" t="n">
        <f aca="false">U274-T274</f>
        <v>-6</v>
      </c>
      <c r="AE274" s="95" t="n">
        <v>131</v>
      </c>
      <c r="AF274" s="102" t="n">
        <f aca="false">IF(AE274&gt;0, V274/(AE274*24),"no data")</f>
        <v>0.620865139949109</v>
      </c>
      <c r="AG274" s="103" t="n">
        <f aca="false">IF(R274&gt;0,R274/24,"no data")</f>
        <v>147.708333333333</v>
      </c>
      <c r="AH274" s="102" t="n">
        <f aca="false">IF(U274&gt;0,(U274/R274),"no data")</f>
        <v>0.526657263751763</v>
      </c>
      <c r="AI274" s="104" t="n">
        <f aca="false">IF(U274&gt;0,(1440-((W274*X274)+(Y274*Z274)+(AA274*AB274))/(W274+Y274+AA274))/1440,"no data")</f>
        <v>1</v>
      </c>
      <c r="AJ274" s="105" t="n">
        <f aca="false">IF(U274&gt;0,(1440-((X274*W274+AT274*AU274)+(Z274*Y274+AV274*AW274)+(AA274*AB274+AX274*AY274))/(W274+Y274+AA274))/1440,"no data")</f>
        <v>0.798484848484848</v>
      </c>
      <c r="AK274" s="210" t="n">
        <v>8.492</v>
      </c>
      <c r="AL274" s="211" t="n">
        <v>172.45</v>
      </c>
      <c r="AM274" s="94" t="n">
        <f aca="false">AK274*AL274</f>
        <v>1464.4454</v>
      </c>
      <c r="AN274" s="210" t="n">
        <v>14.775</v>
      </c>
      <c r="AO274" s="231" t="n">
        <v>1005.98762557381</v>
      </c>
      <c r="AP274" s="109" t="n">
        <f aca="false">AN274*AO274</f>
        <v>14863.4671678531</v>
      </c>
      <c r="AQ274" s="130" t="n">
        <f aca="false">IF(U274&gt;0,((((AK274*AL274)+(AN274*AO274))/(U274*1000))*1000000),"no data")</f>
        <v>8745.53431593632</v>
      </c>
      <c r="AR274" s="111" t="n">
        <f aca="false">IF(S274&gt;0,S274/24, "no data")</f>
        <v>138.791666666667</v>
      </c>
      <c r="AS274" s="222"/>
      <c r="AT274" s="95" t="n">
        <v>21</v>
      </c>
      <c r="AU274" s="112" t="n">
        <v>56</v>
      </c>
      <c r="AV274" s="112" t="n">
        <v>0</v>
      </c>
      <c r="AW274" s="95" t="n">
        <v>0</v>
      </c>
      <c r="AX274" s="112" t="n">
        <v>28</v>
      </c>
      <c r="AY274" s="95" t="n">
        <v>1440</v>
      </c>
      <c r="AZ274" s="95" t="n">
        <v>0</v>
      </c>
      <c r="BA274" s="227"/>
      <c r="BB274" s="113" t="n">
        <v>220</v>
      </c>
      <c r="BC274" s="113" t="n">
        <v>1047</v>
      </c>
      <c r="BD274" s="113" t="n">
        <v>685</v>
      </c>
      <c r="BE274" s="113" t="n">
        <f aca="false">BC274-BB274</f>
        <v>827</v>
      </c>
      <c r="BF274" s="113" t="n">
        <f aca="false">AQ274</f>
        <v>8745.53431593632</v>
      </c>
      <c r="BG274" s="173" t="n">
        <f aca="false">BD274/24</f>
        <v>28.5416666666667</v>
      </c>
      <c r="BH274" s="115" t="n">
        <v>0.078</v>
      </c>
      <c r="BI274" s="116" t="n">
        <v>1.002</v>
      </c>
      <c r="BJ274" s="117" t="n">
        <v>29.27</v>
      </c>
      <c r="BK274" s="118" t="n">
        <v>6</v>
      </c>
      <c r="BL274" s="118" t="n">
        <v>20.74</v>
      </c>
      <c r="BM274" s="118" t="n">
        <v>27.8</v>
      </c>
      <c r="BN274" s="113" t="n">
        <v>999.5</v>
      </c>
      <c r="BO274" s="118" t="n">
        <v>50.09</v>
      </c>
      <c r="BP274" s="119" t="n">
        <v>0.9203</v>
      </c>
      <c r="BQ274" s="118" t="n">
        <v>95.31</v>
      </c>
      <c r="BR274" s="117" t="n">
        <v>87.02</v>
      </c>
      <c r="BS274" s="113" t="n">
        <v>11844</v>
      </c>
      <c r="BT274" s="113" t="n">
        <v>11443</v>
      </c>
      <c r="BU274" s="224" t="n">
        <f aca="false">BT274-BS274</f>
        <v>-401</v>
      </c>
      <c r="BV274" s="113" t="n">
        <f aca="false">BH274+BI274</f>
        <v>1.08</v>
      </c>
      <c r="BW274" s="114" t="n">
        <v>3.33</v>
      </c>
      <c r="BX274" s="114" t="n">
        <v>24</v>
      </c>
      <c r="BZ274" s="114" t="n">
        <v>4.2</v>
      </c>
      <c r="CA274" s="114" t="n">
        <v>4.47</v>
      </c>
      <c r="CC274" s="114" t="n">
        <v>2</v>
      </c>
      <c r="CD274" s="114" t="n">
        <v>4.25</v>
      </c>
      <c r="CE274" s="114" t="n">
        <v>2.1</v>
      </c>
      <c r="CF274" s="114" t="n">
        <v>0</v>
      </c>
    </row>
    <row r="275" customFormat="false" ht="13.8" hidden="false" customHeight="false" outlineLevel="0" collapsed="false">
      <c r="A275" s="243"/>
      <c r="B275" s="91" t="n">
        <v>43370</v>
      </c>
      <c r="C275" s="92" t="n">
        <v>88.2</v>
      </c>
      <c r="D275" s="93" t="n">
        <v>0.604</v>
      </c>
      <c r="E275" s="94" t="n">
        <v>73.5</v>
      </c>
      <c r="F275" s="95" t="n">
        <v>102</v>
      </c>
      <c r="G275" s="95" t="n">
        <v>77</v>
      </c>
      <c r="H275" s="96" t="n">
        <v>0</v>
      </c>
      <c r="I275" s="96" t="n">
        <v>0</v>
      </c>
      <c r="J275" s="96" t="n">
        <v>24</v>
      </c>
      <c r="K275" s="96" t="n">
        <v>0</v>
      </c>
      <c r="L275" s="97" t="n">
        <v>24</v>
      </c>
      <c r="M275" s="97" t="n">
        <v>0</v>
      </c>
      <c r="N275" s="97" t="n">
        <v>0</v>
      </c>
      <c r="O275" s="97" t="n">
        <v>0</v>
      </c>
      <c r="P275" s="97" t="n">
        <v>0</v>
      </c>
      <c r="Q275" s="112" t="n">
        <v>0</v>
      </c>
      <c r="R275" s="203" t="n">
        <v>3517</v>
      </c>
      <c r="S275" s="112" t="n">
        <v>3093</v>
      </c>
      <c r="T275" s="112" t="n">
        <v>1608</v>
      </c>
      <c r="U275" s="112" t="n">
        <v>1608</v>
      </c>
      <c r="V275" s="216" t="n">
        <v>1687</v>
      </c>
      <c r="W275" s="96" t="n">
        <v>42</v>
      </c>
      <c r="X275" s="96" t="n">
        <v>0</v>
      </c>
      <c r="Y275" s="96" t="n">
        <v>44</v>
      </c>
      <c r="Z275" s="221" t="n">
        <v>0</v>
      </c>
      <c r="AA275" s="221" t="n">
        <v>57</v>
      </c>
      <c r="AB275" s="97" t="n">
        <v>0</v>
      </c>
      <c r="AC275" s="100" t="n">
        <f aca="false">V275-U275+AZ275</f>
        <v>79</v>
      </c>
      <c r="AD275" s="101" t="n">
        <f aca="false">U275-T275</f>
        <v>0</v>
      </c>
      <c r="AE275" s="95" t="n">
        <v>72</v>
      </c>
      <c r="AF275" s="102" t="n">
        <f aca="false">IF(AE275&gt;0, V275/(AE275*24),"no data")</f>
        <v>0.976273148148148</v>
      </c>
      <c r="AG275" s="103" t="n">
        <f aca="false">IF(R275&gt;0,R275/24,"no data")</f>
        <v>146.541666666667</v>
      </c>
      <c r="AH275" s="102" t="n">
        <f aca="false">IF(U275&gt;0,(U275/R275),"no data")</f>
        <v>0.457207847597384</v>
      </c>
      <c r="AI275" s="104" t="n">
        <f aca="false">IF(U275&gt;0,(1440-((W275*X275)+(Y275*Z275)+(AA275*AB275))/(W275+Y275+AA275))/1440,"no data")</f>
        <v>1</v>
      </c>
      <c r="AJ275" s="105" t="n">
        <f aca="false">IF(U275&gt;0,(1440-((X275*W275+AT275*AU275)+(Z275*Y275+AV275*AW275)+(AA275*AB275+AX275*AY275))/(W275+Y275+AA275))/1440,"no data")</f>
        <v>0.79020979020979</v>
      </c>
      <c r="AK275" s="210" t="n">
        <v>8.51</v>
      </c>
      <c r="AL275" s="254" t="n">
        <v>168.8</v>
      </c>
      <c r="AM275" s="94" t="n">
        <f aca="false">AK275*AL275</f>
        <v>1436.488</v>
      </c>
      <c r="AN275" s="210" t="n">
        <v>12.541</v>
      </c>
      <c r="AO275" s="254" t="n">
        <v>999.608733077706</v>
      </c>
      <c r="AP275" s="109" t="n">
        <f aca="false">AN275*AO275</f>
        <v>12536.0931215275</v>
      </c>
      <c r="AQ275" s="130" t="n">
        <f aca="false">IF(U275&gt;0,((((AK275*AL275)+(AN275*AO275))/(U275*1000))*1000000),"no data")</f>
        <v>8689.41612035293</v>
      </c>
      <c r="AR275" s="111" t="n">
        <f aca="false">IF(S275&gt;0,S275/24, "no data")</f>
        <v>128.875</v>
      </c>
      <c r="AS275" s="222"/>
      <c r="AT275" s="95" t="n">
        <v>0</v>
      </c>
      <c r="AU275" s="112" t="n">
        <v>0</v>
      </c>
      <c r="AV275" s="112" t="n">
        <v>0</v>
      </c>
      <c r="AW275" s="95" t="n">
        <v>0</v>
      </c>
      <c r="AX275" s="112" t="n">
        <v>30</v>
      </c>
      <c r="AY275" s="95" t="n">
        <v>1440</v>
      </c>
      <c r="AZ275" s="95" t="n">
        <v>0</v>
      </c>
      <c r="BA275" s="227"/>
      <c r="BB275" s="113" t="n">
        <v>0</v>
      </c>
      <c r="BC275" s="113" t="n">
        <v>1045</v>
      </c>
      <c r="BD275" s="113" t="n">
        <v>642</v>
      </c>
      <c r="BE275" s="113" t="n">
        <f aca="false">BC275-BB275</f>
        <v>1045</v>
      </c>
      <c r="BF275" s="113" t="n">
        <f aca="false">AQ275</f>
        <v>8689.41612035293</v>
      </c>
      <c r="BG275" s="173" t="n">
        <f aca="false">BD275/24</f>
        <v>26.75</v>
      </c>
      <c r="BH275" s="115" t="n">
        <v>0</v>
      </c>
      <c r="BI275" s="116" t="n">
        <v>1.661</v>
      </c>
      <c r="BJ275" s="117" t="n">
        <v>0</v>
      </c>
      <c r="BK275" s="118" t="n">
        <v>0</v>
      </c>
      <c r="BL275" s="118" t="n">
        <v>21.05</v>
      </c>
      <c r="BM275" s="118" t="n">
        <v>29.9</v>
      </c>
      <c r="BN275" s="113" t="n">
        <v>994.5</v>
      </c>
      <c r="BO275" s="118" t="n">
        <v>50.09</v>
      </c>
      <c r="BP275" s="119" t="n">
        <v>0.9217</v>
      </c>
      <c r="BQ275" s="118" t="n">
        <v>0</v>
      </c>
      <c r="BR275" s="117" t="n">
        <v>86.98</v>
      </c>
      <c r="BS275" s="113" t="n">
        <v>0</v>
      </c>
      <c r="BT275" s="113" t="n">
        <v>11585</v>
      </c>
      <c r="BU275" s="224" t="n">
        <f aca="false">BT275-BS275</f>
        <v>11585</v>
      </c>
      <c r="BV275" s="113" t="n">
        <f aca="false">BH275+BI275</f>
        <v>1.661</v>
      </c>
      <c r="BW275" s="114" t="n">
        <v>0</v>
      </c>
      <c r="BX275" s="114" t="n">
        <v>24</v>
      </c>
      <c r="BZ275" s="114" t="n">
        <v>0</v>
      </c>
      <c r="CA275" s="114" t="n">
        <v>0</v>
      </c>
      <c r="CC275" s="114" t="n">
        <v>0</v>
      </c>
      <c r="CD275" s="114" t="n">
        <v>0</v>
      </c>
      <c r="CE275" s="114" t="n">
        <v>2</v>
      </c>
      <c r="CF275" s="114" t="n">
        <v>0</v>
      </c>
    </row>
    <row r="276" customFormat="false" ht="13.8" hidden="false" customHeight="false" outlineLevel="0" collapsed="false">
      <c r="A276" s="243"/>
      <c r="B276" s="91" t="n">
        <v>43371</v>
      </c>
      <c r="C276" s="92" t="n">
        <v>87</v>
      </c>
      <c r="D276" s="93" t="n">
        <v>0.53</v>
      </c>
      <c r="E276" s="94" t="n">
        <v>68</v>
      </c>
      <c r="F276" s="95" t="n">
        <v>102</v>
      </c>
      <c r="G276" s="95" t="n">
        <v>79</v>
      </c>
      <c r="H276" s="96" t="n">
        <v>0</v>
      </c>
      <c r="I276" s="96" t="n">
        <v>0</v>
      </c>
      <c r="J276" s="96" t="n">
        <v>21</v>
      </c>
      <c r="K276" s="96" t="n">
        <v>38</v>
      </c>
      <c r="L276" s="97" t="n">
        <v>24</v>
      </c>
      <c r="M276" s="97" t="n">
        <v>0</v>
      </c>
      <c r="N276" s="97" t="n">
        <v>1</v>
      </c>
      <c r="O276" s="97" t="n">
        <v>15</v>
      </c>
      <c r="P276" s="97" t="n">
        <v>0</v>
      </c>
      <c r="Q276" s="95" t="n">
        <v>0</v>
      </c>
      <c r="R276" s="203" t="n">
        <v>3527</v>
      </c>
      <c r="S276" s="112" t="n">
        <v>3488</v>
      </c>
      <c r="T276" s="112" t="n">
        <v>1542</v>
      </c>
      <c r="U276" s="112" t="n">
        <v>1550</v>
      </c>
      <c r="V276" s="216" t="n">
        <v>1625</v>
      </c>
      <c r="W276" s="96" t="n">
        <v>42</v>
      </c>
      <c r="X276" s="96" t="n">
        <v>0</v>
      </c>
      <c r="Y276" s="96" t="n">
        <v>44</v>
      </c>
      <c r="Z276" s="221" t="n">
        <v>0</v>
      </c>
      <c r="AA276" s="221" t="n">
        <v>57</v>
      </c>
      <c r="AB276" s="97" t="n">
        <v>0</v>
      </c>
      <c r="AC276" s="100" t="n">
        <f aca="false">V276-U276+AZ276</f>
        <v>77</v>
      </c>
      <c r="AD276" s="101" t="n">
        <f aca="false">U276-T276</f>
        <v>8</v>
      </c>
      <c r="AE276" s="95" t="n">
        <v>73</v>
      </c>
      <c r="AF276" s="102" t="n">
        <f aca="false">IF(AE276&gt;0, V276/(AE276*24),"no data")</f>
        <v>0.927511415525114</v>
      </c>
      <c r="AG276" s="103" t="n">
        <f aca="false">IF(R276&gt;0,R276/24,"no data")</f>
        <v>146.958333333333</v>
      </c>
      <c r="AH276" s="102" t="n">
        <f aca="false">IF(U276&gt;0,(U276/R276),"no data")</f>
        <v>0.439466969095549</v>
      </c>
      <c r="AI276" s="104" t="n">
        <f aca="false">IF(U276&gt;0,(1440-((W276*X276)+(Y276*Z276)+(AA276*AB276))/(W276+Y276+AA276))/1440,"no data")</f>
        <v>1</v>
      </c>
      <c r="AJ276" s="105" t="n">
        <f aca="false">IF(U276&gt;0,(1440-((X276*W276+AT276*AU276)+(Z276*Y276+AV276*AW276)+(AA276*AB276+AX276*AY276))/(W276+Y276+AA276))/1440,"no data")</f>
        <v>0.799655205905206</v>
      </c>
      <c r="AK276" s="210" t="n">
        <v>8.185</v>
      </c>
      <c r="AL276" s="211" t="n">
        <v>170.16</v>
      </c>
      <c r="AM276" s="94" t="n">
        <f aca="false">AK276*AL276</f>
        <v>1392.7596</v>
      </c>
      <c r="AN276" s="210" t="n">
        <v>12.104</v>
      </c>
      <c r="AO276" s="225" t="n">
        <v>996.331023236853</v>
      </c>
      <c r="AP276" s="109" t="n">
        <f aca="false">AN276*AO276</f>
        <v>12059.5907052589</v>
      </c>
      <c r="AQ276" s="130" t="n">
        <f aca="false">IF(U276&gt;0,((((AK276*AL276)+(AN276*AO276))/(U276*1000))*1000000),"no data")</f>
        <v>8678.93568081217</v>
      </c>
      <c r="AR276" s="111" t="n">
        <f aca="false">IF(S276&gt;0,S276/24, "no data")</f>
        <v>145.333333333333</v>
      </c>
      <c r="AS276" s="222"/>
      <c r="AT276" s="95" t="n">
        <v>0</v>
      </c>
      <c r="AU276" s="112" t="n">
        <v>0</v>
      </c>
      <c r="AV276" s="112" t="n">
        <v>5</v>
      </c>
      <c r="AW276" s="95" t="n">
        <v>67</v>
      </c>
      <c r="AX276" s="112" t="n">
        <v>30</v>
      </c>
      <c r="AY276" s="95" t="n">
        <v>1364</v>
      </c>
      <c r="AZ276" s="95" t="n">
        <v>2</v>
      </c>
      <c r="BA276" s="227"/>
      <c r="BB276" s="113" t="n">
        <v>0</v>
      </c>
      <c r="BC276" s="113" t="n">
        <v>1004</v>
      </c>
      <c r="BD276" s="113" t="n">
        <v>621</v>
      </c>
      <c r="BE276" s="113" t="n">
        <f aca="false">BC276-BB276</f>
        <v>1004</v>
      </c>
      <c r="BF276" s="113" t="n">
        <f aca="false">AQ276</f>
        <v>8678.93568081217</v>
      </c>
      <c r="BG276" s="173" t="n">
        <f aca="false">BD276/24</f>
        <v>25.875</v>
      </c>
      <c r="BH276" s="115" t="n">
        <v>0</v>
      </c>
      <c r="BI276" s="116" t="n">
        <v>1.594</v>
      </c>
      <c r="BJ276" s="117" t="n">
        <v>0</v>
      </c>
      <c r="BK276" s="118" t="n">
        <v>0</v>
      </c>
      <c r="BL276" s="118" t="n">
        <v>20.09</v>
      </c>
      <c r="BM276" s="118" t="n">
        <v>26.3</v>
      </c>
      <c r="BN276" s="113" t="n">
        <v>995.1</v>
      </c>
      <c r="BO276" s="118" t="n">
        <v>50.11</v>
      </c>
      <c r="BP276" s="119" t="n">
        <v>0.9216</v>
      </c>
      <c r="BQ276" s="118" t="n">
        <v>0</v>
      </c>
      <c r="BR276" s="117" t="n">
        <v>86.8</v>
      </c>
      <c r="BS276" s="113" t="n">
        <v>0</v>
      </c>
      <c r="BT276" s="113" t="n">
        <v>11503</v>
      </c>
      <c r="BU276" s="224" t="n">
        <f aca="false">BT276-BS276</f>
        <v>11503</v>
      </c>
      <c r="BV276" s="113" t="n">
        <f aca="false">BH276+BI276</f>
        <v>1.594</v>
      </c>
      <c r="BW276" s="114" t="n">
        <v>0</v>
      </c>
      <c r="BX276" s="114" t="n">
        <v>21.7</v>
      </c>
      <c r="BZ276" s="114" t="n">
        <v>0</v>
      </c>
      <c r="CA276" s="114" t="n">
        <v>0</v>
      </c>
      <c r="CC276" s="114" t="n">
        <v>0</v>
      </c>
      <c r="CD276" s="114" t="n">
        <v>0</v>
      </c>
      <c r="CE276" s="114" t="n">
        <v>2.1</v>
      </c>
      <c r="CF276" s="114" t="n">
        <v>-0.4</v>
      </c>
    </row>
    <row r="277" customFormat="false" ht="13.8" hidden="false" customHeight="false" outlineLevel="0" collapsed="false">
      <c r="A277" s="243"/>
      <c r="B277" s="91" t="n">
        <v>43372</v>
      </c>
      <c r="C277" s="92" t="n">
        <v>83</v>
      </c>
      <c r="D277" s="93" t="n">
        <v>0.62</v>
      </c>
      <c r="E277" s="94" t="n">
        <v>72</v>
      </c>
      <c r="F277" s="95" t="n">
        <v>93</v>
      </c>
      <c r="G277" s="95" t="n">
        <v>72</v>
      </c>
      <c r="H277" s="96" t="n">
        <v>0</v>
      </c>
      <c r="I277" s="96" t="n">
        <v>0</v>
      </c>
      <c r="J277" s="96" t="n">
        <v>0</v>
      </c>
      <c r="K277" s="96" t="n">
        <v>0</v>
      </c>
      <c r="L277" s="97" t="n">
        <v>24</v>
      </c>
      <c r="M277" s="97" t="n">
        <v>0</v>
      </c>
      <c r="N277" s="97" t="n">
        <v>24</v>
      </c>
      <c r="O277" s="97" t="n">
        <v>0</v>
      </c>
      <c r="P277" s="97" t="n">
        <v>0</v>
      </c>
      <c r="Q277" s="92" t="n">
        <v>0</v>
      </c>
      <c r="R277" s="203" t="n">
        <v>3567</v>
      </c>
      <c r="S277" s="112" t="n">
        <v>3571</v>
      </c>
      <c r="T277" s="112" t="n">
        <v>0</v>
      </c>
      <c r="U277" s="112" t="n">
        <v>0</v>
      </c>
      <c r="V277" s="216" t="n">
        <v>0</v>
      </c>
      <c r="W277" s="96" t="n">
        <v>42</v>
      </c>
      <c r="X277" s="96" t="n">
        <v>0</v>
      </c>
      <c r="Y277" s="96" t="n">
        <v>44</v>
      </c>
      <c r="Z277" s="221" t="n">
        <v>0</v>
      </c>
      <c r="AA277" s="221" t="n">
        <v>57</v>
      </c>
      <c r="AB277" s="97" t="n">
        <v>0</v>
      </c>
      <c r="AC277" s="100" t="n">
        <f aca="false">V277-U277+AZ277</f>
        <v>19</v>
      </c>
      <c r="AD277" s="101" t="n">
        <f aca="false">U277-T277</f>
        <v>0</v>
      </c>
      <c r="AE277" s="95" t="n">
        <v>0</v>
      </c>
      <c r="AF277" s="102" t="str">
        <f aca="false">IF(AE277&gt;0, V277/(AE277*24),"no data")</f>
        <v>no data</v>
      </c>
      <c r="AG277" s="103" t="n">
        <f aca="false">IF(R277&gt;0,R277/24,"no data")</f>
        <v>148.625</v>
      </c>
      <c r="AH277" s="102" t="str">
        <f aca="false">IF(U277&gt;0,(U277/R277),"no data")</f>
        <v>no data</v>
      </c>
      <c r="AI277" s="104" t="str">
        <f aca="false">IF(U277&gt;0,(1440-((W277*X277)+(Y277*Z277)+(AA277*AB277))/(W277+Y277+AA277))/1440,"no data")</f>
        <v>no data</v>
      </c>
      <c r="AJ277" s="105" t="str">
        <f aca="false">IF(U277&gt;0,(1440-((X277*W277+AT277*AU277)+(Z277*Y277+AV277*AW277)+(AA277*AB277+AX277*AY277))/(W277+Y277+AA277))/1440,"no data")</f>
        <v>no data</v>
      </c>
      <c r="AK277" s="210" t="n">
        <v>0</v>
      </c>
      <c r="AL277" s="211" t="n">
        <v>0</v>
      </c>
      <c r="AM277" s="94" t="n">
        <f aca="false">AK277*AL277</f>
        <v>0</v>
      </c>
      <c r="AN277" s="210" t="n">
        <v>0</v>
      </c>
      <c r="AO277" s="225" t="n">
        <v>0</v>
      </c>
      <c r="AP277" s="109" t="n">
        <f aca="false">AN277*AO277</f>
        <v>0</v>
      </c>
      <c r="AQ277" s="130" t="str">
        <f aca="false">IF(U277&gt;0,((((AK277*AL277)+(AN277*AO277))/(U277*1000))*1000000),"no data")</f>
        <v>no data</v>
      </c>
      <c r="AR277" s="111" t="n">
        <f aca="false">IF(S277&gt;0,S277/24, "no data")</f>
        <v>148.791666666667</v>
      </c>
      <c r="AS277" s="222"/>
      <c r="AT277" s="95" t="n">
        <v>0</v>
      </c>
      <c r="AU277" s="112" t="n">
        <v>0</v>
      </c>
      <c r="AV277" s="112" t="n">
        <v>0</v>
      </c>
      <c r="AW277" s="95" t="n">
        <v>0</v>
      </c>
      <c r="AX277" s="112" t="n">
        <v>0</v>
      </c>
      <c r="AY277" s="95" t="n">
        <v>0</v>
      </c>
      <c r="AZ277" s="95" t="n">
        <v>19</v>
      </c>
      <c r="BA277" s="227"/>
      <c r="BB277" s="113" t="n">
        <v>0</v>
      </c>
      <c r="BC277" s="113" t="n">
        <v>0</v>
      </c>
      <c r="BD277" s="113" t="n">
        <v>0</v>
      </c>
      <c r="BE277" s="113" t="n">
        <f aca="false">BC277-BB277</f>
        <v>0</v>
      </c>
      <c r="BF277" s="113" t="str">
        <f aca="false">AQ277</f>
        <v>no data</v>
      </c>
      <c r="BG277" s="173" t="n">
        <f aca="false">BD277/24</f>
        <v>0</v>
      </c>
      <c r="BH277" s="115" t="n">
        <v>0</v>
      </c>
      <c r="BI277" s="116" t="n">
        <v>0</v>
      </c>
      <c r="BJ277" s="117" t="n">
        <v>0</v>
      </c>
      <c r="BK277" s="118" t="n">
        <v>0</v>
      </c>
      <c r="BL277" s="118" t="n">
        <v>0</v>
      </c>
      <c r="BM277" s="118" t="n">
        <v>0</v>
      </c>
      <c r="BN277" s="113" t="n">
        <v>997</v>
      </c>
      <c r="BO277" s="118" t="n">
        <v>50.08</v>
      </c>
      <c r="BP277" s="119" t="n">
        <v>0</v>
      </c>
      <c r="BQ277" s="118" t="n">
        <v>0</v>
      </c>
      <c r="BR277" s="117" t="n">
        <v>0</v>
      </c>
      <c r="BS277" s="113" t="n">
        <v>0</v>
      </c>
      <c r="BT277" s="113" t="n">
        <v>0</v>
      </c>
      <c r="BU277" s="224" t="n">
        <f aca="false">BT277-BS277</f>
        <v>0</v>
      </c>
      <c r="BV277" s="113" t="n">
        <f aca="false">BH277+BI277</f>
        <v>0</v>
      </c>
      <c r="BW277" s="114" t="n">
        <v>0</v>
      </c>
      <c r="BX277" s="114" t="n">
        <v>0</v>
      </c>
      <c r="BZ277" s="114" t="n">
        <v>0</v>
      </c>
      <c r="CA277" s="114" t="n">
        <v>2.7</v>
      </c>
      <c r="CC277" s="114" t="n">
        <v>0</v>
      </c>
      <c r="CD277" s="114" t="n">
        <v>0</v>
      </c>
      <c r="CE277" s="114" t="n">
        <v>0</v>
      </c>
      <c r="CF277" s="114" t="n">
        <v>0</v>
      </c>
    </row>
    <row r="278" customFormat="false" ht="13.8" hidden="false" customHeight="false" outlineLevel="0" collapsed="false">
      <c r="A278" s="243"/>
      <c r="B278" s="91" t="n">
        <v>43373</v>
      </c>
      <c r="C278" s="92" t="n">
        <v>85.8</v>
      </c>
      <c r="D278" s="93" t="n">
        <v>0.612</v>
      </c>
      <c r="E278" s="94" t="n">
        <v>71.2</v>
      </c>
      <c r="F278" s="95" t="n">
        <v>96</v>
      </c>
      <c r="G278" s="95" t="n">
        <v>78</v>
      </c>
      <c r="H278" s="96" t="n">
        <v>0</v>
      </c>
      <c r="I278" s="96" t="n">
        <v>0</v>
      </c>
      <c r="J278" s="96" t="n">
        <v>0</v>
      </c>
      <c r="K278" s="96" t="n">
        <v>0</v>
      </c>
      <c r="L278" s="97" t="n">
        <v>24</v>
      </c>
      <c r="M278" s="97" t="n">
        <v>0</v>
      </c>
      <c r="N278" s="97" t="n">
        <v>24</v>
      </c>
      <c r="O278" s="97" t="n">
        <v>0</v>
      </c>
      <c r="P278" s="97" t="n">
        <v>0</v>
      </c>
      <c r="Q278" s="92" t="n">
        <v>0</v>
      </c>
      <c r="R278" s="203" t="n">
        <v>3536</v>
      </c>
      <c r="S278" s="112" t="n">
        <v>3540</v>
      </c>
      <c r="T278" s="112" t="n">
        <v>0</v>
      </c>
      <c r="U278" s="112" t="n">
        <v>0</v>
      </c>
      <c r="V278" s="216" t="n">
        <v>0</v>
      </c>
      <c r="W278" s="96" t="n">
        <v>42</v>
      </c>
      <c r="X278" s="96" t="n">
        <v>0</v>
      </c>
      <c r="Y278" s="96" t="n">
        <v>44</v>
      </c>
      <c r="Z278" s="221" t="n">
        <v>0</v>
      </c>
      <c r="AA278" s="221" t="n">
        <v>57</v>
      </c>
      <c r="AB278" s="97" t="n">
        <v>0</v>
      </c>
      <c r="AC278" s="100" t="n">
        <v>16</v>
      </c>
      <c r="AD278" s="101" t="n">
        <f aca="false">U278-T278</f>
        <v>0</v>
      </c>
      <c r="AE278" s="95" t="n">
        <v>0</v>
      </c>
      <c r="AF278" s="102" t="str">
        <f aca="false">IF(AE278&gt;0, V278/(AE278*24),"no data")</f>
        <v>no data</v>
      </c>
      <c r="AG278" s="103" t="n">
        <f aca="false">IF(R278&gt;0,R278/24,"no data")</f>
        <v>147.333333333333</v>
      </c>
      <c r="AH278" s="102" t="str">
        <f aca="false">IF(U278&gt;0,(U278/R278),"no data")</f>
        <v>no data</v>
      </c>
      <c r="AI278" s="104" t="str">
        <f aca="false">IF(U278&gt;0,(1440-((W278*X278)+(Y278*Z278)+(AA278*AB278))/(W278+Y278+AA278))/1440,"no data")</f>
        <v>no data</v>
      </c>
      <c r="AJ278" s="105" t="str">
        <f aca="false">IF(U278&gt;0,(1440-((X278*W278+AT278*AU278)+(Z278*Y278+AV278*AW278)+(AA278*AB278+AX278*AY278))/(W278+Y278+AA278))/1440,"no data")</f>
        <v>no data</v>
      </c>
      <c r="AK278" s="210" t="n">
        <v>0</v>
      </c>
      <c r="AL278" s="211" t="n">
        <v>0</v>
      </c>
      <c r="AM278" s="94" t="n">
        <f aca="false">AK278*AL278</f>
        <v>0</v>
      </c>
      <c r="AN278" s="210" t="n">
        <v>0</v>
      </c>
      <c r="AO278" s="228" t="n">
        <v>0</v>
      </c>
      <c r="AP278" s="109" t="n">
        <f aca="false">AN278*AO278</f>
        <v>0</v>
      </c>
      <c r="AQ278" s="130" t="str">
        <f aca="false">IF(U278&gt;0,((((AK278*AL278)+(AN278*AO278))/(U278*1000))*1000000),"no data")</f>
        <v>no data</v>
      </c>
      <c r="AR278" s="111" t="n">
        <f aca="false">IF(S278&gt;0,S278/24, "no data")</f>
        <v>147.5</v>
      </c>
      <c r="AS278" s="222"/>
      <c r="AT278" s="95" t="n">
        <v>0</v>
      </c>
      <c r="AU278" s="112" t="n">
        <v>0</v>
      </c>
      <c r="AV278" s="112" t="n">
        <v>0</v>
      </c>
      <c r="AW278" s="95" t="n">
        <v>0</v>
      </c>
      <c r="AX278" s="112" t="n">
        <v>0</v>
      </c>
      <c r="AY278" s="95" t="n">
        <v>0</v>
      </c>
      <c r="AZ278" s="95" t="n">
        <v>16</v>
      </c>
      <c r="BA278" s="227"/>
      <c r="BB278" s="113" t="n">
        <v>0</v>
      </c>
      <c r="BC278" s="113" t="n">
        <v>0</v>
      </c>
      <c r="BD278" s="113" t="n">
        <v>0</v>
      </c>
      <c r="BE278" s="113" t="n">
        <f aca="false">BC278-BB278</f>
        <v>0</v>
      </c>
      <c r="BF278" s="113" t="str">
        <f aca="false">AQ278</f>
        <v>no data</v>
      </c>
      <c r="BG278" s="173" t="n">
        <f aca="false">BD278/24</f>
        <v>0</v>
      </c>
      <c r="BH278" s="115" t="n">
        <v>0</v>
      </c>
      <c r="BI278" s="116" t="n">
        <v>0</v>
      </c>
      <c r="BJ278" s="117" t="n">
        <v>0</v>
      </c>
      <c r="BK278" s="118" t="n">
        <v>0</v>
      </c>
      <c r="BL278" s="118" t="n">
        <v>0</v>
      </c>
      <c r="BM278" s="118" t="n">
        <v>0</v>
      </c>
      <c r="BN278" s="113" t="n">
        <v>996.04</v>
      </c>
      <c r="BO278" s="118" t="n">
        <v>50.07</v>
      </c>
      <c r="BP278" s="119" t="n">
        <v>0</v>
      </c>
      <c r="BQ278" s="118" t="n">
        <v>0</v>
      </c>
      <c r="BR278" s="117" t="n">
        <v>0</v>
      </c>
      <c r="BS278" s="113" t="n">
        <v>0</v>
      </c>
      <c r="BT278" s="113" t="n">
        <v>0</v>
      </c>
      <c r="BU278" s="224" t="n">
        <f aca="false">BT278-BS278</f>
        <v>0</v>
      </c>
      <c r="BV278" s="113" t="n">
        <f aca="false">BH278+BI278</f>
        <v>0</v>
      </c>
      <c r="BW278" s="114" t="n">
        <v>0</v>
      </c>
      <c r="BX278" s="114" t="n">
        <v>0</v>
      </c>
      <c r="BZ278" s="114" t="n">
        <v>0</v>
      </c>
      <c r="CA278" s="114" t="n">
        <v>0</v>
      </c>
      <c r="CC278" s="114" t="n">
        <v>0</v>
      </c>
      <c r="CD278" s="114" t="n">
        <v>0</v>
      </c>
      <c r="CE278" s="114" t="n">
        <v>0</v>
      </c>
      <c r="CF278" s="114" t="n">
        <v>0</v>
      </c>
    </row>
    <row r="279" customFormat="false" ht="13.8" hidden="false" customHeight="false" outlineLevel="0" collapsed="false">
      <c r="A279" s="90" t="s">
        <v>133</v>
      </c>
      <c r="B279" s="91" t="n">
        <v>43374</v>
      </c>
      <c r="C279" s="92" t="n">
        <v>85.7</v>
      </c>
      <c r="D279" s="93" t="n">
        <v>0.599</v>
      </c>
      <c r="E279" s="94" t="n">
        <v>70.7</v>
      </c>
      <c r="F279" s="95" t="n">
        <v>100</v>
      </c>
      <c r="G279" s="95" t="n">
        <v>76</v>
      </c>
      <c r="H279" s="96" t="n">
        <v>0</v>
      </c>
      <c r="I279" s="96" t="n">
        <v>0</v>
      </c>
      <c r="J279" s="96" t="n">
        <v>0</v>
      </c>
      <c r="K279" s="96" t="n">
        <v>0</v>
      </c>
      <c r="L279" s="97" t="n">
        <v>24</v>
      </c>
      <c r="M279" s="97" t="n">
        <v>0</v>
      </c>
      <c r="N279" s="97" t="n">
        <v>24</v>
      </c>
      <c r="O279" s="97" t="n">
        <v>0</v>
      </c>
      <c r="P279" s="97" t="n">
        <v>0</v>
      </c>
      <c r="Q279" s="97" t="n">
        <v>0</v>
      </c>
      <c r="R279" s="97" t="n">
        <v>3539</v>
      </c>
      <c r="S279" s="98" t="n">
        <v>3528</v>
      </c>
      <c r="T279" s="98" t="n">
        <v>0</v>
      </c>
      <c r="U279" s="99" t="n">
        <v>0</v>
      </c>
      <c r="V279" s="99" t="n">
        <v>0</v>
      </c>
      <c r="W279" s="96" t="n">
        <v>42</v>
      </c>
      <c r="X279" s="96" t="n">
        <v>0</v>
      </c>
      <c r="Y279" s="96" t="n">
        <v>45</v>
      </c>
      <c r="Z279" s="96" t="n">
        <v>0</v>
      </c>
      <c r="AA279" s="96" t="n">
        <v>60</v>
      </c>
      <c r="AB279" s="95" t="n">
        <v>0</v>
      </c>
      <c r="AC279" s="100" t="n">
        <f aca="false">V279-U279+AZ279</f>
        <v>17</v>
      </c>
      <c r="AD279" s="101" t="n">
        <f aca="false">U279-T279</f>
        <v>0</v>
      </c>
      <c r="AE279" s="95" t="n">
        <v>0</v>
      </c>
      <c r="AF279" s="102" t="str">
        <f aca="false">IF(AE279&gt;0, V279/(AE279*24),"no data")</f>
        <v>no data</v>
      </c>
      <c r="AG279" s="103" t="n">
        <f aca="false">R279/24</f>
        <v>147.458333333333</v>
      </c>
      <c r="AH279" s="102" t="str">
        <f aca="false">IF(U279&gt;0,(U279/R279),"no data")</f>
        <v>no data</v>
      </c>
      <c r="AI279" s="104" t="n">
        <v>1</v>
      </c>
      <c r="AJ279" s="105" t="n">
        <f aca="false">(1440-((X279*W279+AT279*AU279)+(Z279*Y279+AV279*AW279)+(AA279*AB279+AX279*AY279))/(W279+Y279+AA279))/(1440)</f>
        <v>1</v>
      </c>
      <c r="AK279" s="106" t="n">
        <v>0</v>
      </c>
      <c r="AL279" s="107" t="n">
        <v>0</v>
      </c>
      <c r="AM279" s="94" t="n">
        <f aca="false">AK279*AL279</f>
        <v>0</v>
      </c>
      <c r="AN279" s="106" t="n">
        <v>0</v>
      </c>
      <c r="AO279" s="106" t="n">
        <v>0</v>
      </c>
      <c r="AP279" s="109" t="n">
        <f aca="false">AN279*AO279</f>
        <v>0</v>
      </c>
      <c r="AQ279" s="110" t="str">
        <f aca="false">IF(U279&gt;0,((((AK279*AL279)+(AN279*AO279))/(U279*1000))*1000000),"no data")</f>
        <v>no data</v>
      </c>
      <c r="AR279" s="111" t="n">
        <f aca="false">S279/24</f>
        <v>147</v>
      </c>
      <c r="AS279" s="36"/>
      <c r="AT279" s="95" t="n">
        <v>0</v>
      </c>
      <c r="AU279" s="112" t="n">
        <v>0</v>
      </c>
      <c r="AV279" s="112" t="n">
        <v>0</v>
      </c>
      <c r="AW279" s="95" t="n">
        <v>0</v>
      </c>
      <c r="AX279" s="112" t="n">
        <v>0</v>
      </c>
      <c r="AY279" s="95" t="n">
        <v>0</v>
      </c>
      <c r="AZ279" s="95" t="n">
        <v>17</v>
      </c>
      <c r="BB279" s="113" t="n">
        <v>0</v>
      </c>
      <c r="BC279" s="113" t="n">
        <v>0</v>
      </c>
      <c r="BD279" s="113" t="n">
        <v>0</v>
      </c>
      <c r="BE279" s="113" t="n">
        <f aca="false">BC279-BB279</f>
        <v>0</v>
      </c>
      <c r="BF279" s="113" t="str">
        <f aca="false">AQ279</f>
        <v>no data</v>
      </c>
      <c r="BG279" s="114" t="n">
        <f aca="false">BD279/24</f>
        <v>0</v>
      </c>
      <c r="BH279" s="115" t="n">
        <v>0</v>
      </c>
      <c r="BI279" s="116" t="n">
        <v>0</v>
      </c>
      <c r="BJ279" s="117" t="n">
        <v>0</v>
      </c>
      <c r="BK279" s="118" t="n">
        <v>0</v>
      </c>
      <c r="BL279" s="117" t="n">
        <v>0</v>
      </c>
      <c r="BM279" s="117" t="n">
        <v>0</v>
      </c>
      <c r="BN279" s="118" t="n">
        <v>995.13</v>
      </c>
      <c r="BO279" s="117" t="n">
        <v>50.07</v>
      </c>
      <c r="BP279" s="119" t="n">
        <v>0</v>
      </c>
      <c r="BQ279" s="118" t="n">
        <v>0</v>
      </c>
      <c r="BR279" s="117" t="n">
        <v>0</v>
      </c>
      <c r="BS279" s="120" t="n">
        <f aca="false">BR279-BQ279</f>
        <v>0</v>
      </c>
      <c r="BT279" s="121" t="n">
        <v>0</v>
      </c>
      <c r="BU279" s="121" t="n">
        <v>0</v>
      </c>
      <c r="BV279" s="122" t="n">
        <f aca="false">BU279-BT279</f>
        <v>0</v>
      </c>
      <c r="BW279" s="123" t="n">
        <f aca="false">BH279+BI279</f>
        <v>0</v>
      </c>
      <c r="BX279" s="124" t="n">
        <v>0</v>
      </c>
      <c r="BY279" s="124" t="n">
        <v>0</v>
      </c>
      <c r="BZ279" s="125"/>
      <c r="CA279" s="124" t="n">
        <v>0</v>
      </c>
      <c r="CB279" s="124" t="n">
        <v>0</v>
      </c>
      <c r="CD279" s="114" t="n">
        <v>0</v>
      </c>
      <c r="CE279" s="124" t="n">
        <v>0</v>
      </c>
      <c r="CF279" s="126" t="n">
        <v>0</v>
      </c>
      <c r="CG279" s="114" t="n">
        <v>0</v>
      </c>
    </row>
    <row r="280" customFormat="false" ht="13.8" hidden="false" customHeight="false" outlineLevel="0" collapsed="false">
      <c r="A280" s="90"/>
      <c r="B280" s="91" t="n">
        <v>43375</v>
      </c>
      <c r="C280" s="92" t="n">
        <v>85.4</v>
      </c>
      <c r="D280" s="93" t="n">
        <v>0.603</v>
      </c>
      <c r="E280" s="94" t="n">
        <v>70.5</v>
      </c>
      <c r="F280" s="95" t="n">
        <v>99</v>
      </c>
      <c r="G280" s="95" t="n">
        <v>75</v>
      </c>
      <c r="H280" s="96" t="n">
        <v>3</v>
      </c>
      <c r="I280" s="96" t="n">
        <v>45</v>
      </c>
      <c r="J280" s="96" t="n">
        <v>4</v>
      </c>
      <c r="K280" s="96" t="n">
        <v>9</v>
      </c>
      <c r="L280" s="97" t="n">
        <v>19</v>
      </c>
      <c r="M280" s="97" t="n">
        <v>32</v>
      </c>
      <c r="N280" s="97" t="n">
        <v>16</v>
      </c>
      <c r="O280" s="97" t="n">
        <v>51</v>
      </c>
      <c r="P280" s="97" t="n">
        <v>3</v>
      </c>
      <c r="Q280" s="97" t="n">
        <v>0</v>
      </c>
      <c r="R280" s="97" t="n">
        <v>3546</v>
      </c>
      <c r="S280" s="98" t="n">
        <v>3288</v>
      </c>
      <c r="T280" s="98" t="n">
        <v>797</v>
      </c>
      <c r="U280" s="99" t="n">
        <v>686</v>
      </c>
      <c r="V280" s="99" t="n">
        <v>719</v>
      </c>
      <c r="W280" s="96" t="n">
        <v>42</v>
      </c>
      <c r="X280" s="96" t="n">
        <v>0</v>
      </c>
      <c r="Y280" s="96" t="n">
        <v>45</v>
      </c>
      <c r="Z280" s="96" t="n">
        <v>0</v>
      </c>
      <c r="AA280" s="96" t="n">
        <v>60</v>
      </c>
      <c r="AB280" s="95" t="n">
        <v>0</v>
      </c>
      <c r="AC280" s="100" t="n">
        <f aca="false">V280-U280+AZ280</f>
        <v>45</v>
      </c>
      <c r="AD280" s="101" t="n">
        <f aca="false">U280-T280</f>
        <v>-111</v>
      </c>
      <c r="AE280" s="95" t="n">
        <v>148</v>
      </c>
      <c r="AF280" s="102" t="n">
        <f aca="false">IF(AE280&gt;0, V280/(AE280*24),"no data")</f>
        <v>0.202421171171171</v>
      </c>
      <c r="AG280" s="103" t="n">
        <f aca="false">IF(R280&gt;0,R280/24,"no data")</f>
        <v>147.75</v>
      </c>
      <c r="AH280" s="102" t="n">
        <f aca="false">IF(U280&gt;0,(U280/R280),"no data")</f>
        <v>0.193457416807671</v>
      </c>
      <c r="AI280" s="104" t="n">
        <f aca="false">(1440-((W280*X280)+(Y280*Z280)+(AA280*AB280))/(W280+Y280+AA280))/1440</f>
        <v>1</v>
      </c>
      <c r="AJ280" s="105" t="n">
        <f aca="false">IF(U280&gt;0,(1440-((X280*W280+AT280*AU280)+(Z280*Y280+AV280*AW280)+(AA280*AB280+AX280*AY280))/(W280+Y280+AA280))/1440,"no data")</f>
        <v>0.965806878306878</v>
      </c>
      <c r="AK280" s="127" t="n">
        <v>2.506</v>
      </c>
      <c r="AL280" s="128" t="n">
        <v>174.87</v>
      </c>
      <c r="AM280" s="94" t="n">
        <f aca="false">AK280*AL280</f>
        <v>438.22422</v>
      </c>
      <c r="AN280" s="127" t="n">
        <v>5.778</v>
      </c>
      <c r="AO280" s="255" t="n">
        <v>994.83</v>
      </c>
      <c r="AP280" s="109" t="n">
        <f aca="false">AN280*AO280</f>
        <v>5748.12774</v>
      </c>
      <c r="AQ280" s="130" t="n">
        <f aca="false">IF(U280&gt;0,((((AK280*AL280)+(AN280*AO280))/(U280*1000))*1000000),"no data")</f>
        <v>9018.00577259475</v>
      </c>
      <c r="AR280" s="111" t="n">
        <f aca="false">S280/24</f>
        <v>137</v>
      </c>
      <c r="AS280" s="36"/>
      <c r="AT280" s="95" t="n">
        <v>24</v>
      </c>
      <c r="AU280" s="112" t="n">
        <v>43</v>
      </c>
      <c r="AV280" s="112" t="n">
        <v>17</v>
      </c>
      <c r="AW280" s="95" t="n">
        <v>180</v>
      </c>
      <c r="AX280" s="112" t="n">
        <v>26</v>
      </c>
      <c r="AY280" s="95" t="n">
        <v>121</v>
      </c>
      <c r="AZ280" s="95" t="n">
        <v>12</v>
      </c>
      <c r="BB280" s="113" t="n">
        <v>168</v>
      </c>
      <c r="BC280" s="113" t="n">
        <v>304</v>
      </c>
      <c r="BD280" s="113" t="n">
        <v>247</v>
      </c>
      <c r="BE280" s="113" t="n">
        <f aca="false">BC280-BB280</f>
        <v>136</v>
      </c>
      <c r="BF280" s="113" t="n">
        <f aca="false">AQ280</f>
        <v>9018.00577259475</v>
      </c>
      <c r="BG280" s="114" t="n">
        <f aca="false">BD280/24</f>
        <v>10.2916666666667</v>
      </c>
      <c r="BH280" s="115" t="n">
        <v>0.381</v>
      </c>
      <c r="BI280" s="116" t="n">
        <v>0.467</v>
      </c>
      <c r="BJ280" s="117" t="n">
        <v>30.05</v>
      </c>
      <c r="BK280" s="117" t="n">
        <v>22.55</v>
      </c>
      <c r="BL280" s="117" t="n">
        <v>18.94</v>
      </c>
      <c r="BM280" s="118" t="n">
        <v>26.11</v>
      </c>
      <c r="BN280" s="118" t="n">
        <v>995.8</v>
      </c>
      <c r="BO280" s="117" t="n">
        <v>49.97</v>
      </c>
      <c r="BP280" s="119" t="n">
        <v>0.9183</v>
      </c>
      <c r="BQ280" s="131" t="n">
        <v>96.56</v>
      </c>
      <c r="BR280" s="117" t="n">
        <v>87.03</v>
      </c>
      <c r="BS280" s="120" t="n">
        <f aca="false">BR280-BQ280</f>
        <v>-9.53</v>
      </c>
      <c r="BT280" s="121" t="n">
        <v>11907</v>
      </c>
      <c r="BU280" s="121" t="n">
        <v>11231</v>
      </c>
      <c r="BV280" s="122" t="n">
        <f aca="false">BU280-BT280</f>
        <v>-676</v>
      </c>
      <c r="BW280" s="123" t="n">
        <f aca="false">BH280+BI280</f>
        <v>0.848</v>
      </c>
      <c r="BX280" s="124" t="n">
        <v>4.65</v>
      </c>
      <c r="BY280" s="124" t="n">
        <v>3.34</v>
      </c>
      <c r="BZ280" s="125"/>
      <c r="CA280" s="124" t="n">
        <v>2.8</v>
      </c>
      <c r="CB280" s="124" t="n">
        <v>2.85</v>
      </c>
      <c r="CD280" s="114" t="n">
        <v>2.1</v>
      </c>
      <c r="CE280" s="124" t="n">
        <v>5</v>
      </c>
      <c r="CF280" s="126" t="n">
        <v>2.1</v>
      </c>
      <c r="CG280" s="114" t="n">
        <v>-2.3</v>
      </c>
    </row>
    <row r="281" customFormat="false" ht="13.8" hidden="false" customHeight="false" outlineLevel="0" collapsed="false">
      <c r="A281" s="90"/>
      <c r="B281" s="91" t="n">
        <v>43376</v>
      </c>
      <c r="C281" s="92" t="n">
        <v>84.8</v>
      </c>
      <c r="D281" s="93" t="n">
        <v>0.584</v>
      </c>
      <c r="E281" s="94" t="n">
        <v>69.1</v>
      </c>
      <c r="F281" s="95" t="n">
        <v>98</v>
      </c>
      <c r="G281" s="95" t="n">
        <v>73</v>
      </c>
      <c r="H281" s="96" t="n">
        <v>24</v>
      </c>
      <c r="I281" s="96" t="n">
        <v>0</v>
      </c>
      <c r="J281" s="96" t="n">
        <v>24</v>
      </c>
      <c r="K281" s="96" t="n">
        <v>0</v>
      </c>
      <c r="L281" s="97" t="n">
        <v>0</v>
      </c>
      <c r="M281" s="97" t="n">
        <v>0</v>
      </c>
      <c r="N281" s="97" t="n">
        <v>0</v>
      </c>
      <c r="O281" s="97" t="n">
        <v>0</v>
      </c>
      <c r="P281" s="97" t="n">
        <v>24</v>
      </c>
      <c r="Q281" s="97" t="n">
        <v>0</v>
      </c>
      <c r="R281" s="97" t="n">
        <v>3544</v>
      </c>
      <c r="S281" s="184" t="n">
        <v>3473</v>
      </c>
      <c r="T281" s="98" t="n">
        <v>3473</v>
      </c>
      <c r="U281" s="99" t="n">
        <v>3410</v>
      </c>
      <c r="V281" s="99" t="n">
        <v>3521</v>
      </c>
      <c r="W281" s="96" t="n">
        <v>42</v>
      </c>
      <c r="X281" s="96" t="n">
        <v>0</v>
      </c>
      <c r="Y281" s="96" t="n">
        <v>45</v>
      </c>
      <c r="Z281" s="96" t="n">
        <v>0</v>
      </c>
      <c r="AA281" s="96" t="n">
        <v>60</v>
      </c>
      <c r="AB281" s="95" t="n">
        <v>0</v>
      </c>
      <c r="AC281" s="100" t="n">
        <f aca="false">V281-U281+AZ281</f>
        <v>111</v>
      </c>
      <c r="AD281" s="101" t="n">
        <f aca="false">U281-T281</f>
        <v>-63</v>
      </c>
      <c r="AE281" s="95" t="n">
        <v>148</v>
      </c>
      <c r="AF281" s="102" t="n">
        <f aca="false">IF(AE281&gt;0, V281/(AE281*24),"no data")</f>
        <v>0.991272522522523</v>
      </c>
      <c r="AG281" s="103" t="n">
        <f aca="false">IF(R281&gt;0,R281/24,"no data")</f>
        <v>147.666666666667</v>
      </c>
      <c r="AH281" s="102" t="n">
        <f aca="false">IF(U281&gt;0,(U281/R281),"no data")</f>
        <v>0.962189616252822</v>
      </c>
      <c r="AI281" s="104" t="n">
        <f aca="false">(1440-((W281*X281)+(Y281*Z281)+(AA281*AB281))/(W281+Y281+AA281))/1440</f>
        <v>1</v>
      </c>
      <c r="AJ281" s="105" t="n">
        <f aca="false">IF(U281&gt;0,(1440-((X281*W281+AT281*AU281)+(Z281*Y281+AV281*AW281)+(AA281*AB281+AX281*AY281))/(W281+Y281+AA281))/1440,"no data")</f>
        <v>1</v>
      </c>
      <c r="AK281" s="127" t="n">
        <v>8.294</v>
      </c>
      <c r="AL281" s="133" t="n">
        <v>152.34</v>
      </c>
      <c r="AM281" s="94" t="n">
        <f aca="false">AK281*AL281</f>
        <v>1263.50796</v>
      </c>
      <c r="AN281" s="127" t="n">
        <v>29.278</v>
      </c>
      <c r="AO281" s="255" t="n">
        <v>988.626</v>
      </c>
      <c r="AP281" s="109" t="n">
        <f aca="false">AN281*AO281</f>
        <v>28944.992028</v>
      </c>
      <c r="AQ281" s="130" t="n">
        <f aca="false">IF(U281&gt;0,((((AK281*AL281)+(AN281*AO281))/(U281*1000))*1000000),"no data")</f>
        <v>8858.79765043988</v>
      </c>
      <c r="AR281" s="111" t="n">
        <f aca="false">S281/24</f>
        <v>144.708333333333</v>
      </c>
      <c r="AS281" s="36"/>
      <c r="AT281" s="95" t="n">
        <v>0</v>
      </c>
      <c r="AU281" s="112" t="n">
        <v>0</v>
      </c>
      <c r="AV281" s="112" t="n">
        <v>0</v>
      </c>
      <c r="AW281" s="95" t="n">
        <v>0</v>
      </c>
      <c r="AX281" s="112" t="n">
        <v>0</v>
      </c>
      <c r="AY281" s="95" t="n">
        <v>0</v>
      </c>
      <c r="AZ281" s="95" t="n">
        <v>0</v>
      </c>
      <c r="BB281" s="113" t="n">
        <v>1017</v>
      </c>
      <c r="BC281" s="113" t="n">
        <v>1076</v>
      </c>
      <c r="BD281" s="113" t="n">
        <v>1428</v>
      </c>
      <c r="BE281" s="113" t="n">
        <f aca="false">BC281-BB281</f>
        <v>59</v>
      </c>
      <c r="BF281" s="113" t="n">
        <f aca="false">AQ281</f>
        <v>8858.79765043988</v>
      </c>
      <c r="BG281" s="114" t="n">
        <f aca="false">BD281/24</f>
        <v>59.5</v>
      </c>
      <c r="BH281" s="115" t="n">
        <v>2.225</v>
      </c>
      <c r="BI281" s="116" t="n">
        <v>2.225</v>
      </c>
      <c r="BJ281" s="117" t="n">
        <v>29.8</v>
      </c>
      <c r="BK281" s="118" t="n">
        <v>25.75</v>
      </c>
      <c r="BL281" s="117" t="n">
        <v>21.3</v>
      </c>
      <c r="BM281" s="117" t="n">
        <v>25.89</v>
      </c>
      <c r="BN281" s="118" t="n">
        <v>995.54</v>
      </c>
      <c r="BO281" s="117" t="n">
        <v>50.08</v>
      </c>
      <c r="BP281" s="119" t="n">
        <v>0.9255</v>
      </c>
      <c r="BQ281" s="118" t="n">
        <v>96.51</v>
      </c>
      <c r="BR281" s="117" t="n">
        <v>86.99</v>
      </c>
      <c r="BS281" s="120" t="n">
        <f aca="false">BR281-BQ281</f>
        <v>-9.52000000000001</v>
      </c>
      <c r="BT281" s="134" t="n">
        <v>12157</v>
      </c>
      <c r="BU281" s="134" t="n">
        <v>11283</v>
      </c>
      <c r="BV281" s="135" t="n">
        <f aca="false">BU281-BT281</f>
        <v>-874</v>
      </c>
      <c r="BW281" s="113" t="n">
        <f aca="false">BH281+BI281</f>
        <v>4.45</v>
      </c>
      <c r="BX281" s="114" t="n">
        <v>24</v>
      </c>
      <c r="BY281" s="114" t="n">
        <v>24</v>
      </c>
      <c r="CA281" s="114" t="n">
        <v>24</v>
      </c>
      <c r="CB281" s="114" t="n">
        <v>5.08</v>
      </c>
      <c r="CD281" s="114" t="n">
        <v>2.1</v>
      </c>
      <c r="CE281" s="114" t="n">
        <v>5</v>
      </c>
      <c r="CF281" s="126" t="n">
        <v>2.1</v>
      </c>
      <c r="CG281" s="114" t="n">
        <v>0</v>
      </c>
    </row>
    <row r="282" customFormat="false" ht="13.8" hidden="false" customHeight="false" outlineLevel="0" collapsed="false">
      <c r="A282" s="90"/>
      <c r="B282" s="91" t="n">
        <v>43377</v>
      </c>
      <c r="C282" s="92" t="n">
        <v>82.5</v>
      </c>
      <c r="D282" s="93" t="n">
        <v>0.57</v>
      </c>
      <c r="E282" s="94" t="n">
        <v>66.4</v>
      </c>
      <c r="F282" s="95" t="n">
        <v>94</v>
      </c>
      <c r="G282" s="95" t="n">
        <v>73</v>
      </c>
      <c r="H282" s="96" t="n">
        <v>24</v>
      </c>
      <c r="I282" s="96" t="n">
        <v>0</v>
      </c>
      <c r="J282" s="96" t="n">
        <v>24</v>
      </c>
      <c r="K282" s="96" t="n">
        <v>0</v>
      </c>
      <c r="L282" s="97" t="n">
        <v>0</v>
      </c>
      <c r="M282" s="97" t="n">
        <v>0</v>
      </c>
      <c r="N282" s="97" t="n">
        <v>0</v>
      </c>
      <c r="O282" s="97" t="n">
        <v>0</v>
      </c>
      <c r="P282" s="97" t="n">
        <v>24</v>
      </c>
      <c r="Q282" s="97" t="n">
        <v>0</v>
      </c>
      <c r="R282" s="97" t="n">
        <v>3573</v>
      </c>
      <c r="S282" s="98" t="n">
        <v>3457</v>
      </c>
      <c r="T282" s="98" t="n">
        <v>3457</v>
      </c>
      <c r="U282" s="99" t="n">
        <v>3401</v>
      </c>
      <c r="V282" s="99" t="n">
        <v>3513</v>
      </c>
      <c r="W282" s="96" t="n">
        <v>42</v>
      </c>
      <c r="X282" s="96" t="n">
        <v>0</v>
      </c>
      <c r="Y282" s="96" t="n">
        <v>45</v>
      </c>
      <c r="Z282" s="96" t="n">
        <v>0</v>
      </c>
      <c r="AA282" s="96" t="n">
        <v>58</v>
      </c>
      <c r="AB282" s="95" t="n">
        <v>0</v>
      </c>
      <c r="AC282" s="100" t="n">
        <f aca="false">V282-U282+AZ282</f>
        <v>112</v>
      </c>
      <c r="AD282" s="101" t="n">
        <f aca="false">U282-T282</f>
        <v>-56</v>
      </c>
      <c r="AE282" s="95" t="n">
        <v>151</v>
      </c>
      <c r="AF282" s="102" t="n">
        <f aca="false">IF(AE282&gt;0, V282/(AE282*24),"no data")</f>
        <v>0.969370860927152</v>
      </c>
      <c r="AG282" s="103" t="n">
        <f aca="false">IF(R282&gt;0,R282/24,"no data")</f>
        <v>148.875</v>
      </c>
      <c r="AH282" s="102" t="n">
        <f aca="false">IF(U282&gt;0,(U282/R282),"no data")</f>
        <v>0.951861181080325</v>
      </c>
      <c r="AI282" s="104" t="n">
        <f aca="false">(1440-((W282*X282)+(Y282*Z282)+(AA282*AB282))/(W282+Y282+AA282))/1440</f>
        <v>1</v>
      </c>
      <c r="AJ282" s="105" t="n">
        <f aca="false">IF(U282&gt;0,(1440-((X282*W282+AT282*AU282)+(Z282*Y282+AV282*AW282)+(AA282*AB282+AX282*AY282))/(W282+Y282+AA282))/1440,"no data")</f>
        <v>1</v>
      </c>
      <c r="AK282" s="127" t="n">
        <v>8.202</v>
      </c>
      <c r="AL282" s="256" t="n">
        <v>146.43</v>
      </c>
      <c r="AM282" s="94" t="n">
        <f aca="false">AK282*AL282</f>
        <v>1201.01886</v>
      </c>
      <c r="AN282" s="127" t="n">
        <v>29.5</v>
      </c>
      <c r="AO282" s="255" t="n">
        <v>979.38</v>
      </c>
      <c r="AP282" s="109" t="n">
        <f aca="false">AN282*AO282</f>
        <v>28891.71</v>
      </c>
      <c r="AQ282" s="130" t="n">
        <f aca="false">IF(U282&gt;0,((((AK282*AL282)+(AN282*AO282))/(U282*1000))*1000000),"no data")</f>
        <v>8848.20019406057</v>
      </c>
      <c r="AR282" s="111" t="n">
        <f aca="false">S282/24</f>
        <v>144.041666666667</v>
      </c>
      <c r="AS282" s="36"/>
      <c r="AT282" s="95" t="n">
        <v>0</v>
      </c>
      <c r="AU282" s="112" t="n">
        <v>0</v>
      </c>
      <c r="AV282" s="112" t="n">
        <v>0</v>
      </c>
      <c r="AW282" s="95" t="n">
        <v>0</v>
      </c>
      <c r="AX282" s="112" t="n">
        <v>0</v>
      </c>
      <c r="AY282" s="95" t="n">
        <v>0</v>
      </c>
      <c r="AZ282" s="95" t="n">
        <v>0</v>
      </c>
      <c r="BB282" s="113" t="n">
        <v>1024</v>
      </c>
      <c r="BC282" s="113" t="n">
        <v>1088</v>
      </c>
      <c r="BD282" s="113" t="n">
        <v>1401</v>
      </c>
      <c r="BE282" s="113" t="n">
        <f aca="false">BC282-BB282</f>
        <v>64</v>
      </c>
      <c r="BF282" s="113" t="n">
        <f aca="false">AQ282</f>
        <v>8848.20019406057</v>
      </c>
      <c r="BG282" s="114" t="n">
        <f aca="false">BD282/24</f>
        <v>58.375</v>
      </c>
      <c r="BH282" s="115" t="n">
        <v>2.027</v>
      </c>
      <c r="BI282" s="116" t="n">
        <v>2.027</v>
      </c>
      <c r="BJ282" s="117" t="n">
        <v>29.18</v>
      </c>
      <c r="BK282" s="118" t="n">
        <v>26.38</v>
      </c>
      <c r="BL282" s="117" t="n">
        <v>22.15</v>
      </c>
      <c r="BM282" s="117" t="n">
        <v>25.87</v>
      </c>
      <c r="BN282" s="118" t="n">
        <v>997.38</v>
      </c>
      <c r="BO282" s="117" t="n">
        <v>50.11</v>
      </c>
      <c r="BP282" s="136" t="n">
        <v>0.927</v>
      </c>
      <c r="BQ282" s="117" t="n">
        <v>96.05</v>
      </c>
      <c r="BR282" s="117" t="n">
        <v>87.03</v>
      </c>
      <c r="BS282" s="120" t="n">
        <f aca="false">BR282-BQ282</f>
        <v>-9.02</v>
      </c>
      <c r="BT282" s="134" t="n">
        <v>12111</v>
      </c>
      <c r="BU282" s="134" t="n">
        <v>11508</v>
      </c>
      <c r="BV282" s="135" t="n">
        <f aca="false">BU282-BT282</f>
        <v>-603</v>
      </c>
      <c r="BW282" s="113" t="n">
        <f aca="false">BH282+BI282</f>
        <v>4.054</v>
      </c>
      <c r="BX282" s="114" t="n">
        <v>24</v>
      </c>
      <c r="BY282" s="114" t="n">
        <v>24</v>
      </c>
      <c r="CA282" s="114" t="n">
        <v>23.97</v>
      </c>
      <c r="CB282" s="114" t="n">
        <v>6.9</v>
      </c>
      <c r="CD282" s="114" t="n">
        <v>2.1</v>
      </c>
      <c r="CE282" s="114" t="n">
        <v>5</v>
      </c>
      <c r="CF282" s="126" t="n">
        <v>2.1</v>
      </c>
      <c r="CG282" s="114" t="n">
        <v>0</v>
      </c>
    </row>
    <row r="283" customFormat="false" ht="13.8" hidden="false" customHeight="false" outlineLevel="0" collapsed="false">
      <c r="A283" s="90"/>
      <c r="B283" s="91" t="n">
        <v>43378</v>
      </c>
      <c r="C283" s="92" t="n">
        <v>81.8</v>
      </c>
      <c r="D283" s="93" t="n">
        <v>0.549</v>
      </c>
      <c r="E283" s="94" t="n">
        <v>65</v>
      </c>
      <c r="F283" s="95" t="n">
        <v>91</v>
      </c>
      <c r="G283" s="95" t="n">
        <v>73</v>
      </c>
      <c r="H283" s="96" t="n">
        <v>24</v>
      </c>
      <c r="I283" s="96" t="n">
        <v>0</v>
      </c>
      <c r="J283" s="96" t="n">
        <v>24</v>
      </c>
      <c r="K283" s="96" t="n">
        <v>0</v>
      </c>
      <c r="L283" s="97" t="n">
        <v>0</v>
      </c>
      <c r="M283" s="97" t="n">
        <v>0</v>
      </c>
      <c r="N283" s="97" t="n">
        <v>0</v>
      </c>
      <c r="O283" s="97" t="n">
        <v>0</v>
      </c>
      <c r="P283" s="97" t="n">
        <v>13</v>
      </c>
      <c r="Q283" s="97" t="n">
        <v>16</v>
      </c>
      <c r="R283" s="97" t="n">
        <v>3578</v>
      </c>
      <c r="S283" s="98" t="n">
        <v>3459</v>
      </c>
      <c r="T283" s="98" t="n">
        <v>3228</v>
      </c>
      <c r="U283" s="99" t="n">
        <v>3212</v>
      </c>
      <c r="V283" s="99" t="n">
        <v>3315</v>
      </c>
      <c r="W283" s="96" t="n">
        <v>42</v>
      </c>
      <c r="X283" s="96" t="n">
        <v>0</v>
      </c>
      <c r="Y283" s="96" t="n">
        <v>45</v>
      </c>
      <c r="Z283" s="96" t="n">
        <v>0</v>
      </c>
      <c r="AA283" s="96" t="n">
        <v>58</v>
      </c>
      <c r="AB283" s="95" t="n">
        <v>0</v>
      </c>
      <c r="AC283" s="100" t="n">
        <f aca="false">V283-U283+AZ283</f>
        <v>103</v>
      </c>
      <c r="AD283" s="101" t="n">
        <f aca="false">U283-T283</f>
        <v>-16</v>
      </c>
      <c r="AE283" s="95" t="n">
        <v>148</v>
      </c>
      <c r="AF283" s="102" t="n">
        <f aca="false">IF(AE283&gt;0, V283/(AE283*24),"no data")</f>
        <v>0.933277027027027</v>
      </c>
      <c r="AG283" s="103" t="n">
        <f aca="false">IF(R283&gt;0,R283/24,"no data")</f>
        <v>149.083333333333</v>
      </c>
      <c r="AH283" s="102" t="n">
        <f aca="false">IF(U283&gt;0,(U283/R283),"no data")</f>
        <v>0.897708216880939</v>
      </c>
      <c r="AI283" s="104" t="n">
        <f aca="false">(1440-((W283*X283)+(Y283*Z283)+(AA283*AB283))/(W283+Y283+AA283))/1440</f>
        <v>1</v>
      </c>
      <c r="AJ283" s="105" t="n">
        <f aca="false">IF(U283&gt;0,(1440-((X283*W283+AT283*AU283)+(Z283*Y283+AV283*AW283)+(AA283*AB283+AX283*AY283))/(W283+Y283+AA283))/1440,"no data")</f>
        <v>0.956819923371647</v>
      </c>
      <c r="AK283" s="127" t="n">
        <v>8.535</v>
      </c>
      <c r="AL283" s="256" t="n">
        <v>167.85</v>
      </c>
      <c r="AM283" s="94" t="n">
        <f aca="false">AK283*AL283</f>
        <v>1432.59975</v>
      </c>
      <c r="AN283" s="127" t="n">
        <v>26.933</v>
      </c>
      <c r="AO283" s="257" t="n">
        <v>976.979913117737</v>
      </c>
      <c r="AP283" s="109" t="n">
        <f aca="false">AN283*AO283</f>
        <v>26313</v>
      </c>
      <c r="AQ283" s="130" t="n">
        <f aca="false">IF(U283&gt;0,((((AK283*AL283)+(AN283*AO283))/(U283*1000))*1000000),"no data")</f>
        <v>8638.10702054795</v>
      </c>
      <c r="AR283" s="111" t="n">
        <f aca="false">S283/24</f>
        <v>144.125</v>
      </c>
      <c r="AS283" s="36"/>
      <c r="AT283" s="95" t="n">
        <v>0</v>
      </c>
      <c r="AU283" s="112" t="n">
        <v>0</v>
      </c>
      <c r="AV283" s="112" t="n">
        <v>0</v>
      </c>
      <c r="AW283" s="95" t="n">
        <v>0</v>
      </c>
      <c r="AX283" s="112" t="n">
        <v>14</v>
      </c>
      <c r="AY283" s="95" t="n">
        <v>644</v>
      </c>
      <c r="AZ283" s="95" t="n">
        <v>0</v>
      </c>
      <c r="BB283" s="113" t="n">
        <v>967</v>
      </c>
      <c r="BC283" s="113" t="n">
        <v>1094</v>
      </c>
      <c r="BD283" s="113" t="n">
        <v>1254</v>
      </c>
      <c r="BE283" s="113" t="n">
        <f aca="false">BC283-BB283</f>
        <v>127</v>
      </c>
      <c r="BF283" s="113" t="n">
        <f aca="false">AQ283</f>
        <v>8638.10702054795</v>
      </c>
      <c r="BG283" s="114" t="n">
        <f aca="false">BD283/24</f>
        <v>52.25</v>
      </c>
      <c r="BH283" s="115" t="n">
        <v>1.331</v>
      </c>
      <c r="BI283" s="116" t="n">
        <v>1.335</v>
      </c>
      <c r="BJ283" s="117" t="n">
        <v>29.23</v>
      </c>
      <c r="BK283" s="118" t="n">
        <v>25.27</v>
      </c>
      <c r="BL283" s="118" t="n">
        <v>21.71</v>
      </c>
      <c r="BM283" s="118" t="n">
        <v>28.53</v>
      </c>
      <c r="BN283" s="118" t="n">
        <v>1000.1</v>
      </c>
      <c r="BO283" s="117" t="n">
        <v>50.1</v>
      </c>
      <c r="BP283" s="119" t="n">
        <v>0.9198</v>
      </c>
      <c r="BQ283" s="114" t="n">
        <v>90.33</v>
      </c>
      <c r="BR283" s="114" t="n">
        <v>87.04</v>
      </c>
      <c r="BS283" s="120" t="n">
        <f aca="false">BR283-BQ283</f>
        <v>-3.28999999999999</v>
      </c>
      <c r="BT283" s="134" t="n">
        <v>12283</v>
      </c>
      <c r="BU283" s="134" t="n">
        <v>11426</v>
      </c>
      <c r="BV283" s="135" t="n">
        <f aca="false">BU283-BT283</f>
        <v>-857</v>
      </c>
      <c r="BW283" s="113" t="n">
        <f aca="false">BH283+BI283</f>
        <v>2.666</v>
      </c>
      <c r="BX283" s="137" t="n">
        <v>24</v>
      </c>
      <c r="BY283" s="114" t="n">
        <v>24</v>
      </c>
      <c r="CA283" s="114" t="n">
        <v>12.17</v>
      </c>
      <c r="CB283" s="114" t="n">
        <v>7.05</v>
      </c>
      <c r="CD283" s="114" t="n">
        <v>2.1</v>
      </c>
      <c r="CE283" s="114" t="n">
        <v>4.9</v>
      </c>
      <c r="CF283" s="126" t="n">
        <v>2.1</v>
      </c>
      <c r="CG283" s="114" t="n">
        <v>0</v>
      </c>
    </row>
    <row r="284" customFormat="false" ht="13.8" hidden="false" customHeight="false" outlineLevel="0" collapsed="false">
      <c r="A284" s="90"/>
      <c r="B284" s="91" t="n">
        <v>43379</v>
      </c>
      <c r="C284" s="92" t="n">
        <v>83.3</v>
      </c>
      <c r="D284" s="93" t="n">
        <v>0.552</v>
      </c>
      <c r="E284" s="94" t="n">
        <v>66.3</v>
      </c>
      <c r="F284" s="95" t="n">
        <v>94</v>
      </c>
      <c r="G284" s="95" t="n">
        <v>73</v>
      </c>
      <c r="H284" s="96" t="n">
        <v>24</v>
      </c>
      <c r="I284" s="96" t="n">
        <v>0</v>
      </c>
      <c r="J284" s="96" t="n">
        <v>24</v>
      </c>
      <c r="K284" s="96" t="n">
        <v>0</v>
      </c>
      <c r="L284" s="97" t="n">
        <v>0</v>
      </c>
      <c r="M284" s="97" t="n">
        <v>0</v>
      </c>
      <c r="N284" s="97" t="n">
        <v>0</v>
      </c>
      <c r="O284" s="97" t="n">
        <v>0</v>
      </c>
      <c r="P284" s="97" t="n">
        <v>7</v>
      </c>
      <c r="Q284" s="97" t="n">
        <v>17</v>
      </c>
      <c r="R284" s="97" t="n">
        <v>3562</v>
      </c>
      <c r="S284" s="98" t="n">
        <v>3381</v>
      </c>
      <c r="T284" s="98" t="n">
        <v>3152</v>
      </c>
      <c r="U284" s="99" t="n">
        <v>3125</v>
      </c>
      <c r="V284" s="99" t="n">
        <v>3223</v>
      </c>
      <c r="W284" s="96" t="n">
        <v>42</v>
      </c>
      <c r="X284" s="96" t="n">
        <v>0</v>
      </c>
      <c r="Y284" s="96" t="n">
        <v>45</v>
      </c>
      <c r="Z284" s="96" t="n">
        <v>0</v>
      </c>
      <c r="AA284" s="96" t="n">
        <v>58</v>
      </c>
      <c r="AB284" s="95" t="n">
        <v>0</v>
      </c>
      <c r="AC284" s="100" t="n">
        <f aca="false">V284-U284+AZ284</f>
        <v>98</v>
      </c>
      <c r="AD284" s="101" t="n">
        <f aca="false">U284-T284</f>
        <v>-27</v>
      </c>
      <c r="AE284" s="95" t="n">
        <v>149</v>
      </c>
      <c r="AF284" s="102" t="n">
        <f aca="false">IF(AE284&gt;0, V284/(AE284*24),"no data")</f>
        <v>0.901286353467561</v>
      </c>
      <c r="AG284" s="103" t="n">
        <f aca="false">IF(R284&gt;0,R284/24,"no data")</f>
        <v>148.416666666667</v>
      </c>
      <c r="AH284" s="102" t="n">
        <f aca="false">IF(U284&gt;0,(U284/R284),"no data")</f>
        <v>0.877316114542392</v>
      </c>
      <c r="AI284" s="104" t="n">
        <f aca="false">(1440-((W284*X284)+(Y284*Z284)+(AA284*AB284))/(W284+Y284+AA284))/1440</f>
        <v>1</v>
      </c>
      <c r="AJ284" s="105" t="n">
        <f aca="false">IF(U284&gt;0,(1440-((X284*W284+AT284*AU284)+(Z284*Y284+AV284*AW284)+(AA284*AB284+AX284*AY284))/(W284+Y284+AA284))/1440,"no data")</f>
        <v>0.932749042145594</v>
      </c>
      <c r="AK284" s="127" t="n">
        <v>8.501</v>
      </c>
      <c r="AL284" s="256" t="n">
        <v>171.51</v>
      </c>
      <c r="AM284" s="94" t="n">
        <f aca="false">AK284*AL284</f>
        <v>1458.00651</v>
      </c>
      <c r="AN284" s="127" t="n">
        <v>25.835</v>
      </c>
      <c r="AO284" s="257" t="n">
        <v>987.416</v>
      </c>
      <c r="AP284" s="109" t="n">
        <f aca="false">AN284*AO284</f>
        <v>25509.89236</v>
      </c>
      <c r="AQ284" s="130" t="n">
        <f aca="false">IF(U284&gt;0,((((AK284*AL284)+(AN284*AO284))/(U284*1000))*1000000),"no data")</f>
        <v>8629.7276384</v>
      </c>
      <c r="AR284" s="111" t="n">
        <f aca="false">S284/24</f>
        <v>140.875</v>
      </c>
      <c r="AS284" s="36"/>
      <c r="AT284" s="95" t="n">
        <v>0</v>
      </c>
      <c r="AU284" s="112" t="n">
        <v>0</v>
      </c>
      <c r="AV284" s="112" t="n">
        <v>0</v>
      </c>
      <c r="AW284" s="95" t="n">
        <v>0</v>
      </c>
      <c r="AX284" s="112" t="n">
        <v>14</v>
      </c>
      <c r="AY284" s="95" t="n">
        <v>1003</v>
      </c>
      <c r="AZ284" s="95" t="n">
        <v>0</v>
      </c>
      <c r="BB284" s="113" t="n">
        <v>973</v>
      </c>
      <c r="BC284" s="113" t="n">
        <v>1090</v>
      </c>
      <c r="BD284" s="113" t="n">
        <v>1160</v>
      </c>
      <c r="BE284" s="113" t="n">
        <f aca="false">BC284-BB284</f>
        <v>117</v>
      </c>
      <c r="BF284" s="113" t="n">
        <f aca="false">AQ284</f>
        <v>8629.7276384</v>
      </c>
      <c r="BG284" s="114" t="n">
        <f aca="false">BD284/24</f>
        <v>48.3333333333333</v>
      </c>
      <c r="BH284" s="115" t="n">
        <v>0.857</v>
      </c>
      <c r="BI284" s="116" t="n">
        <v>0.773</v>
      </c>
      <c r="BJ284" s="117" t="n">
        <v>28.6</v>
      </c>
      <c r="BK284" s="118" t="n">
        <v>25</v>
      </c>
      <c r="BL284" s="118" t="n">
        <v>21.37</v>
      </c>
      <c r="BM284" s="118" t="n">
        <v>28.18</v>
      </c>
      <c r="BN284" s="118" t="n">
        <v>999.08</v>
      </c>
      <c r="BO284" s="117" t="n">
        <v>50.08</v>
      </c>
      <c r="BP284" s="119" t="n">
        <v>0.9188</v>
      </c>
      <c r="BQ284" s="114" t="n">
        <v>91.33</v>
      </c>
      <c r="BR284" s="114" t="n">
        <v>87.09</v>
      </c>
      <c r="BS284" s="120" t="n">
        <f aca="false">BR284-BQ284</f>
        <v>-4.24</v>
      </c>
      <c r="BT284" s="134" t="n">
        <v>12084</v>
      </c>
      <c r="BU284" s="134" t="n">
        <v>11299</v>
      </c>
      <c r="BV284" s="135" t="n">
        <f aca="false">BU284-BT284</f>
        <v>-785</v>
      </c>
      <c r="BW284" s="113" t="n">
        <f aca="false">BH284+BI284</f>
        <v>1.63</v>
      </c>
      <c r="BX284" s="114" t="n">
        <v>17.25</v>
      </c>
      <c r="BY284" s="114" t="n">
        <v>17.25</v>
      </c>
      <c r="CA284" s="114" t="n">
        <v>15.55</v>
      </c>
      <c r="CB284" s="114" t="n">
        <v>4.83</v>
      </c>
      <c r="CD284" s="114" t="n">
        <v>2.1</v>
      </c>
      <c r="CE284" s="114" t="n">
        <v>5</v>
      </c>
      <c r="CF284" s="126" t="n">
        <v>2.1</v>
      </c>
      <c r="CG284" s="126" t="n">
        <v>0</v>
      </c>
    </row>
    <row r="285" customFormat="false" ht="13.8" hidden="false" customHeight="false" outlineLevel="0" collapsed="false">
      <c r="A285" s="90"/>
      <c r="B285" s="91" t="n">
        <v>43380</v>
      </c>
      <c r="C285" s="92" t="n">
        <v>82.84</v>
      </c>
      <c r="D285" s="93" t="n">
        <v>0.5978</v>
      </c>
      <c r="E285" s="94" t="n">
        <v>67.9</v>
      </c>
      <c r="F285" s="95" t="n">
        <v>94.8</v>
      </c>
      <c r="G285" s="95" t="n">
        <v>72.76</v>
      </c>
      <c r="H285" s="96" t="n">
        <v>22</v>
      </c>
      <c r="I285" s="96" t="n">
        <v>16</v>
      </c>
      <c r="J285" s="96" t="n">
        <v>24</v>
      </c>
      <c r="K285" s="96" t="n">
        <v>0</v>
      </c>
      <c r="L285" s="97" t="n">
        <v>1</v>
      </c>
      <c r="M285" s="97" t="n">
        <v>26</v>
      </c>
      <c r="N285" s="97" t="n">
        <v>0</v>
      </c>
      <c r="O285" s="97" t="n">
        <v>0</v>
      </c>
      <c r="P285" s="97" t="n">
        <v>2</v>
      </c>
      <c r="Q285" s="97" t="n">
        <v>50</v>
      </c>
      <c r="R285" s="97" t="n">
        <v>3566</v>
      </c>
      <c r="S285" s="98" t="n">
        <v>3184</v>
      </c>
      <c r="T285" s="98" t="n">
        <v>3031</v>
      </c>
      <c r="U285" s="99" t="n">
        <v>2983</v>
      </c>
      <c r="V285" s="99" t="n">
        <v>3079</v>
      </c>
      <c r="W285" s="96" t="n">
        <v>42</v>
      </c>
      <c r="X285" s="96" t="n">
        <v>0</v>
      </c>
      <c r="Y285" s="96" t="n">
        <v>45</v>
      </c>
      <c r="Z285" s="96" t="n">
        <v>0</v>
      </c>
      <c r="AA285" s="96" t="n">
        <v>58</v>
      </c>
      <c r="AB285" s="95" t="n">
        <v>0</v>
      </c>
      <c r="AC285" s="100" t="n">
        <f aca="false">V285-U285+AZ285</f>
        <v>96</v>
      </c>
      <c r="AD285" s="101" t="n">
        <f aca="false">U285-T285</f>
        <v>-48</v>
      </c>
      <c r="AE285" s="95" t="n">
        <v>149</v>
      </c>
      <c r="AF285" s="102" t="n">
        <f aca="false">IF(AE285&gt;0, V285/(AE285*24),"no data")</f>
        <v>0.861017897091723</v>
      </c>
      <c r="AG285" s="103" t="n">
        <f aca="false">IF(R285&gt;0,R285/24,"no data")</f>
        <v>148.583333333333</v>
      </c>
      <c r="AH285" s="102" t="n">
        <f aca="false">IF(U285&gt;0,(U285/R285),"no data")</f>
        <v>0.836511497476164</v>
      </c>
      <c r="AI285" s="104" t="n">
        <f aca="false">(1440-((W285*X285)+(Y285*Z285)+(AA285*AB285))/(W285+Y285+AA285))/1440</f>
        <v>1</v>
      </c>
      <c r="AJ285" s="105" t="n">
        <f aca="false">IF(U285&gt;0,(1440-((X285*W285+AT285*AU285)+(Z285*Y285+AV285*AW285)+(AA285*AB285+AX285*AY285))/(W285+Y285+AA285))/1440,"no data")</f>
        <v>0.901388888888889</v>
      </c>
      <c r="AK285" s="127" t="n">
        <v>8.482</v>
      </c>
      <c r="AL285" s="256" t="n">
        <v>166.19</v>
      </c>
      <c r="AM285" s="94" t="n">
        <f aca="false">AK285*AL285</f>
        <v>1409.62358</v>
      </c>
      <c r="AN285" s="127" t="n">
        <v>24.481</v>
      </c>
      <c r="AO285" s="257" t="n">
        <v>991.63</v>
      </c>
      <c r="AP285" s="109" t="n">
        <f aca="false">AN285*AO285</f>
        <v>24276.09403</v>
      </c>
      <c r="AQ285" s="130" t="n">
        <f aca="false">IF(U285&gt;0,((((AK285*AL285)+(AN285*AO285))/(U285*1000))*1000000),"no data")</f>
        <v>8610.69983573583</v>
      </c>
      <c r="AR285" s="111" t="n">
        <f aca="false">S285/24</f>
        <v>132.666666666667</v>
      </c>
      <c r="AS285" s="36"/>
      <c r="AT285" s="95" t="n">
        <v>15</v>
      </c>
      <c r="AU285" s="112" t="n">
        <v>18</v>
      </c>
      <c r="AV285" s="112" t="n">
        <v>0</v>
      </c>
      <c r="AW285" s="95" t="n">
        <v>0</v>
      </c>
      <c r="AX285" s="112" t="n">
        <v>16</v>
      </c>
      <c r="AY285" s="95" t="n">
        <v>1270</v>
      </c>
      <c r="AZ285" s="95" t="n">
        <v>0</v>
      </c>
      <c r="BB285" s="113" t="n">
        <v>940</v>
      </c>
      <c r="BC285" s="113" t="n">
        <v>1087</v>
      </c>
      <c r="BD285" s="113" t="n">
        <v>1052</v>
      </c>
      <c r="BE285" s="113" t="n">
        <f aca="false">BC285-BB285</f>
        <v>147</v>
      </c>
      <c r="BF285" s="113" t="n">
        <f aca="false">AQ285</f>
        <v>8610.69983573583</v>
      </c>
      <c r="BG285" s="114" t="n">
        <f aca="false">BD285/24</f>
        <v>43.8333333333333</v>
      </c>
      <c r="BH285" s="115" t="n">
        <v>0.177</v>
      </c>
      <c r="BI285" s="116" t="n">
        <v>0.309</v>
      </c>
      <c r="BJ285" s="117" t="n">
        <v>26.21</v>
      </c>
      <c r="BK285" s="118" t="n">
        <v>25.28</v>
      </c>
      <c r="BL285" s="118" t="n">
        <v>21.3</v>
      </c>
      <c r="BM285" s="118" t="n">
        <v>27.67</v>
      </c>
      <c r="BN285" s="118" t="n">
        <v>997.5</v>
      </c>
      <c r="BO285" s="117" t="n">
        <v>50.12</v>
      </c>
      <c r="BP285" s="119" t="n">
        <v>0.9207</v>
      </c>
      <c r="BQ285" s="114" t="n">
        <v>94.6</v>
      </c>
      <c r="BR285" s="114" t="n">
        <v>87.15</v>
      </c>
      <c r="BS285" s="120" t="n">
        <f aca="false">BR285-BQ285</f>
        <v>-7.44999999999999</v>
      </c>
      <c r="BT285" s="113" t="n">
        <v>12121</v>
      </c>
      <c r="BU285" s="113" t="n">
        <v>11259</v>
      </c>
      <c r="BV285" s="135" t="n">
        <f aca="false">BU285-BT285</f>
        <v>-862</v>
      </c>
      <c r="BW285" s="113" t="n">
        <f aca="false">BH285+BI285</f>
        <v>0.486</v>
      </c>
      <c r="BX285" s="126" t="n">
        <v>2.92</v>
      </c>
      <c r="BY285" s="126" t="n">
        <v>4.633</v>
      </c>
      <c r="CA285" s="126" t="n">
        <v>19.87</v>
      </c>
      <c r="CB285" s="126" t="n">
        <v>4.83</v>
      </c>
      <c r="CD285" s="126" t="n">
        <v>2.1</v>
      </c>
      <c r="CE285" s="126" t="n">
        <v>4.9</v>
      </c>
      <c r="CF285" s="126" t="n">
        <v>2.1</v>
      </c>
      <c r="CG285" s="126" t="n">
        <v>0</v>
      </c>
    </row>
    <row r="286" customFormat="false" ht="15" hidden="false" customHeight="true" outlineLevel="0" collapsed="false">
      <c r="A286" s="90" t="s">
        <v>134</v>
      </c>
      <c r="B286" s="91" t="n">
        <v>43381</v>
      </c>
      <c r="C286" s="140" t="n">
        <v>82.4</v>
      </c>
      <c r="D286" s="141" t="n">
        <v>0.624</v>
      </c>
      <c r="E286" s="142" t="n">
        <v>68.7</v>
      </c>
      <c r="F286" s="143" t="n">
        <v>94</v>
      </c>
      <c r="G286" s="143" t="n">
        <v>73</v>
      </c>
      <c r="H286" s="144" t="n">
        <v>12</v>
      </c>
      <c r="I286" s="144" t="n">
        <v>47</v>
      </c>
      <c r="J286" s="144" t="n">
        <v>24</v>
      </c>
      <c r="K286" s="144" t="n">
        <v>0</v>
      </c>
      <c r="L286" s="145" t="n">
        <v>10</v>
      </c>
      <c r="M286" s="145" t="n">
        <v>27</v>
      </c>
      <c r="N286" s="145" t="n">
        <v>0</v>
      </c>
      <c r="O286" s="145" t="n">
        <v>0</v>
      </c>
      <c r="P286" s="145" t="n">
        <v>12</v>
      </c>
      <c r="Q286" s="145" t="n">
        <v>32</v>
      </c>
      <c r="R286" s="146" t="n">
        <v>3571</v>
      </c>
      <c r="S286" s="147" t="n">
        <v>3377</v>
      </c>
      <c r="T286" s="147" t="n">
        <v>2609</v>
      </c>
      <c r="U286" s="148" t="n">
        <v>2583</v>
      </c>
      <c r="V286" s="148" t="n">
        <v>2679</v>
      </c>
      <c r="W286" s="143" t="n">
        <v>42</v>
      </c>
      <c r="X286" s="143" t="n">
        <v>0</v>
      </c>
      <c r="Y286" s="143" t="n">
        <v>45</v>
      </c>
      <c r="Z286" s="143" t="n">
        <v>0</v>
      </c>
      <c r="AA286" s="143" t="n">
        <v>58</v>
      </c>
      <c r="AB286" s="143" t="n">
        <v>0</v>
      </c>
      <c r="AC286" s="149" t="n">
        <f aca="false">V286-U286+AZ286</f>
        <v>96</v>
      </c>
      <c r="AD286" s="150" t="n">
        <f aca="false">U286-T286</f>
        <v>-26</v>
      </c>
      <c r="AE286" s="143" t="n">
        <v>147</v>
      </c>
      <c r="AF286" s="151" t="n">
        <f aca="false">IF(AE286&gt;0, V286/(AE286*24),"no data")</f>
        <v>0.759353741496599</v>
      </c>
      <c r="AG286" s="152" t="n">
        <f aca="false">IF(R286&gt;0,R286/24,"no data")</f>
        <v>148.791666666667</v>
      </c>
      <c r="AH286" s="151" t="n">
        <f aca="false">IF(U286&gt;0,(U286/R286),"no data")</f>
        <v>0.723326799215906</v>
      </c>
      <c r="AI286" s="153" t="n">
        <f aca="false">(1440-((W286*X286)+(Y286*Z286)+(AA286*AB286))/(W286+Y286+AA286))/1440</f>
        <v>1</v>
      </c>
      <c r="AJ286" s="154" t="n">
        <f aca="false">IF(U286&gt;0,(1440-((X286*W286+AT286*AU286)+(Z286*Y286+AV286*AW286)+(AA286*AB286+AX286*AY286))/(W286+Y286+AA286))/1440,"no data")</f>
        <v>0.893007662835249</v>
      </c>
      <c r="AK286" s="258" t="n">
        <v>8.483</v>
      </c>
      <c r="AL286" s="259" t="n">
        <v>166.63</v>
      </c>
      <c r="AM286" s="251" t="n">
        <f aca="false">AK286*AL286</f>
        <v>1413.52229</v>
      </c>
      <c r="AN286" s="258" t="n">
        <v>21.205</v>
      </c>
      <c r="AO286" s="260" t="n">
        <v>1006.178</v>
      </c>
      <c r="AP286" s="155" t="n">
        <f aca="false">AN286*AO286</f>
        <v>21336.00449</v>
      </c>
      <c r="AQ286" s="156" t="n">
        <f aca="false">IF(U286&gt;0,((((AK286*AL286)+(AN286*AO286))/(U286*1000))*1000000),"no data")</f>
        <v>8807.40487030585</v>
      </c>
      <c r="AR286" s="157" t="n">
        <f aca="false">S286/24</f>
        <v>140.708333333333</v>
      </c>
      <c r="AS286" s="36"/>
      <c r="AT286" s="158" t="n">
        <v>22</v>
      </c>
      <c r="AU286" s="143" t="n">
        <v>46</v>
      </c>
      <c r="AV286" s="159" t="n">
        <v>0</v>
      </c>
      <c r="AW286" s="159" t="n">
        <v>0</v>
      </c>
      <c r="AX286" s="143" t="n">
        <v>31</v>
      </c>
      <c r="AY286" s="159" t="n">
        <v>688</v>
      </c>
      <c r="AZ286" s="143" t="n">
        <v>0</v>
      </c>
      <c r="BB286" s="143" t="n">
        <v>544</v>
      </c>
      <c r="BC286" s="143" t="n">
        <v>1081</v>
      </c>
      <c r="BD286" s="143" t="n">
        <v>1054</v>
      </c>
      <c r="BE286" s="160" t="n">
        <f aca="false">BC286-BB286</f>
        <v>537</v>
      </c>
      <c r="BF286" s="161" t="n">
        <f aca="false">AQ286</f>
        <v>8807.40487030585</v>
      </c>
      <c r="BG286" s="162" t="n">
        <f aca="false">BD286/24</f>
        <v>43.9166666666667</v>
      </c>
      <c r="BH286" s="163" t="n">
        <v>1.12</v>
      </c>
      <c r="BI286" s="164" t="n">
        <v>1.787</v>
      </c>
      <c r="BJ286" s="162" t="n">
        <v>28.41</v>
      </c>
      <c r="BK286" s="160" t="n">
        <v>13.74</v>
      </c>
      <c r="BL286" s="160" t="n">
        <v>21.07</v>
      </c>
      <c r="BM286" s="160" t="n">
        <v>27.56</v>
      </c>
      <c r="BN286" s="160" t="n">
        <v>994.96</v>
      </c>
      <c r="BO286" s="162" t="n">
        <v>50.12</v>
      </c>
      <c r="BP286" s="165" t="n">
        <v>0.9206</v>
      </c>
      <c r="BQ286" s="162" t="n">
        <v>95.83</v>
      </c>
      <c r="BR286" s="162" t="n">
        <v>87.21</v>
      </c>
      <c r="BS286" s="120" t="n">
        <f aca="false">BR286-BQ286</f>
        <v>-8.62</v>
      </c>
      <c r="BT286" s="160" t="n">
        <v>11580</v>
      </c>
      <c r="BU286" s="160" t="n">
        <v>11203</v>
      </c>
      <c r="BV286" s="135" t="n">
        <f aca="false">BU286-BT286</f>
        <v>-377</v>
      </c>
      <c r="BW286" s="160" t="n">
        <f aca="false">BH286+BI286</f>
        <v>2.907</v>
      </c>
      <c r="BX286" s="162" t="n">
        <v>12.7</v>
      </c>
      <c r="BY286" s="162" t="n">
        <v>24</v>
      </c>
      <c r="CA286" s="162" t="n">
        <v>11.8</v>
      </c>
      <c r="CB286" s="162" t="n">
        <v>5.62</v>
      </c>
      <c r="CD286" s="162" t="n">
        <v>2.1</v>
      </c>
      <c r="CE286" s="162" t="n">
        <v>5</v>
      </c>
      <c r="CF286" s="162" t="n">
        <v>2</v>
      </c>
      <c r="CG286" s="162" t="n">
        <v>0</v>
      </c>
    </row>
    <row r="287" customFormat="false" ht="13.8" hidden="false" customHeight="false" outlineLevel="0" collapsed="false">
      <c r="A287" s="90"/>
      <c r="B287" s="91" t="n">
        <v>43382</v>
      </c>
      <c r="C287" s="140" t="n">
        <v>77.4</v>
      </c>
      <c r="D287" s="166" t="n">
        <v>0.587</v>
      </c>
      <c r="E287" s="142" t="n">
        <v>63.5</v>
      </c>
      <c r="F287" s="143" t="n">
        <v>88</v>
      </c>
      <c r="G287" s="143" t="n">
        <v>69</v>
      </c>
      <c r="H287" s="144" t="n">
        <v>0</v>
      </c>
      <c r="I287" s="144" t="n">
        <v>38</v>
      </c>
      <c r="J287" s="144" t="n">
        <v>12</v>
      </c>
      <c r="K287" s="144" t="n">
        <v>1</v>
      </c>
      <c r="L287" s="145" t="n">
        <v>22</v>
      </c>
      <c r="M287" s="145" t="n">
        <v>21</v>
      </c>
      <c r="N287" s="145" t="n">
        <v>6</v>
      </c>
      <c r="O287" s="145" t="n">
        <v>50</v>
      </c>
      <c r="P287" s="145" t="n">
        <v>0</v>
      </c>
      <c r="Q287" s="145" t="n">
        <v>25</v>
      </c>
      <c r="R287" s="146" t="n">
        <v>3617</v>
      </c>
      <c r="S287" s="147" t="n">
        <v>3169</v>
      </c>
      <c r="T287" s="147" t="n">
        <v>998</v>
      </c>
      <c r="U287" s="148" t="n">
        <v>998</v>
      </c>
      <c r="V287" s="148" t="n">
        <v>1046</v>
      </c>
      <c r="W287" s="143" t="n">
        <v>42</v>
      </c>
      <c r="X287" s="143" t="n">
        <v>0</v>
      </c>
      <c r="Y287" s="143" t="n">
        <v>45</v>
      </c>
      <c r="Z287" s="143" t="n">
        <v>0</v>
      </c>
      <c r="AA287" s="143" t="n">
        <v>58</v>
      </c>
      <c r="AB287" s="143" t="n">
        <v>0</v>
      </c>
      <c r="AC287" s="149" t="n">
        <f aca="false">V287-U287+AZ287</f>
        <v>55</v>
      </c>
      <c r="AD287" s="150" t="n">
        <f aca="false">U287-T287</f>
        <v>0</v>
      </c>
      <c r="AE287" s="143" t="n">
        <v>131</v>
      </c>
      <c r="AF287" s="151" t="n">
        <f aca="false">IF(AE287&gt;0, V287/(AE287*24),"no data")</f>
        <v>0.332697201017812</v>
      </c>
      <c r="AG287" s="152" t="n">
        <f aca="false">IF(R287&gt;0,R287/24,"no data")</f>
        <v>150.708333333333</v>
      </c>
      <c r="AH287" s="151" t="n">
        <f aca="false">IF(U287&gt;0,(U287/R287),"no data")</f>
        <v>0.275919270113354</v>
      </c>
      <c r="AI287" s="153" t="n">
        <f aca="false">(1440-((W287*X287)+(Y287*Z287)+(AA287*AB287))/(W287+Y287+AA287))/1440</f>
        <v>1</v>
      </c>
      <c r="AJ287" s="154" t="n">
        <f aca="false">IF(U287&gt;0,(1440-((X287*W287+AT287*AU287)+(Z287*Y287+AV287*AW287)+(AA287*AB287+AX287*AY287))/(W287+Y287+AA287))/1440,"no data")</f>
        <v>0.858960727969349</v>
      </c>
      <c r="AK287" s="258" t="n">
        <v>5.872</v>
      </c>
      <c r="AL287" s="259" t="n">
        <v>170.21</v>
      </c>
      <c r="AM287" s="251" t="n">
        <f aca="false">AK287*AL287</f>
        <v>999.47312</v>
      </c>
      <c r="AN287" s="258" t="n">
        <v>8.151</v>
      </c>
      <c r="AO287" s="260" t="n">
        <v>1011.657</v>
      </c>
      <c r="AP287" s="155" t="n">
        <f aca="false">AN287*AO287</f>
        <v>8246.016207</v>
      </c>
      <c r="AQ287" s="156" t="n">
        <f aca="false">IF(U287&gt;0,((((AK287*AL287)+(AN287*AO287))/(U287*1000))*1000000),"no data")</f>
        <v>9264.01736172345</v>
      </c>
      <c r="AR287" s="157" t="n">
        <f aca="false">S287/24</f>
        <v>132.041666666667</v>
      </c>
      <c r="AS287" s="36"/>
      <c r="AT287" s="158" t="n">
        <v>20</v>
      </c>
      <c r="AU287" s="143" t="n">
        <v>61</v>
      </c>
      <c r="AV287" s="159" t="n">
        <v>17</v>
      </c>
      <c r="AW287" s="159" t="n">
        <v>309</v>
      </c>
      <c r="AX287" s="143" t="n">
        <v>32</v>
      </c>
      <c r="AY287" s="159" t="n">
        <v>718</v>
      </c>
      <c r="AZ287" s="143" t="n">
        <v>7</v>
      </c>
      <c r="BB287" s="143" t="n">
        <v>46</v>
      </c>
      <c r="BC287" s="143" t="n">
        <v>711</v>
      </c>
      <c r="BD287" s="143" t="n">
        <v>289</v>
      </c>
      <c r="BE287" s="160" t="n">
        <f aca="false">BC287-BB287</f>
        <v>665</v>
      </c>
      <c r="BF287" s="161" t="n">
        <f aca="false">AQ287</f>
        <v>9264.01736172345</v>
      </c>
      <c r="BG287" s="162" t="n">
        <f aca="false">BD287/24</f>
        <v>12.0416666666667</v>
      </c>
      <c r="BH287" s="163" t="n">
        <v>0.09</v>
      </c>
      <c r="BI287" s="164" t="n">
        <v>0.4</v>
      </c>
      <c r="BJ287" s="162" t="n">
        <v>0</v>
      </c>
      <c r="BK287" s="160" t="n">
        <v>1.54</v>
      </c>
      <c r="BL287" s="160" t="n">
        <v>14.2</v>
      </c>
      <c r="BM287" s="160" t="n">
        <v>19.93</v>
      </c>
      <c r="BN287" s="160" t="n">
        <v>996.7</v>
      </c>
      <c r="BO287" s="160" t="n">
        <v>50.06</v>
      </c>
      <c r="BP287" s="165" t="n">
        <v>0.9193</v>
      </c>
      <c r="BQ287" s="162" t="n">
        <v>87.8</v>
      </c>
      <c r="BR287" s="162" t="n">
        <v>86.9</v>
      </c>
      <c r="BS287" s="120" t="n">
        <f aca="false">BR287-BQ287</f>
        <v>-0.899999999999992</v>
      </c>
      <c r="BT287" s="160" t="n">
        <v>12451</v>
      </c>
      <c r="BU287" s="160" t="n">
        <v>11212</v>
      </c>
      <c r="BV287" s="135" t="n">
        <f aca="false">BU287-BT287</f>
        <v>-1239</v>
      </c>
      <c r="BW287" s="160" t="n">
        <f aca="false">BH287+BI287</f>
        <v>0.49</v>
      </c>
      <c r="BX287" s="162" t="n">
        <v>0.6</v>
      </c>
      <c r="BY287" s="162" t="n">
        <v>3.8</v>
      </c>
      <c r="CA287" s="162" t="n">
        <v>0</v>
      </c>
      <c r="CB287" s="162" t="n">
        <v>0</v>
      </c>
      <c r="CD287" s="162" t="n">
        <v>2</v>
      </c>
      <c r="CE287" s="162" t="n">
        <v>3.7</v>
      </c>
      <c r="CF287" s="162" t="n">
        <v>2</v>
      </c>
      <c r="CG287" s="162" t="n">
        <v>-0.7</v>
      </c>
    </row>
    <row r="288" customFormat="false" ht="13.8" hidden="false" customHeight="false" outlineLevel="0" collapsed="false">
      <c r="A288" s="90"/>
      <c r="B288" s="91" t="n">
        <v>43383</v>
      </c>
      <c r="C288" s="140" t="n">
        <v>79</v>
      </c>
      <c r="D288" s="166" t="n">
        <v>0.53</v>
      </c>
      <c r="E288" s="142" t="n">
        <v>63</v>
      </c>
      <c r="F288" s="143" t="n">
        <v>92</v>
      </c>
      <c r="G288" s="143" t="n">
        <v>69</v>
      </c>
      <c r="H288" s="144" t="n">
        <v>7</v>
      </c>
      <c r="I288" s="144" t="n">
        <v>41</v>
      </c>
      <c r="J288" s="144" t="n">
        <v>24</v>
      </c>
      <c r="K288" s="144" t="n">
        <v>0</v>
      </c>
      <c r="L288" s="145" t="n">
        <v>15</v>
      </c>
      <c r="M288" s="145" t="n">
        <v>35</v>
      </c>
      <c r="N288" s="145" t="n">
        <v>0</v>
      </c>
      <c r="O288" s="145" t="n">
        <v>0</v>
      </c>
      <c r="P288" s="145" t="n">
        <v>7</v>
      </c>
      <c r="Q288" s="145" t="n">
        <v>29</v>
      </c>
      <c r="R288" s="146" t="n">
        <v>3604</v>
      </c>
      <c r="S288" s="147" t="n">
        <v>3528</v>
      </c>
      <c r="T288" s="147" t="n">
        <v>2254</v>
      </c>
      <c r="U288" s="148" t="n">
        <v>2235</v>
      </c>
      <c r="V288" s="148" t="n">
        <v>2322</v>
      </c>
      <c r="W288" s="143" t="n">
        <v>43</v>
      </c>
      <c r="X288" s="143" t="n">
        <v>0</v>
      </c>
      <c r="Y288" s="143" t="n">
        <v>46</v>
      </c>
      <c r="Z288" s="143" t="n">
        <v>0</v>
      </c>
      <c r="AA288" s="143" t="n">
        <v>58</v>
      </c>
      <c r="AB288" s="143" t="n">
        <v>0</v>
      </c>
      <c r="AC288" s="149" t="n">
        <f aca="false">V288-U288+AZ288</f>
        <v>87</v>
      </c>
      <c r="AD288" s="150" t="n">
        <f aca="false">U288-T288</f>
        <v>-19</v>
      </c>
      <c r="AE288" s="143" t="n">
        <v>148</v>
      </c>
      <c r="AF288" s="151" t="n">
        <f aca="false">IF(AE288&gt;0, V288/(AE288*24),"no data")</f>
        <v>0.653716216216216</v>
      </c>
      <c r="AG288" s="152" t="n">
        <f aca="false">IF(R288&gt;0,R288/24,"no data")</f>
        <v>150.166666666667</v>
      </c>
      <c r="AH288" s="151" t="n">
        <f aca="false">IF(U288&gt;0,(U288/R288),"no data")</f>
        <v>0.620144284128746</v>
      </c>
      <c r="AI288" s="153" t="n">
        <f aca="false">(1440-((W288*X288)+(Y288*Z288)+(AA288*AB288))/(W288+Y288+AA288))/1440</f>
        <v>1</v>
      </c>
      <c r="AJ288" s="154" t="n">
        <f aca="false">IF(U288&gt;0,(1440-((X288*W288+AT288*AU288)+(Z288*Y288+AV288*AW288)+(AA288*AB288+AX288*AY288))/(W288+Y288+AA288))/1440,"no data")</f>
        <v>0.845200302343159</v>
      </c>
      <c r="AK288" s="258" t="n">
        <v>8.409</v>
      </c>
      <c r="AL288" s="259" t="n">
        <v>169.97</v>
      </c>
      <c r="AM288" s="251" t="n">
        <f aca="false">AK288*AL288</f>
        <v>1429.27773</v>
      </c>
      <c r="AN288" s="258" t="n">
        <v>17.825</v>
      </c>
      <c r="AO288" s="260" t="n">
        <v>1016.662</v>
      </c>
      <c r="AP288" s="155" t="n">
        <f aca="false">AN288*AO288</f>
        <v>18122.00015</v>
      </c>
      <c r="AQ288" s="156" t="n">
        <f aca="false">IF(U288&gt;0,((((AK288*AL288)+(AN288*AO288))/(U288*1000))*1000000),"no data")</f>
        <v>8747.77533780761</v>
      </c>
      <c r="AR288" s="157" t="n">
        <f aca="false">S288/24</f>
        <v>147</v>
      </c>
      <c r="AS288" s="36"/>
      <c r="AT288" s="167" t="n">
        <v>24</v>
      </c>
      <c r="AU288" s="143" t="n">
        <v>44</v>
      </c>
      <c r="AV288" s="159" t="n">
        <v>0</v>
      </c>
      <c r="AW288" s="159" t="n">
        <v>0</v>
      </c>
      <c r="AX288" s="143" t="n">
        <v>32</v>
      </c>
      <c r="AY288" s="159" t="n">
        <v>991</v>
      </c>
      <c r="AZ288" s="143" t="n">
        <v>0</v>
      </c>
      <c r="BB288" s="143" t="n">
        <v>343</v>
      </c>
      <c r="BC288" s="143" t="n">
        <v>1108</v>
      </c>
      <c r="BD288" s="143" t="n">
        <v>871</v>
      </c>
      <c r="BE288" s="160" t="n">
        <f aca="false">BC288-BB288</f>
        <v>765</v>
      </c>
      <c r="BF288" s="161" t="n">
        <f aca="false">AQ288</f>
        <v>8747.77533780761</v>
      </c>
      <c r="BG288" s="162" t="n">
        <f aca="false">BD288/24</f>
        <v>36.2916666666667</v>
      </c>
      <c r="BH288" s="163" t="n">
        <v>0.6</v>
      </c>
      <c r="BI288" s="164" t="n">
        <v>1.52</v>
      </c>
      <c r="BJ288" s="162" t="n">
        <v>30.3</v>
      </c>
      <c r="BK288" s="160" t="n">
        <v>8.76</v>
      </c>
      <c r="BL288" s="160" t="n">
        <v>21.33</v>
      </c>
      <c r="BM288" s="160" t="n">
        <v>27.65</v>
      </c>
      <c r="BN288" s="160" t="n">
        <v>997.1</v>
      </c>
      <c r="BO288" s="160" t="n">
        <v>50.08</v>
      </c>
      <c r="BP288" s="165" t="n">
        <v>0.9203</v>
      </c>
      <c r="BQ288" s="162" t="n">
        <v>96.28</v>
      </c>
      <c r="BR288" s="162" t="n">
        <v>86.85</v>
      </c>
      <c r="BS288" s="120" t="n">
        <f aca="false">BR288-BQ288</f>
        <v>-9.43000000000001</v>
      </c>
      <c r="BT288" s="160" t="n">
        <v>11523</v>
      </c>
      <c r="BU288" s="160" t="n">
        <v>11045</v>
      </c>
      <c r="BV288" s="135" t="n">
        <f aca="false">BU288-BT288</f>
        <v>-478</v>
      </c>
      <c r="BW288" s="160" t="n">
        <f aca="false">BH288+BI288</f>
        <v>2.12</v>
      </c>
      <c r="BX288" s="162" t="n">
        <v>7.8</v>
      </c>
      <c r="BY288" s="162" t="n">
        <v>24</v>
      </c>
      <c r="CA288" s="162" t="n">
        <v>6.8</v>
      </c>
      <c r="CB288" s="162" t="n">
        <v>6.1</v>
      </c>
      <c r="CD288" s="162" t="n">
        <v>2</v>
      </c>
      <c r="CE288" s="162" t="n">
        <v>5</v>
      </c>
      <c r="CF288" s="162" t="n">
        <v>2.1</v>
      </c>
      <c r="CG288" s="162" t="n">
        <v>-0.7</v>
      </c>
    </row>
    <row r="289" customFormat="false" ht="13.8" hidden="false" customHeight="false" outlineLevel="0" collapsed="false">
      <c r="A289" s="90"/>
      <c r="B289" s="91" t="n">
        <v>43384</v>
      </c>
      <c r="C289" s="140" t="n">
        <v>80</v>
      </c>
      <c r="D289" s="166" t="n">
        <v>0.53</v>
      </c>
      <c r="E289" s="142" t="n">
        <v>63</v>
      </c>
      <c r="F289" s="168" t="n">
        <v>91</v>
      </c>
      <c r="G289" s="168" t="n">
        <v>69</v>
      </c>
      <c r="H289" s="144" t="n">
        <v>16</v>
      </c>
      <c r="I289" s="144" t="n">
        <v>52</v>
      </c>
      <c r="J289" s="144" t="n">
        <v>16</v>
      </c>
      <c r="K289" s="144" t="n">
        <v>52</v>
      </c>
      <c r="L289" s="145" t="n">
        <v>0</v>
      </c>
      <c r="M289" s="145" t="n">
        <v>0</v>
      </c>
      <c r="N289" s="145" t="n">
        <v>0</v>
      </c>
      <c r="O289" s="145" t="n">
        <v>0</v>
      </c>
      <c r="P289" s="145" t="n">
        <v>16</v>
      </c>
      <c r="Q289" s="145" t="n">
        <v>36</v>
      </c>
      <c r="R289" s="146" t="n">
        <v>3596</v>
      </c>
      <c r="S289" s="147" t="n">
        <v>3506</v>
      </c>
      <c r="T289" s="147" t="n">
        <v>3175</v>
      </c>
      <c r="U289" s="148" t="n">
        <v>3141</v>
      </c>
      <c r="V289" s="148" t="n">
        <v>3244</v>
      </c>
      <c r="W289" s="143" t="n">
        <v>43</v>
      </c>
      <c r="X289" s="168" t="n">
        <v>0</v>
      </c>
      <c r="Y289" s="168" t="n">
        <v>46</v>
      </c>
      <c r="Z289" s="168" t="n">
        <v>0</v>
      </c>
      <c r="AA289" s="168" t="n">
        <v>58</v>
      </c>
      <c r="AB289" s="168" t="n">
        <v>0</v>
      </c>
      <c r="AC289" s="149" t="n">
        <f aca="false">V289-U289+AZ289</f>
        <v>103</v>
      </c>
      <c r="AD289" s="150" t="n">
        <f aca="false">U289-T289</f>
        <v>-34</v>
      </c>
      <c r="AE289" s="143" t="n">
        <v>149</v>
      </c>
      <c r="AF289" s="151" t="n">
        <f aca="false">IF(AE289&gt;0, V289/(AE289*24),"no data")</f>
        <v>0.907158836689038</v>
      </c>
      <c r="AG289" s="152" t="n">
        <f aca="false">IF(R289&gt;0,R289/24,"no data")</f>
        <v>149.833333333333</v>
      </c>
      <c r="AH289" s="151" t="n">
        <f aca="false">IF(U289&gt;0,(U289/R289),"no data")</f>
        <v>0.873470522803114</v>
      </c>
      <c r="AI289" s="153" t="n">
        <f aca="false">(1440-((W289*X289)+(Y289*Z289)+(AA289*AB289))/(W289+Y289+AA289))/1440</f>
        <v>1</v>
      </c>
      <c r="AJ289" s="154" t="n">
        <f aca="false">IF(U289&gt;0,(1440-((X289*W289+AT289*AU289)+(Z289*Y289+AV289*AW289)+(AA289*AB289+AX289*AY289))/(W289+Y289+AA289))/1440,"no data")</f>
        <v>0.894463340891912</v>
      </c>
      <c r="AK289" s="258" t="n">
        <v>8.354</v>
      </c>
      <c r="AL289" s="259" t="n">
        <v>170.24</v>
      </c>
      <c r="AM289" s="251" t="n">
        <f aca="false">AK289*AL289</f>
        <v>1422.18496</v>
      </c>
      <c r="AN289" s="258" t="n">
        <v>25.512</v>
      </c>
      <c r="AO289" s="260" t="n">
        <v>1017.874</v>
      </c>
      <c r="AP289" s="155" t="n">
        <f aca="false">AN289*AO289</f>
        <v>25968.001488</v>
      </c>
      <c r="AQ289" s="156" t="n">
        <f aca="false">IF(U289&gt;0,((((AK289*AL289)+(AN289*AO289))/(U289*1000))*1000000),"no data")</f>
        <v>8720.21217701369</v>
      </c>
      <c r="AR289" s="157" t="n">
        <f aca="false">S289/24</f>
        <v>146.083333333333</v>
      </c>
      <c r="AS289" s="36"/>
      <c r="AT289" s="143" t="n">
        <v>10</v>
      </c>
      <c r="AU289" s="159" t="n">
        <v>428</v>
      </c>
      <c r="AV289" s="159" t="n">
        <v>9</v>
      </c>
      <c r="AW289" s="143" t="n">
        <v>428</v>
      </c>
      <c r="AX289" s="159" t="n">
        <v>32</v>
      </c>
      <c r="AY289" s="143" t="n">
        <v>444</v>
      </c>
      <c r="AZ289" s="143" t="n">
        <v>0</v>
      </c>
      <c r="BB289" s="160" t="n">
        <v>968</v>
      </c>
      <c r="BC289" s="160" t="n">
        <v>1043</v>
      </c>
      <c r="BD289" s="169" t="n">
        <v>1233</v>
      </c>
      <c r="BE289" s="160" t="n">
        <f aca="false">BC289-BB289</f>
        <v>75</v>
      </c>
      <c r="BF289" s="162" t="n">
        <f aca="false">AQ289</f>
        <v>8720.21217701369</v>
      </c>
      <c r="BG289" s="162" t="n">
        <f aca="false">BD289/24</f>
        <v>51.375</v>
      </c>
      <c r="BH289" s="163" t="n">
        <v>1.187</v>
      </c>
      <c r="BI289" s="164" t="n">
        <v>1.246</v>
      </c>
      <c r="BJ289" s="162" t="n">
        <v>29.3</v>
      </c>
      <c r="BK289" s="160" t="n">
        <v>24.2</v>
      </c>
      <c r="BL289" s="160" t="n">
        <v>20.3</v>
      </c>
      <c r="BM289" s="160" t="n">
        <v>27.57</v>
      </c>
      <c r="BN289" s="160" t="n">
        <v>997.7</v>
      </c>
      <c r="BO289" s="160" t="n">
        <v>50.11</v>
      </c>
      <c r="BP289" s="165" t="n">
        <v>0.9197</v>
      </c>
      <c r="BQ289" s="162" t="n">
        <v>92.8</v>
      </c>
      <c r="BR289" s="162" t="n">
        <v>86.9</v>
      </c>
      <c r="BS289" s="120" t="n">
        <f aca="false">BR289-BQ289</f>
        <v>-5.89999999999999</v>
      </c>
      <c r="BT289" s="160" t="n">
        <v>11800</v>
      </c>
      <c r="BU289" s="160" t="n">
        <v>11296</v>
      </c>
      <c r="BV289" s="135" t="n">
        <f aca="false">BU289-BT289</f>
        <v>-504</v>
      </c>
      <c r="BW289" s="160" t="n">
        <f aca="false">BH289+BI289</f>
        <v>2.433</v>
      </c>
      <c r="BX289" s="162" t="n">
        <v>17</v>
      </c>
      <c r="BY289" s="162" t="n">
        <v>17.1</v>
      </c>
      <c r="CA289" s="162" t="n">
        <v>17.5</v>
      </c>
      <c r="CB289" s="162" t="n">
        <v>6</v>
      </c>
      <c r="CD289" s="162" t="n">
        <v>2.1</v>
      </c>
      <c r="CE289" s="162" t="n">
        <v>4.8</v>
      </c>
      <c r="CF289" s="162" t="n">
        <v>2.1</v>
      </c>
      <c r="CG289" s="162" t="n">
        <v>-0.5</v>
      </c>
    </row>
    <row r="290" customFormat="false" ht="13.8" hidden="false" customHeight="false" outlineLevel="0" collapsed="false">
      <c r="A290" s="90"/>
      <c r="B290" s="91" t="n">
        <v>43385</v>
      </c>
      <c r="C290" s="140" t="n">
        <v>79.2</v>
      </c>
      <c r="D290" s="166" t="n">
        <v>0.645</v>
      </c>
      <c r="E290" s="142" t="n">
        <v>67.1</v>
      </c>
      <c r="F290" s="143" t="n">
        <v>90</v>
      </c>
      <c r="G290" s="143" t="n">
        <v>71</v>
      </c>
      <c r="H290" s="143" t="n">
        <v>10</v>
      </c>
      <c r="I290" s="143" t="n">
        <v>4</v>
      </c>
      <c r="J290" s="143" t="n">
        <v>15</v>
      </c>
      <c r="K290" s="143" t="n">
        <v>39</v>
      </c>
      <c r="L290" s="145" t="n">
        <v>12</v>
      </c>
      <c r="M290" s="145" t="n">
        <v>48</v>
      </c>
      <c r="N290" s="145" t="n">
        <v>7</v>
      </c>
      <c r="O290" s="145" t="n">
        <v>14</v>
      </c>
      <c r="P290" s="145" t="n">
        <v>2</v>
      </c>
      <c r="Q290" s="145" t="n">
        <v>15</v>
      </c>
      <c r="R290" s="146" t="n">
        <v>3605</v>
      </c>
      <c r="S290" s="147" t="n">
        <v>3410</v>
      </c>
      <c r="T290" s="147" t="n">
        <v>1752</v>
      </c>
      <c r="U290" s="148" t="n">
        <v>1747</v>
      </c>
      <c r="V290" s="148" t="n">
        <v>1810</v>
      </c>
      <c r="W290" s="143" t="n">
        <v>43</v>
      </c>
      <c r="X290" s="143" t="n">
        <v>0</v>
      </c>
      <c r="Y290" s="143" t="n">
        <v>46</v>
      </c>
      <c r="Z290" s="143" t="n">
        <v>0</v>
      </c>
      <c r="AA290" s="143" t="n">
        <v>58</v>
      </c>
      <c r="AB290" s="143" t="n">
        <v>0</v>
      </c>
      <c r="AC290" s="149" t="n">
        <f aca="false">V290-U290+AZ290</f>
        <v>63</v>
      </c>
      <c r="AD290" s="150" t="n">
        <f aca="false">U290-T290</f>
        <v>-5</v>
      </c>
      <c r="AE290" s="143" t="n">
        <v>144</v>
      </c>
      <c r="AF290" s="151" t="n">
        <f aca="false">IF(AE290&gt;0, V290/(AE290*24),"no data")</f>
        <v>0.523726851851852</v>
      </c>
      <c r="AG290" s="152" t="n">
        <f aca="false">IF(R290&gt;0,R290/24,"no data")</f>
        <v>150.208333333333</v>
      </c>
      <c r="AH290" s="151" t="n">
        <f aca="false">IF(U290&gt;0,(U290/R290),"no data")</f>
        <v>0.484604715672677</v>
      </c>
      <c r="AI290" s="153" t="n">
        <f aca="false">(1440-((W290*X290)+(Y290*Z290)+(AA290*AB290))/(W290+Y290+AA290))/1440</f>
        <v>1</v>
      </c>
      <c r="AJ290" s="154" t="n">
        <f aca="false">IF(U290&gt;0,(1440-((X290*W290+AT290*AU290)+(Z290*Y290+AV290*AW290)+(AA290*AB290+AX290*AY290))/(W290+Y290+AA290))/1440,"no data")</f>
        <v>0.972902494331066</v>
      </c>
      <c r="AK290" s="258" t="n">
        <v>5.197</v>
      </c>
      <c r="AL290" s="259" t="n">
        <v>173.67</v>
      </c>
      <c r="AM290" s="251" t="n">
        <f aca="false">AK290*AL290</f>
        <v>902.56299</v>
      </c>
      <c r="AN290" s="258" t="n">
        <v>14.305</v>
      </c>
      <c r="AO290" s="261" t="n">
        <v>1016.25</v>
      </c>
      <c r="AP290" s="155" t="n">
        <f aca="false">AN290*AO290</f>
        <v>14537.45625</v>
      </c>
      <c r="AQ290" s="156" t="n">
        <f aca="false">IF(U290&gt;0,((((AK290*AL290)+(AN290*AO290))/(U290*1000))*1000000),"no data")</f>
        <v>8838.01902690326</v>
      </c>
      <c r="AR290" s="157" t="n">
        <f aca="false">S290/24</f>
        <v>142.083333333333</v>
      </c>
      <c r="AS290" s="36"/>
      <c r="AT290" s="143" t="n">
        <v>22</v>
      </c>
      <c r="AU290" s="143" t="n">
        <v>68</v>
      </c>
      <c r="AV290" s="143" t="n">
        <v>18</v>
      </c>
      <c r="AW290" s="143" t="n">
        <v>67</v>
      </c>
      <c r="AX290" s="143" t="n">
        <v>37</v>
      </c>
      <c r="AY290" s="143" t="n">
        <v>82</v>
      </c>
      <c r="AZ290" s="143" t="n">
        <v>0</v>
      </c>
      <c r="BB290" s="160" t="n">
        <v>444</v>
      </c>
      <c r="BC290" s="160" t="n">
        <v>742</v>
      </c>
      <c r="BD290" s="160" t="n">
        <v>624</v>
      </c>
      <c r="BE290" s="160" t="n">
        <f aca="false">BC290-BB290</f>
        <v>298</v>
      </c>
      <c r="BF290" s="162" t="n">
        <f aca="false">AQ290</f>
        <v>8838.01902690326</v>
      </c>
      <c r="BG290" s="162" t="n">
        <f aca="false">BD290/24</f>
        <v>26</v>
      </c>
      <c r="BH290" s="163" t="n">
        <v>0.291</v>
      </c>
      <c r="BI290" s="164" t="n">
        <v>0.48</v>
      </c>
      <c r="BJ290" s="162" t="n">
        <v>29.7</v>
      </c>
      <c r="BK290" s="160" t="n">
        <v>24.44</v>
      </c>
      <c r="BL290" s="160" t="n">
        <v>20.8</v>
      </c>
      <c r="BM290" s="160" t="n">
        <v>26.9</v>
      </c>
      <c r="BN290" s="160" t="n">
        <v>1000.2</v>
      </c>
      <c r="BO290" s="160" t="n">
        <v>50.1</v>
      </c>
      <c r="BP290" s="165" t="n">
        <v>0.9184</v>
      </c>
      <c r="BQ290" s="162" t="n">
        <v>94.67</v>
      </c>
      <c r="BR290" s="162" t="n">
        <v>87.16</v>
      </c>
      <c r="BS290" s="120" t="n">
        <f aca="false">BR290-BQ290</f>
        <v>-7.51000000000001</v>
      </c>
      <c r="BT290" s="160" t="n">
        <v>11673</v>
      </c>
      <c r="BU290" s="160" t="n">
        <v>11191</v>
      </c>
      <c r="BV290" s="135" t="n">
        <f aca="false">BU290-BT290</f>
        <v>-482</v>
      </c>
      <c r="BW290" s="160" t="n">
        <f aca="false">BH290+BI290</f>
        <v>0.771</v>
      </c>
      <c r="BX290" s="162" t="n">
        <v>10.15</v>
      </c>
      <c r="BY290" s="162" t="n">
        <v>12.93</v>
      </c>
      <c r="CA290" s="162" t="n">
        <v>9</v>
      </c>
      <c r="CB290" s="162" t="n">
        <v>5.88</v>
      </c>
      <c r="CD290" s="162" t="n">
        <v>2.1</v>
      </c>
      <c r="CE290" s="162" t="n">
        <v>4.6</v>
      </c>
      <c r="CF290" s="162" t="n">
        <v>2</v>
      </c>
      <c r="CG290" s="162" t="n">
        <v>-0.7</v>
      </c>
    </row>
    <row r="291" customFormat="false" ht="13.8" hidden="false" customHeight="false" outlineLevel="0" collapsed="false">
      <c r="A291" s="90"/>
      <c r="B291" s="91" t="n">
        <v>43386</v>
      </c>
      <c r="C291" s="140" t="n">
        <v>79.3</v>
      </c>
      <c r="D291" s="166" t="n">
        <v>0.632</v>
      </c>
      <c r="E291" s="142" t="n">
        <v>66.5</v>
      </c>
      <c r="F291" s="143" t="n">
        <v>90</v>
      </c>
      <c r="G291" s="143" t="n">
        <v>71</v>
      </c>
      <c r="H291" s="143" t="n">
        <v>17</v>
      </c>
      <c r="I291" s="143" t="n">
        <v>34</v>
      </c>
      <c r="J291" s="143" t="n">
        <v>24</v>
      </c>
      <c r="K291" s="143" t="n">
        <v>0</v>
      </c>
      <c r="L291" s="145" t="n">
        <v>5</v>
      </c>
      <c r="M291" s="145" t="n">
        <v>57</v>
      </c>
      <c r="N291" s="145" t="n">
        <v>0</v>
      </c>
      <c r="O291" s="145" t="n">
        <v>0</v>
      </c>
      <c r="P291" s="145" t="n">
        <v>3</v>
      </c>
      <c r="Q291" s="145" t="n">
        <v>30</v>
      </c>
      <c r="R291" s="146" t="n">
        <v>3602</v>
      </c>
      <c r="S291" s="147" t="n">
        <v>3313</v>
      </c>
      <c r="T291" s="147" t="n">
        <v>2814</v>
      </c>
      <c r="U291" s="148" t="n">
        <v>2763</v>
      </c>
      <c r="V291" s="148" t="n">
        <v>2852</v>
      </c>
      <c r="W291" s="143" t="n">
        <v>43</v>
      </c>
      <c r="X291" s="143" t="n">
        <v>0</v>
      </c>
      <c r="Y291" s="143" t="n">
        <v>46</v>
      </c>
      <c r="Z291" s="143" t="n">
        <v>0</v>
      </c>
      <c r="AA291" s="143" t="n">
        <v>58</v>
      </c>
      <c r="AB291" s="143" t="n">
        <v>0</v>
      </c>
      <c r="AC291" s="149" t="n">
        <f aca="false">V291-U291+AZ291</f>
        <v>89</v>
      </c>
      <c r="AD291" s="150" t="n">
        <f aca="false">U291-T291</f>
        <v>-51</v>
      </c>
      <c r="AE291" s="143" t="n">
        <v>146</v>
      </c>
      <c r="AF291" s="151" t="n">
        <f aca="false">IF(AE291&gt;0, V291/(AE291*24),"no data")</f>
        <v>0.813926940639269</v>
      </c>
      <c r="AG291" s="152" t="n">
        <f aca="false">IF(R291&gt;0,R291/24,"no data")</f>
        <v>150.083333333333</v>
      </c>
      <c r="AH291" s="151" t="n">
        <f aca="false">IF(U291&gt;0,(U291/R291),"no data")</f>
        <v>0.767073847862299</v>
      </c>
      <c r="AI291" s="153" t="n">
        <f aca="false">(1440-((W291*X291)+(Y291*Z291)+(AA291*AB291))/(W291+Y291+AA291))/1440</f>
        <v>1</v>
      </c>
      <c r="AJ291" s="154" t="n">
        <f aca="false">IF(U291&gt;0,(1440-((X291*W291+AT291*AU291)+(Z291*Y291+AV291*AW291)+(AA291*AB291+AX291*AY291))/(W291+Y291+AA291))/1440,"no data")</f>
        <v>0.930130385487528</v>
      </c>
      <c r="AK291" s="258" t="n">
        <v>8.308</v>
      </c>
      <c r="AL291" s="259" t="n">
        <v>164.46</v>
      </c>
      <c r="AM291" s="251" t="n">
        <f aca="false">AK291*AL291</f>
        <v>1366.33368</v>
      </c>
      <c r="AN291" s="258" t="n">
        <v>22.218</v>
      </c>
      <c r="AO291" s="261" t="n">
        <v>1007.91</v>
      </c>
      <c r="AP291" s="155" t="n">
        <f aca="false">AN291*AO291</f>
        <v>22393.74438</v>
      </c>
      <c r="AQ291" s="156" t="n">
        <f aca="false">IF(U291&gt;0,((((AK291*AL291)+(AN291*AO291))/(U291*1000))*1000000),"no data")</f>
        <v>8599.37678610206</v>
      </c>
      <c r="AR291" s="157" t="n">
        <f aca="false">S291/24</f>
        <v>138.041666666667</v>
      </c>
      <c r="AS291" s="36"/>
      <c r="AT291" s="143" t="n">
        <v>18</v>
      </c>
      <c r="AU291" s="143" t="n">
        <v>30</v>
      </c>
      <c r="AV291" s="143" t="n">
        <v>0</v>
      </c>
      <c r="AW291" s="143" t="n">
        <v>0</v>
      </c>
      <c r="AX291" s="143" t="n">
        <v>19</v>
      </c>
      <c r="AY291" s="143" t="n">
        <v>750</v>
      </c>
      <c r="AZ291" s="143" t="n">
        <v>0</v>
      </c>
      <c r="BB291" s="160" t="n">
        <v>761</v>
      </c>
      <c r="BC291" s="160" t="n">
        <v>1092</v>
      </c>
      <c r="BD291" s="160" t="n">
        <v>999</v>
      </c>
      <c r="BE291" s="160" t="n">
        <f aca="false">BC291-BB291</f>
        <v>331</v>
      </c>
      <c r="BF291" s="162" t="n">
        <f aca="false">AQ291</f>
        <v>8599.37678610206</v>
      </c>
      <c r="BG291" s="162" t="n">
        <f aca="false">BD291/24</f>
        <v>41.625</v>
      </c>
      <c r="BH291" s="163" t="n">
        <v>0.469</v>
      </c>
      <c r="BI291" s="164" t="n">
        <v>0.703</v>
      </c>
      <c r="BJ291" s="162" t="n">
        <v>30.1</v>
      </c>
      <c r="BK291" s="160" t="n">
        <v>25.44</v>
      </c>
      <c r="BL291" s="160" t="n">
        <v>21.35</v>
      </c>
      <c r="BM291" s="160" t="n">
        <v>27.65</v>
      </c>
      <c r="BN291" s="160" t="n">
        <v>1000.54</v>
      </c>
      <c r="BO291" s="160" t="n">
        <v>50.04</v>
      </c>
      <c r="BP291" s="165" t="n">
        <v>0.9211</v>
      </c>
      <c r="BQ291" s="162" t="n">
        <v>95.73</v>
      </c>
      <c r="BR291" s="162" t="n">
        <v>87.1</v>
      </c>
      <c r="BS291" s="120" t="n">
        <f aca="false">BR291-BQ291</f>
        <v>-8.63000000000001</v>
      </c>
      <c r="BT291" s="160" t="n">
        <v>11695</v>
      </c>
      <c r="BU291" s="160" t="n">
        <v>11200</v>
      </c>
      <c r="BV291" s="135" t="n">
        <f aca="false">BU291-BT291</f>
        <v>-495</v>
      </c>
      <c r="BW291" s="160" t="n">
        <f aca="false">BH291+BI291</f>
        <v>1.172</v>
      </c>
      <c r="BX291" s="162" t="n">
        <v>17.73</v>
      </c>
      <c r="BY291" s="162" t="n">
        <v>24</v>
      </c>
      <c r="CA291" s="162" t="n">
        <v>16.73</v>
      </c>
      <c r="CB291" s="162" t="n">
        <v>6.9</v>
      </c>
      <c r="CD291" s="162" t="n">
        <v>2.1</v>
      </c>
      <c r="CE291" s="162" t="n">
        <v>4.6</v>
      </c>
      <c r="CF291" s="162" t="n">
        <v>2</v>
      </c>
      <c r="CG291" s="162" t="n">
        <v>-1</v>
      </c>
    </row>
    <row r="292" customFormat="false" ht="13.8" hidden="false" customHeight="false" outlineLevel="0" collapsed="false">
      <c r="A292" s="90"/>
      <c r="B292" s="91" t="n">
        <v>43387</v>
      </c>
      <c r="C292" s="140" t="n">
        <v>79.3</v>
      </c>
      <c r="D292" s="166" t="n">
        <v>0.569</v>
      </c>
      <c r="E292" s="142" t="n">
        <v>63.7</v>
      </c>
      <c r="F292" s="143" t="n">
        <v>91</v>
      </c>
      <c r="G292" s="143" t="n">
        <v>69</v>
      </c>
      <c r="H292" s="143" t="n">
        <v>23</v>
      </c>
      <c r="I292" s="143" t="n">
        <v>29</v>
      </c>
      <c r="J292" s="143" t="n">
        <v>24</v>
      </c>
      <c r="K292" s="143" t="n">
        <v>0</v>
      </c>
      <c r="L292" s="143" t="n">
        <v>0</v>
      </c>
      <c r="M292" s="143" t="n">
        <v>15</v>
      </c>
      <c r="N292" s="170" t="n">
        <v>0</v>
      </c>
      <c r="O292" s="170" t="n">
        <v>0</v>
      </c>
      <c r="P292" s="170" t="n">
        <v>0</v>
      </c>
      <c r="Q292" s="170" t="n">
        <v>0</v>
      </c>
      <c r="R292" s="146" t="n">
        <v>3601</v>
      </c>
      <c r="S292" s="147" t="n">
        <v>3210</v>
      </c>
      <c r="T292" s="147" t="n">
        <v>3188</v>
      </c>
      <c r="U292" s="148" t="n">
        <v>3119</v>
      </c>
      <c r="V292" s="148" t="n">
        <v>3214</v>
      </c>
      <c r="W292" s="143" t="n">
        <v>43</v>
      </c>
      <c r="X292" s="143" t="n">
        <v>0</v>
      </c>
      <c r="Y292" s="143" t="n">
        <v>46</v>
      </c>
      <c r="Z292" s="143" t="n">
        <v>0</v>
      </c>
      <c r="AA292" s="143" t="n">
        <v>58</v>
      </c>
      <c r="AB292" s="143" t="n">
        <v>0</v>
      </c>
      <c r="AC292" s="149" t="n">
        <f aca="false">V292-U292+AZ292</f>
        <v>95</v>
      </c>
      <c r="AD292" s="150" t="n">
        <f aca="false">U292-T292</f>
        <v>-69</v>
      </c>
      <c r="AE292" s="143" t="n">
        <v>137</v>
      </c>
      <c r="AF292" s="151" t="n">
        <f aca="false">IF(AE292&gt;0, V292/(AE292*24),"no data")</f>
        <v>0.977493917274939</v>
      </c>
      <c r="AG292" s="152" t="n">
        <f aca="false">IF(R292&gt;0,R292/24,"no data")</f>
        <v>150.041666666667</v>
      </c>
      <c r="AH292" s="151" t="n">
        <f aca="false">IF(U292&gt;0,(U292/R292),"no data")</f>
        <v>0.866148292141072</v>
      </c>
      <c r="AI292" s="153" t="n">
        <f aca="false">(1440-((W292*X292)+(Y292*Z292)+(AA292*AB292))/(W292+Y292+AA292))/1440</f>
        <v>1</v>
      </c>
      <c r="AJ292" s="154" t="n">
        <f aca="false">IF(U292&gt;0,(1440-((X292*W292+AT292*AU292)+(Z292*Y292+AV292*AW292)+(AA292*AB292+AX292*AY292))/(W292+Y292+AA292))/1440,"no data")</f>
        <v>0.910279667422525</v>
      </c>
      <c r="AK292" s="258" t="n">
        <v>8.305</v>
      </c>
      <c r="AL292" s="259" t="n">
        <v>165.91</v>
      </c>
      <c r="AM292" s="251" t="n">
        <f aca="false">AK292*AL292</f>
        <v>1377.88255</v>
      </c>
      <c r="AN292" s="258" t="n">
        <v>25.264</v>
      </c>
      <c r="AO292" s="261" t="n">
        <v>1001.519</v>
      </c>
      <c r="AP292" s="155" t="n">
        <f aca="false">AN292*AO292</f>
        <v>25302.376016</v>
      </c>
      <c r="AQ292" s="156" t="n">
        <f aca="false">IF(U292&gt;0,((((AK292*AL292)+(AN292*AO292))/(U292*1000))*1000000),"no data")</f>
        <v>8554.10662584162</v>
      </c>
      <c r="AR292" s="157" t="n">
        <f aca="false">S292/24</f>
        <v>133.75</v>
      </c>
      <c r="AS292" s="36"/>
      <c r="AT292" s="143" t="n">
        <v>17</v>
      </c>
      <c r="AU292" s="143" t="n">
        <v>16</v>
      </c>
      <c r="AV292" s="143" t="n">
        <v>0</v>
      </c>
      <c r="AW292" s="143" t="n">
        <v>0</v>
      </c>
      <c r="AX292" s="159" t="n">
        <v>13</v>
      </c>
      <c r="AY292" s="143" t="n">
        <v>1440</v>
      </c>
      <c r="AZ292" s="143" t="n">
        <v>0</v>
      </c>
      <c r="BB292" s="160" t="n">
        <v>1023</v>
      </c>
      <c r="BC292" s="160" t="n">
        <v>1101</v>
      </c>
      <c r="BD292" s="160" t="n">
        <v>1090</v>
      </c>
      <c r="BE292" s="160" t="n">
        <f aca="false">BC292-BB292</f>
        <v>78</v>
      </c>
      <c r="BF292" s="162" t="n">
        <f aca="false">AQ292</f>
        <v>8554.10662584162</v>
      </c>
      <c r="BG292" s="162" t="n">
        <f aca="false">BD292/24</f>
        <v>45.4166666666667</v>
      </c>
      <c r="BH292" s="163" t="n">
        <v>0.291</v>
      </c>
      <c r="BI292" s="164" t="n">
        <v>0.288</v>
      </c>
      <c r="BJ292" s="162" t="n">
        <v>30</v>
      </c>
      <c r="BK292" s="160" t="n">
        <v>25.74</v>
      </c>
      <c r="BL292" s="160" t="n">
        <v>21.63</v>
      </c>
      <c r="BM292" s="160" t="n">
        <v>27.3</v>
      </c>
      <c r="BN292" s="160" t="n">
        <v>999.04</v>
      </c>
      <c r="BO292" s="160" t="n">
        <v>50.1</v>
      </c>
      <c r="BP292" s="165" t="n">
        <v>0.9208</v>
      </c>
      <c r="BQ292" s="162" t="n">
        <v>96.03</v>
      </c>
      <c r="BR292" s="162" t="n">
        <v>86.97</v>
      </c>
      <c r="BS292" s="120" t="n">
        <f aca="false">BR292-BQ292</f>
        <v>-9.06</v>
      </c>
      <c r="BT292" s="160" t="n">
        <v>11635</v>
      </c>
      <c r="BU292" s="160" t="n">
        <v>11215</v>
      </c>
      <c r="BV292" s="135" t="n">
        <f aca="false">BU292-BT292</f>
        <v>-420</v>
      </c>
      <c r="BW292" s="160" t="n">
        <f aca="false">BH292+BI292</f>
        <v>0.579</v>
      </c>
      <c r="BX292" s="162" t="n">
        <v>23.5</v>
      </c>
      <c r="BY292" s="162" t="n">
        <v>24</v>
      </c>
      <c r="CA292" s="162" t="n">
        <v>23.5</v>
      </c>
      <c r="CB292" s="162" t="n">
        <v>8</v>
      </c>
      <c r="CD292" s="162" t="n">
        <v>2.1</v>
      </c>
      <c r="CE292" s="162" t="n">
        <v>4.5</v>
      </c>
      <c r="CF292" s="162" t="n">
        <v>2.1</v>
      </c>
      <c r="CG292" s="162" t="n">
        <v>-1</v>
      </c>
    </row>
    <row r="293" customFormat="false" ht="12.75" hidden="false" customHeight="true" outlineLevel="0" collapsed="false">
      <c r="A293" s="90" t="s">
        <v>135</v>
      </c>
      <c r="B293" s="91" t="n">
        <v>43388</v>
      </c>
      <c r="C293" s="92" t="n">
        <v>79.47</v>
      </c>
      <c r="D293" s="93" t="n">
        <v>0.5714</v>
      </c>
      <c r="E293" s="94" t="n">
        <v>63.95</v>
      </c>
      <c r="F293" s="95" t="n">
        <v>92</v>
      </c>
      <c r="G293" s="95" t="n">
        <v>69</v>
      </c>
      <c r="H293" s="95" t="n">
        <v>14</v>
      </c>
      <c r="I293" s="95" t="n">
        <v>10</v>
      </c>
      <c r="J293" s="95" t="n">
        <v>24</v>
      </c>
      <c r="K293" s="95" t="n">
        <v>0</v>
      </c>
      <c r="L293" s="95" t="n">
        <v>9</v>
      </c>
      <c r="M293" s="95" t="n">
        <v>15</v>
      </c>
      <c r="N293" s="97" t="n">
        <v>0</v>
      </c>
      <c r="O293" s="97" t="n">
        <v>0</v>
      </c>
      <c r="P293" s="97" t="n">
        <v>13</v>
      </c>
      <c r="Q293" s="97" t="n">
        <v>46</v>
      </c>
      <c r="R293" s="171" t="n">
        <v>3598</v>
      </c>
      <c r="S293" s="98" t="n">
        <v>3503</v>
      </c>
      <c r="T293" s="98" t="n">
        <v>2852</v>
      </c>
      <c r="U293" s="172" t="n">
        <v>2677</v>
      </c>
      <c r="V293" s="99" t="n">
        <v>2765</v>
      </c>
      <c r="W293" s="95" t="n">
        <v>43</v>
      </c>
      <c r="X293" s="95" t="n">
        <v>0</v>
      </c>
      <c r="Y293" s="95" t="n">
        <v>46</v>
      </c>
      <c r="Z293" s="95" t="n">
        <v>0</v>
      </c>
      <c r="AA293" s="95" t="n">
        <v>58</v>
      </c>
      <c r="AB293" s="95" t="n">
        <v>0</v>
      </c>
      <c r="AC293" s="100" t="n">
        <f aca="false">V293-U293+AZ293</f>
        <v>88</v>
      </c>
      <c r="AD293" s="101" t="n">
        <f aca="false">U293-T293</f>
        <v>-175</v>
      </c>
      <c r="AE293" s="95" t="n">
        <v>148</v>
      </c>
      <c r="AF293" s="102" t="n">
        <f aca="false">IF(AE293&gt;0, V293/(AE293*24),"no data")</f>
        <v>0.778434684684685</v>
      </c>
      <c r="AG293" s="103" t="n">
        <f aca="false">IF(R293&gt;0,R293/24,"no data")</f>
        <v>149.916666666667</v>
      </c>
      <c r="AH293" s="102" t="n">
        <f aca="false">IF(U293&gt;0,(U293/R293),"no data")</f>
        <v>0.74402445803224</v>
      </c>
      <c r="AI293" s="104" t="n">
        <f aca="false">(1440-((W293*X293)+(Y293*Z293)+(AA293*AB293))/(W293+Y293+AA293))/1440</f>
        <v>1</v>
      </c>
      <c r="AJ293" s="105" t="n">
        <f aca="false">IF(U293&gt;0,(1440-((X293*W293+AT293*AU293)+(Z293*Y293+AV293*AW293)+(AA293*AB293+AX293*AY293))/(W293+Y293+AA293))/1440,"no data")</f>
        <v>0.903047052154195</v>
      </c>
      <c r="AK293" s="262" t="n">
        <v>8.285</v>
      </c>
      <c r="AL293" s="263" t="n">
        <v>165.98</v>
      </c>
      <c r="AM293" s="94" t="n">
        <f aca="false">AK293*AL293</f>
        <v>1375.1443</v>
      </c>
      <c r="AN293" s="262" t="n">
        <v>21.961</v>
      </c>
      <c r="AO293" s="264" t="n">
        <v>1002.368</v>
      </c>
      <c r="AP293" s="109" t="n">
        <f aca="false">AN293*AO293</f>
        <v>22013.003648</v>
      </c>
      <c r="AQ293" s="130" t="n">
        <f aca="false">IF(U293&gt;0,((((AK293*AL293)+(AN293*AO293))/(U293*1000))*1000000),"no data")</f>
        <v>8736.70076503549</v>
      </c>
      <c r="AR293" s="111" t="n">
        <f aca="false">S293/24</f>
        <v>145.958333333333</v>
      </c>
      <c r="AS293" s="36"/>
      <c r="AT293" s="95" t="n">
        <v>25</v>
      </c>
      <c r="AU293" s="112" t="n">
        <v>35</v>
      </c>
      <c r="AV293" s="112" t="n">
        <v>0</v>
      </c>
      <c r="AW293" s="95" t="n">
        <v>0</v>
      </c>
      <c r="AX293" s="112" t="n">
        <v>32</v>
      </c>
      <c r="AY293" s="95" t="n">
        <v>614</v>
      </c>
      <c r="AZ293" s="95" t="n">
        <v>0</v>
      </c>
      <c r="BB293" s="113" t="n">
        <v>612</v>
      </c>
      <c r="BC293" s="113" t="n">
        <v>1097</v>
      </c>
      <c r="BD293" s="113" t="n">
        <v>1056</v>
      </c>
      <c r="BE293" s="113" t="n">
        <f aca="false">BC293-BB293</f>
        <v>485</v>
      </c>
      <c r="BF293" s="113" t="n">
        <f aca="false">AQ293</f>
        <v>8736.70076503549</v>
      </c>
      <c r="BG293" s="173" t="n">
        <f aca="false">BD293/24</f>
        <v>44</v>
      </c>
      <c r="BH293" s="174" t="n">
        <v>1.12</v>
      </c>
      <c r="BI293" s="137" t="n">
        <v>1.512</v>
      </c>
      <c r="BJ293" s="114" t="n">
        <v>29.4</v>
      </c>
      <c r="BK293" s="113" t="n">
        <v>15.52</v>
      </c>
      <c r="BL293" s="113" t="n">
        <v>21.6</v>
      </c>
      <c r="BM293" s="113" t="n">
        <v>27.31</v>
      </c>
      <c r="BN293" s="113" t="n">
        <v>999</v>
      </c>
      <c r="BO293" s="113" t="n">
        <v>50.1</v>
      </c>
      <c r="BP293" s="136" t="n">
        <v>0.9208</v>
      </c>
      <c r="BQ293" s="114" t="n">
        <v>95.99</v>
      </c>
      <c r="BR293" s="114" t="n">
        <v>87.01</v>
      </c>
      <c r="BS293" s="120" t="n">
        <f aca="false">BR293-BQ293</f>
        <v>-8.97999999999999</v>
      </c>
      <c r="BT293" s="113" t="n">
        <v>11674</v>
      </c>
      <c r="BU293" s="113" t="n">
        <v>11245</v>
      </c>
      <c r="BV293" s="135" t="n">
        <f aca="false">BU293-BT293</f>
        <v>-429</v>
      </c>
      <c r="BW293" s="113" t="n">
        <f aca="false">BH293+BI293</f>
        <v>2.632</v>
      </c>
      <c r="BX293" s="114" t="n">
        <v>14.27</v>
      </c>
      <c r="BY293" s="114" t="n">
        <v>24</v>
      </c>
      <c r="CA293" s="114" t="n">
        <v>13.17</v>
      </c>
      <c r="CB293" s="114" t="n">
        <v>6.45</v>
      </c>
      <c r="CD293" s="114" t="n">
        <v>2.1</v>
      </c>
      <c r="CE293" s="114" t="n">
        <v>4.8</v>
      </c>
      <c r="CF293" s="114" t="n">
        <v>2.1</v>
      </c>
      <c r="CG293" s="114" t="n">
        <v>-0.8</v>
      </c>
    </row>
    <row r="294" customFormat="false" ht="13.8" hidden="false" customHeight="false" outlineLevel="0" collapsed="false">
      <c r="A294" s="90"/>
      <c r="B294" s="91" t="n">
        <v>43389</v>
      </c>
      <c r="C294" s="92" t="n">
        <v>78.5</v>
      </c>
      <c r="D294" s="93" t="n">
        <v>0.576</v>
      </c>
      <c r="E294" s="94" t="n">
        <v>63.4</v>
      </c>
      <c r="F294" s="95" t="n">
        <v>90</v>
      </c>
      <c r="G294" s="95" t="n">
        <v>66</v>
      </c>
      <c r="H294" s="95" t="n">
        <v>24</v>
      </c>
      <c r="I294" s="95" t="n">
        <v>0</v>
      </c>
      <c r="J294" s="95" t="n">
        <v>24</v>
      </c>
      <c r="K294" s="95" t="n">
        <v>0</v>
      </c>
      <c r="L294" s="97" t="n">
        <v>0</v>
      </c>
      <c r="M294" s="97" t="n">
        <v>0</v>
      </c>
      <c r="N294" s="97" t="n">
        <v>0</v>
      </c>
      <c r="O294" s="97" t="n">
        <v>0</v>
      </c>
      <c r="P294" s="97" t="n">
        <v>24</v>
      </c>
      <c r="Q294" s="97" t="n">
        <v>0</v>
      </c>
      <c r="R294" s="171" t="n">
        <v>3614</v>
      </c>
      <c r="S294" s="98" t="n">
        <v>3497</v>
      </c>
      <c r="T294" s="98" t="n">
        <v>3497</v>
      </c>
      <c r="U294" s="172" t="n">
        <v>3424</v>
      </c>
      <c r="V294" s="99" t="n">
        <v>3530</v>
      </c>
      <c r="W294" s="95" t="n">
        <v>43</v>
      </c>
      <c r="X294" s="95" t="n">
        <v>0</v>
      </c>
      <c r="Y294" s="95" t="n">
        <v>46</v>
      </c>
      <c r="Z294" s="95" t="n">
        <v>0</v>
      </c>
      <c r="AA294" s="95" t="n">
        <v>58</v>
      </c>
      <c r="AB294" s="95" t="n">
        <v>0</v>
      </c>
      <c r="AC294" s="100" t="n">
        <f aca="false">V294-U294+AZ294</f>
        <v>106</v>
      </c>
      <c r="AD294" s="101" t="n">
        <f aca="false">U294-T294</f>
        <v>-73</v>
      </c>
      <c r="AE294" s="95" t="n">
        <v>149</v>
      </c>
      <c r="AF294" s="102" t="n">
        <f aca="false">IF(AE294&gt;0, V294/(AE294*24),"no data")</f>
        <v>0.987136465324385</v>
      </c>
      <c r="AG294" s="103" t="n">
        <f aca="false">IF(R294&gt;0,R294/24,"no data")</f>
        <v>150.583333333333</v>
      </c>
      <c r="AH294" s="102" t="n">
        <f aca="false">IF(U294&gt;0,(U294/R294),"no data")</f>
        <v>0.947426674045379</v>
      </c>
      <c r="AI294" s="104" t="n">
        <f aca="false">(1440-((W294*X294)+(Y294*Z294)+(AA294*AB294))/(W294+Y294+AA294))/1440</f>
        <v>1</v>
      </c>
      <c r="AJ294" s="105" t="n">
        <f aca="false">IF(U294&gt;0,(1440-((X294*W294+AT294*AU294)+(Z294*Y294+AV294*AW294)+(AA294*AB294+AX294*AY294))/(W294+Y294+AA294))/1440,"no data")</f>
        <v>1</v>
      </c>
      <c r="AK294" s="127" t="n">
        <v>8.235</v>
      </c>
      <c r="AL294" s="256" t="n">
        <v>169.2</v>
      </c>
      <c r="AM294" s="94" t="n">
        <f aca="false">AK294*AL294</f>
        <v>1393.362</v>
      </c>
      <c r="AN294" s="127" t="n">
        <v>28.36791992</v>
      </c>
      <c r="AO294" s="265" t="n">
        <v>1003.325</v>
      </c>
      <c r="AP294" s="109" t="n">
        <f aca="false">AN294*AO294</f>
        <v>28462.243253734</v>
      </c>
      <c r="AQ294" s="130" t="n">
        <f aca="false">IF(U294&gt;0,((((AK294*AL294)+(AN294*AO294))/(U294*1000))*1000000),"no data")</f>
        <v>8719.51088017932</v>
      </c>
      <c r="AR294" s="111" t="n">
        <f aca="false">S294/24</f>
        <v>145.708333333333</v>
      </c>
      <c r="AS294" s="36"/>
      <c r="AT294" s="95" t="n">
        <v>0</v>
      </c>
      <c r="AU294" s="112" t="n">
        <v>0</v>
      </c>
      <c r="AV294" s="112" t="n">
        <v>0</v>
      </c>
      <c r="AW294" s="95" t="n">
        <v>0</v>
      </c>
      <c r="AX294" s="112" t="n">
        <v>0</v>
      </c>
      <c r="AY294" s="95" t="n">
        <v>0</v>
      </c>
      <c r="AZ294" s="95" t="n">
        <v>0</v>
      </c>
      <c r="BB294" s="113" t="n">
        <v>1041</v>
      </c>
      <c r="BC294" s="113" t="n">
        <v>1098</v>
      </c>
      <c r="BD294" s="113" t="n">
        <v>1391</v>
      </c>
      <c r="BE294" s="113" t="n">
        <f aca="false">BC294-BB294</f>
        <v>57</v>
      </c>
      <c r="BF294" s="113" t="n">
        <f aca="false">AQ294</f>
        <v>8719.51088017932</v>
      </c>
      <c r="BG294" s="173" t="n">
        <f aca="false">BD294/24</f>
        <v>57.9583333333333</v>
      </c>
      <c r="BH294" s="115" t="n">
        <v>1.819</v>
      </c>
      <c r="BI294" s="116" t="n">
        <v>1.819</v>
      </c>
      <c r="BJ294" s="117" t="n">
        <v>30.34</v>
      </c>
      <c r="BK294" s="118" t="n">
        <v>25.76</v>
      </c>
      <c r="BL294" s="118" t="n">
        <v>21.72</v>
      </c>
      <c r="BM294" s="118" t="n">
        <v>27.22</v>
      </c>
      <c r="BN294" s="118" t="n">
        <v>998</v>
      </c>
      <c r="BO294" s="117" t="n">
        <v>50.06</v>
      </c>
      <c r="BP294" s="119" t="n">
        <v>0.9199</v>
      </c>
      <c r="BQ294" s="114" t="n">
        <v>96.54</v>
      </c>
      <c r="BR294" s="114" t="n">
        <v>86.97</v>
      </c>
      <c r="BS294" s="120" t="n">
        <f aca="false">BR294-BQ294</f>
        <v>-9.57000000000001</v>
      </c>
      <c r="BT294" s="113" t="n">
        <v>11627</v>
      </c>
      <c r="BU294" s="113" t="n">
        <v>11265</v>
      </c>
      <c r="BV294" s="135" t="n">
        <f aca="false">BU294-BT294</f>
        <v>-362</v>
      </c>
      <c r="BW294" s="113" t="n">
        <f aca="false">BH294+BI294</f>
        <v>3.638</v>
      </c>
      <c r="BX294" s="114" t="n">
        <v>24</v>
      </c>
      <c r="BY294" s="114" t="n">
        <v>24</v>
      </c>
      <c r="CA294" s="114" t="n">
        <v>24</v>
      </c>
      <c r="CB294" s="114" t="n">
        <v>7.93</v>
      </c>
      <c r="CD294" s="114" t="n">
        <v>2.1</v>
      </c>
      <c r="CE294" s="114" t="n">
        <v>5</v>
      </c>
      <c r="CF294" s="114" t="n">
        <v>2.05</v>
      </c>
      <c r="CG294" s="114" t="n">
        <v>-0.8</v>
      </c>
    </row>
    <row r="295" customFormat="false" ht="13.8" hidden="false" customHeight="false" outlineLevel="0" collapsed="false">
      <c r="A295" s="90"/>
      <c r="B295" s="91" t="n">
        <v>43390</v>
      </c>
      <c r="C295" s="92" t="n">
        <v>79.6</v>
      </c>
      <c r="D295" s="93" t="n">
        <v>0.577</v>
      </c>
      <c r="E295" s="94" t="n">
        <v>64.4</v>
      </c>
      <c r="F295" s="95" t="n">
        <v>90</v>
      </c>
      <c r="G295" s="95" t="n">
        <v>70</v>
      </c>
      <c r="H295" s="95" t="n">
        <v>24</v>
      </c>
      <c r="I295" s="95" t="n">
        <v>0</v>
      </c>
      <c r="J295" s="95" t="n">
        <v>24</v>
      </c>
      <c r="K295" s="95" t="n">
        <v>0</v>
      </c>
      <c r="L295" s="97" t="n">
        <v>0</v>
      </c>
      <c r="M295" s="97" t="n">
        <v>0</v>
      </c>
      <c r="N295" s="97" t="n">
        <v>0</v>
      </c>
      <c r="O295" s="97" t="n">
        <v>0</v>
      </c>
      <c r="P295" s="97" t="n">
        <v>24</v>
      </c>
      <c r="Q295" s="97" t="n">
        <v>0</v>
      </c>
      <c r="R295" s="171" t="n">
        <v>3595</v>
      </c>
      <c r="S295" s="98" t="n">
        <v>3490</v>
      </c>
      <c r="T295" s="98" t="n">
        <v>3490</v>
      </c>
      <c r="U295" s="175" t="n">
        <v>3415</v>
      </c>
      <c r="V295" s="99" t="n">
        <v>3521</v>
      </c>
      <c r="W295" s="95" t="n">
        <v>43</v>
      </c>
      <c r="X295" s="95" t="n">
        <v>0</v>
      </c>
      <c r="Y295" s="95" t="n">
        <v>46</v>
      </c>
      <c r="Z295" s="95" t="n">
        <v>0</v>
      </c>
      <c r="AA295" s="95" t="n">
        <v>58</v>
      </c>
      <c r="AB295" s="95" t="n">
        <v>0</v>
      </c>
      <c r="AC295" s="100" t="n">
        <f aca="false">V295-U295+AZ295</f>
        <v>106</v>
      </c>
      <c r="AD295" s="101" t="n">
        <f aca="false">U295-T295</f>
        <v>-75</v>
      </c>
      <c r="AE295" s="95" t="n">
        <v>149</v>
      </c>
      <c r="AF295" s="102" t="n">
        <f aca="false">IF(AE295&gt;0, V295/(AE295*24),"no data")</f>
        <v>0.984619686800895</v>
      </c>
      <c r="AG295" s="103" t="n">
        <f aca="false">IF(R295&gt;0,R295/24,"no data")</f>
        <v>149.791666666667</v>
      </c>
      <c r="AH295" s="102" t="n">
        <f aca="false">IF(U295&gt;0,(U295/R295),"no data")</f>
        <v>0.949930458970793</v>
      </c>
      <c r="AI295" s="104" t="n">
        <f aca="false">(1440-((W295*X295)+(Y295*Z295)+(AA295*AB295))/(W295+Y295+AA295))/1440</f>
        <v>1</v>
      </c>
      <c r="AJ295" s="105" t="n">
        <f aca="false">IF(U295&gt;0,(1440-((X295*W295+AT295*AU295)+(Z295*Y295+AV295*AW295)+(AA295*AB295+AX295*AY295))/(W295+Y295+AA295))/1440,"no data")</f>
        <v>1</v>
      </c>
      <c r="AK295" s="127" t="n">
        <v>8.133</v>
      </c>
      <c r="AL295" s="256" t="n">
        <v>170.01</v>
      </c>
      <c r="AM295" s="94" t="n">
        <f aca="false">AK295*AL295</f>
        <v>1382.69133</v>
      </c>
      <c r="AN295" s="127" t="n">
        <v>28.33515039</v>
      </c>
      <c r="AO295" s="265" t="n">
        <v>1002.859</v>
      </c>
      <c r="AP295" s="109" t="n">
        <f aca="false">AN295*AO295</f>
        <v>28416.160584965</v>
      </c>
      <c r="AQ295" s="130" t="n">
        <f aca="false">IF(U295&gt;0,((((AK295*AL295)+(AN295*AO295))/(U295*1000))*1000000),"no data")</f>
        <v>8725.87171741289</v>
      </c>
      <c r="AR295" s="111" t="n">
        <f aca="false">S295/24</f>
        <v>145.416666666667</v>
      </c>
      <c r="AS295" s="36"/>
      <c r="AT295" s="95" t="n">
        <v>0</v>
      </c>
      <c r="AU295" s="112" t="n">
        <v>0</v>
      </c>
      <c r="AV295" s="112" t="n">
        <v>0</v>
      </c>
      <c r="AW295" s="95" t="n">
        <v>0</v>
      </c>
      <c r="AX295" s="112" t="n">
        <v>0</v>
      </c>
      <c r="AY295" s="95" t="n">
        <v>0</v>
      </c>
      <c r="AZ295" s="95" t="n">
        <v>0</v>
      </c>
      <c r="BB295" s="113" t="n">
        <v>1037</v>
      </c>
      <c r="BC295" s="113" t="n">
        <v>1095</v>
      </c>
      <c r="BD295" s="113" t="n">
        <v>1389</v>
      </c>
      <c r="BE295" s="113" t="n">
        <f aca="false">BC295-BB295</f>
        <v>58</v>
      </c>
      <c r="BF295" s="113" t="n">
        <f aca="false">AQ295</f>
        <v>8725.87171741289</v>
      </c>
      <c r="BG295" s="173" t="n">
        <f aca="false">BD295/24</f>
        <v>57.875</v>
      </c>
      <c r="BH295" s="115" t="n">
        <v>1.819</v>
      </c>
      <c r="BI295" s="116" t="n">
        <v>1.819</v>
      </c>
      <c r="BJ295" s="117" t="n">
        <v>30.24</v>
      </c>
      <c r="BK295" s="118" t="n">
        <v>25.75</v>
      </c>
      <c r="BL295" s="118" t="n">
        <v>21.72</v>
      </c>
      <c r="BM295" s="118" t="n">
        <v>27.23</v>
      </c>
      <c r="BN295" s="176" t="n">
        <v>998.29</v>
      </c>
      <c r="BO295" s="117" t="n">
        <v>50.11</v>
      </c>
      <c r="BP295" s="119" t="n">
        <v>0.9197</v>
      </c>
      <c r="BQ295" s="114" t="n">
        <v>96.53</v>
      </c>
      <c r="BR295" s="114" t="n">
        <v>87.02</v>
      </c>
      <c r="BS295" s="120" t="n">
        <f aca="false">BR295-BQ295</f>
        <v>-9.51000000000001</v>
      </c>
      <c r="BT295" s="113"/>
      <c r="BU295" s="113"/>
      <c r="BV295" s="135" t="n">
        <f aca="false">BU295-BT295</f>
        <v>0</v>
      </c>
      <c r="BW295" s="113" t="n">
        <f aca="false">BH295+BI295</f>
        <v>3.638</v>
      </c>
      <c r="BX295" s="114" t="n">
        <v>24</v>
      </c>
      <c r="BY295" s="114" t="n">
        <v>24</v>
      </c>
      <c r="CA295" s="114" t="n">
        <v>24</v>
      </c>
      <c r="CB295" s="114" t="n">
        <v>7.12</v>
      </c>
      <c r="CD295" s="114" t="n">
        <v>2.1</v>
      </c>
      <c r="CE295" s="114" t="n">
        <v>5</v>
      </c>
      <c r="CF295" s="114" t="n">
        <v>2.1</v>
      </c>
      <c r="CG295" s="114" t="n">
        <v>-0.7</v>
      </c>
    </row>
    <row r="296" customFormat="false" ht="13.8" hidden="false" customHeight="false" outlineLevel="0" collapsed="false">
      <c r="A296" s="90"/>
      <c r="B296" s="91" t="n">
        <v>43391</v>
      </c>
      <c r="C296" s="92" t="n">
        <v>79.8</v>
      </c>
      <c r="D296" s="93" t="n">
        <v>0.552</v>
      </c>
      <c r="E296" s="94" t="n">
        <v>63.8</v>
      </c>
      <c r="F296" s="95" t="n">
        <v>91</v>
      </c>
      <c r="G296" s="95" t="n">
        <v>71</v>
      </c>
      <c r="H296" s="95" t="n">
        <v>24</v>
      </c>
      <c r="I296" s="95" t="n">
        <v>0</v>
      </c>
      <c r="J296" s="95" t="n">
        <v>24</v>
      </c>
      <c r="K296" s="95" t="n">
        <v>0</v>
      </c>
      <c r="L296" s="97" t="n">
        <v>0</v>
      </c>
      <c r="M296" s="97" t="n">
        <v>0</v>
      </c>
      <c r="N296" s="97" t="n">
        <v>0</v>
      </c>
      <c r="O296" s="97" t="n">
        <v>0</v>
      </c>
      <c r="P296" s="97" t="n">
        <v>24</v>
      </c>
      <c r="Q296" s="97" t="n">
        <v>0</v>
      </c>
      <c r="R296" s="177" t="n">
        <v>3598</v>
      </c>
      <c r="S296" s="98" t="n">
        <v>3483</v>
      </c>
      <c r="T296" s="98" t="n">
        <v>3483</v>
      </c>
      <c r="U296" s="172" t="n">
        <v>3421</v>
      </c>
      <c r="V296" s="99" t="n">
        <v>3529</v>
      </c>
      <c r="W296" s="95" t="n">
        <v>43</v>
      </c>
      <c r="X296" s="95" t="n">
        <v>0</v>
      </c>
      <c r="Y296" s="95" t="n">
        <v>46</v>
      </c>
      <c r="Z296" s="95" t="n">
        <v>0</v>
      </c>
      <c r="AA296" s="95" t="n">
        <v>58</v>
      </c>
      <c r="AB296" s="95" t="n">
        <v>0</v>
      </c>
      <c r="AC296" s="100" t="n">
        <f aca="false">V296-U296+AZ296</f>
        <v>108</v>
      </c>
      <c r="AD296" s="101" t="n">
        <f aca="false">U296-T296</f>
        <v>-62</v>
      </c>
      <c r="AE296" s="95" t="n">
        <v>149</v>
      </c>
      <c r="AF296" s="102" t="n">
        <f aca="false">IF(AE296&gt;0, V296/(AE296*24),"no data")</f>
        <v>0.986856823266219</v>
      </c>
      <c r="AG296" s="103" t="n">
        <f aca="false">IF(R296&gt;0,R296/24,"no data")</f>
        <v>149.916666666667</v>
      </c>
      <c r="AH296" s="102" t="n">
        <f aca="false">IF(U296&gt;0,(U296/R296),"no data")</f>
        <v>0.950806003335186</v>
      </c>
      <c r="AI296" s="104" t="n">
        <f aca="false">(1440-((W296*X296)+(Y296*Z296)+(AA296*AB296))/(W296+Y296+AA296))/1440</f>
        <v>1</v>
      </c>
      <c r="AJ296" s="105" t="n">
        <f aca="false">IF(U296&gt;0,(1440-((X296*W296+AT296*AU296)+(Z296*Y296+AV296*AW296)+(AA296*AB296+AX296*AY296))/(W296+Y296+AA296))/1440,"no data")</f>
        <v>1</v>
      </c>
      <c r="AK296" s="127" t="n">
        <v>7.943</v>
      </c>
      <c r="AL296" s="256" t="n">
        <v>165.85</v>
      </c>
      <c r="AM296" s="94" t="n">
        <f aca="false">AK296*AL296</f>
        <v>1317.34655</v>
      </c>
      <c r="AN296" s="127" t="n">
        <v>28.51275</v>
      </c>
      <c r="AO296" s="265" t="n">
        <v>998.702300785634</v>
      </c>
      <c r="AP296" s="109" t="n">
        <f aca="false">AN296*AO296</f>
        <v>28475.7490267256</v>
      </c>
      <c r="AQ296" s="130" t="n">
        <f aca="false">IF(U296&gt;0,((((AK296*AL296)+(AN296*AO296))/(U296*1000))*1000000),"no data")</f>
        <v>8708.88499758129</v>
      </c>
      <c r="AR296" s="111" t="n">
        <f aca="false">S296/24</f>
        <v>145.125</v>
      </c>
      <c r="AS296" s="36"/>
      <c r="AT296" s="95" t="n">
        <v>0</v>
      </c>
      <c r="AU296" s="112" t="n">
        <v>0</v>
      </c>
      <c r="AV296" s="112" t="n">
        <v>0</v>
      </c>
      <c r="AW296" s="95" t="n">
        <v>0</v>
      </c>
      <c r="AX296" s="112" t="n">
        <v>0</v>
      </c>
      <c r="AY296" s="95" t="n">
        <v>0</v>
      </c>
      <c r="AZ296" s="95" t="n">
        <v>0</v>
      </c>
      <c r="BB296" s="113" t="n">
        <v>1038</v>
      </c>
      <c r="BC296" s="113" t="n">
        <v>1101</v>
      </c>
      <c r="BD296" s="113" t="n">
        <v>1390</v>
      </c>
      <c r="BE296" s="113" t="n">
        <f aca="false">BC296-BB296</f>
        <v>63</v>
      </c>
      <c r="BF296" s="113" t="n">
        <f aca="false">AQ296</f>
        <v>8708.88499758129</v>
      </c>
      <c r="BG296" s="173" t="n">
        <f aca="false">BD296/24</f>
        <v>57.9166666666667</v>
      </c>
      <c r="BH296" s="115" t="n">
        <v>1.823</v>
      </c>
      <c r="BI296" s="116" t="n">
        <v>1.829</v>
      </c>
      <c r="BJ296" s="117" t="n">
        <v>30.01</v>
      </c>
      <c r="BK296" s="118" t="n">
        <v>25.89</v>
      </c>
      <c r="BL296" s="118" t="n">
        <v>21.89</v>
      </c>
      <c r="BM296" s="118" t="n">
        <v>27.06</v>
      </c>
      <c r="BN296" s="118" t="n">
        <v>998.4</v>
      </c>
      <c r="BO296" s="117" t="n">
        <v>50.06</v>
      </c>
      <c r="BP296" s="119" t="n">
        <v>0.9209</v>
      </c>
      <c r="BQ296" s="114" t="n">
        <v>96.36</v>
      </c>
      <c r="BR296" s="114" t="n">
        <v>87.03</v>
      </c>
      <c r="BS296" s="120" t="n">
        <f aca="false">BR296-BQ296</f>
        <v>-9.33</v>
      </c>
      <c r="BT296" s="113" t="n">
        <v>11723</v>
      </c>
      <c r="BU296" s="113" t="n">
        <v>11309</v>
      </c>
      <c r="BV296" s="135" t="n">
        <f aca="false">BU296-BT296</f>
        <v>-414</v>
      </c>
      <c r="BW296" s="113" t="n">
        <f aca="false">BH296+BI296</f>
        <v>3.652</v>
      </c>
      <c r="BX296" s="114" t="n">
        <v>24</v>
      </c>
      <c r="BY296" s="114" t="n">
        <v>24</v>
      </c>
      <c r="CA296" s="114" t="n">
        <v>24</v>
      </c>
      <c r="CB296" s="114" t="n">
        <v>6.6</v>
      </c>
      <c r="CD296" s="114" t="n">
        <v>2.1</v>
      </c>
      <c r="CE296" s="114" t="n">
        <v>4.9</v>
      </c>
      <c r="CF296" s="114" t="n">
        <v>2</v>
      </c>
      <c r="CG296" s="114" t="n">
        <v>-0.8</v>
      </c>
    </row>
    <row r="297" customFormat="false" ht="13.8" hidden="false" customHeight="false" outlineLevel="0" collapsed="false">
      <c r="A297" s="90"/>
      <c r="B297" s="91" t="n">
        <v>43392</v>
      </c>
      <c r="C297" s="92" t="n">
        <v>79.8</v>
      </c>
      <c r="D297" s="93" t="n">
        <v>0.509</v>
      </c>
      <c r="E297" s="94" t="n">
        <v>61.9</v>
      </c>
      <c r="F297" s="96" t="n">
        <v>91</v>
      </c>
      <c r="G297" s="96" t="n">
        <v>70</v>
      </c>
      <c r="H297" s="96" t="n">
        <v>24</v>
      </c>
      <c r="I297" s="96" t="n">
        <v>0</v>
      </c>
      <c r="J297" s="96" t="n">
        <v>24</v>
      </c>
      <c r="K297" s="96" t="n">
        <v>0</v>
      </c>
      <c r="L297" s="96" t="n">
        <v>0</v>
      </c>
      <c r="M297" s="96" t="n">
        <v>0</v>
      </c>
      <c r="N297" s="96" t="n">
        <v>0</v>
      </c>
      <c r="O297" s="96" t="n">
        <v>0</v>
      </c>
      <c r="P297" s="96" t="n">
        <v>24</v>
      </c>
      <c r="Q297" s="96" t="n">
        <v>0</v>
      </c>
      <c r="R297" s="177" t="n">
        <v>3593</v>
      </c>
      <c r="S297" s="98" t="n">
        <v>3526</v>
      </c>
      <c r="T297" s="101" t="n">
        <v>3526</v>
      </c>
      <c r="U297" s="178" t="n">
        <v>3448</v>
      </c>
      <c r="V297" s="178" t="n">
        <v>3558</v>
      </c>
      <c r="W297" s="96" t="n">
        <v>44</v>
      </c>
      <c r="X297" s="96" t="n">
        <v>0</v>
      </c>
      <c r="Y297" s="96" t="n">
        <v>46</v>
      </c>
      <c r="Z297" s="96" t="n">
        <v>0</v>
      </c>
      <c r="AA297" s="96" t="n">
        <v>59</v>
      </c>
      <c r="AB297" s="96" t="n">
        <v>0</v>
      </c>
      <c r="AC297" s="100" t="n">
        <f aca="false">V297-U297+AZ297</f>
        <v>110</v>
      </c>
      <c r="AD297" s="101" t="n">
        <f aca="false">U297-T297</f>
        <v>-78</v>
      </c>
      <c r="AE297" s="96" t="n">
        <v>152</v>
      </c>
      <c r="AF297" s="102" t="n">
        <f aca="false">IF(AE297&gt;0, V297/(AE297*24),"no data")</f>
        <v>0.975328947368421</v>
      </c>
      <c r="AG297" s="103" t="n">
        <f aca="false">IF(R297&gt;0,R297/24,"no data")</f>
        <v>149.708333333333</v>
      </c>
      <c r="AH297" s="102" t="n">
        <f aca="false">IF(U297&gt;0,(U297/R297),"no data")</f>
        <v>0.959643751739493</v>
      </c>
      <c r="AI297" s="104" t="n">
        <f aca="false">(1440-((W297*X297)+(Y297*Z297)+(AA297*AB297))/(W297+Y297+AA297))/1440</f>
        <v>1</v>
      </c>
      <c r="AJ297" s="105" t="n">
        <f aca="false">IF(U297&gt;0,(1440-((X297*W297+AT297*AU297)+(Z297*Y297+AV297*AW297)+(AA297*AB297+AX297*AY297))/(W297+Y297+AA297))/1440,"no data")</f>
        <v>1</v>
      </c>
      <c r="AK297" s="127" t="n">
        <v>7.9</v>
      </c>
      <c r="AL297" s="256" t="n">
        <v>165.06</v>
      </c>
      <c r="AM297" s="94" t="n">
        <f aca="false">AK297*AL297</f>
        <v>1303.974</v>
      </c>
      <c r="AN297" s="127" t="n">
        <v>28.87963085</v>
      </c>
      <c r="AO297" s="265" t="n">
        <v>992.79753454067</v>
      </c>
      <c r="AP297" s="109" t="n">
        <f aca="false">AN297*AO297</f>
        <v>28671.6263063247</v>
      </c>
      <c r="AQ297" s="130" t="n">
        <f aca="false">IF(U297&gt;0,((((AK297*AL297)+(AN297*AO297))/(U297*1000))*1000000),"no data")</f>
        <v>8693.61957840043</v>
      </c>
      <c r="AR297" s="111" t="n">
        <f aca="false">S297/24</f>
        <v>146.916666666667</v>
      </c>
      <c r="AS297" s="36"/>
      <c r="AT297" s="96" t="n">
        <v>0</v>
      </c>
      <c r="AU297" s="96" t="n">
        <v>0</v>
      </c>
      <c r="AV297" s="96" t="n">
        <v>0</v>
      </c>
      <c r="AW297" s="96" t="n">
        <v>0</v>
      </c>
      <c r="AX297" s="96" t="n">
        <v>0</v>
      </c>
      <c r="AY297" s="96" t="n">
        <v>0</v>
      </c>
      <c r="AZ297" s="96" t="n">
        <v>0</v>
      </c>
      <c r="BB297" s="113" t="n">
        <v>1043</v>
      </c>
      <c r="BC297" s="113" t="n">
        <v>1109</v>
      </c>
      <c r="BD297" s="113" t="n">
        <v>1406</v>
      </c>
      <c r="BE297" s="113" t="n">
        <f aca="false">BC297-BB297</f>
        <v>66</v>
      </c>
      <c r="BF297" s="113" t="n">
        <f aca="false">AQ297</f>
        <v>8693.61957840043</v>
      </c>
      <c r="BG297" s="173" t="n">
        <f aca="false">BD297/24</f>
        <v>58.5833333333333</v>
      </c>
      <c r="BH297" s="179" t="n">
        <v>1.863</v>
      </c>
      <c r="BI297" s="179" t="n">
        <v>1.865</v>
      </c>
      <c r="BJ297" s="180" t="n">
        <v>29.99</v>
      </c>
      <c r="BK297" s="180" t="n">
        <v>26.14</v>
      </c>
      <c r="BL297" s="180" t="n">
        <v>22.13</v>
      </c>
      <c r="BM297" s="180" t="n">
        <v>27.16</v>
      </c>
      <c r="BN297" s="181" t="n">
        <v>1000.4</v>
      </c>
      <c r="BO297" s="181" t="n">
        <v>50.12</v>
      </c>
      <c r="BP297" s="182" t="n">
        <v>0.9211</v>
      </c>
      <c r="BQ297" s="114" t="n">
        <v>95.96</v>
      </c>
      <c r="BR297" s="114" t="n">
        <v>86.95</v>
      </c>
      <c r="BS297" s="120" t="n">
        <f aca="false">BR297-BQ297</f>
        <v>-9.00999999999999</v>
      </c>
      <c r="BT297" s="134" t="n">
        <v>11780</v>
      </c>
      <c r="BU297" s="134" t="n">
        <v>11341</v>
      </c>
      <c r="BV297" s="135" t="n">
        <f aca="false">BU297-BT297</f>
        <v>-439</v>
      </c>
      <c r="BW297" s="113" t="n">
        <f aca="false">BH297+BI297</f>
        <v>3.728</v>
      </c>
      <c r="BX297" s="181" t="n">
        <v>24</v>
      </c>
      <c r="BY297" s="181" t="n">
        <v>24</v>
      </c>
      <c r="CA297" s="181" t="n">
        <v>24</v>
      </c>
      <c r="CB297" s="181" t="n">
        <v>7.58</v>
      </c>
      <c r="CD297" s="181" t="n">
        <v>2.1</v>
      </c>
      <c r="CE297" s="181" t="n">
        <v>4.89</v>
      </c>
      <c r="CF297" s="181" t="n">
        <v>2</v>
      </c>
      <c r="CG297" s="181" t="n">
        <v>-0.75</v>
      </c>
    </row>
    <row r="298" customFormat="false" ht="13.8" hidden="false" customHeight="false" outlineLevel="0" collapsed="false">
      <c r="A298" s="90"/>
      <c r="B298" s="91" t="n">
        <v>43393</v>
      </c>
      <c r="C298" s="92" t="n">
        <v>79.03</v>
      </c>
      <c r="D298" s="93" t="n">
        <v>0.5394</v>
      </c>
      <c r="E298" s="94" t="n">
        <v>62.39</v>
      </c>
      <c r="F298" s="183" t="n">
        <v>89</v>
      </c>
      <c r="G298" s="183" t="n">
        <v>68</v>
      </c>
      <c r="H298" s="95" t="n">
        <v>24</v>
      </c>
      <c r="I298" s="95" t="n">
        <v>0</v>
      </c>
      <c r="J298" s="95" t="n">
        <v>24</v>
      </c>
      <c r="K298" s="95" t="n">
        <v>0</v>
      </c>
      <c r="L298" s="97" t="n">
        <v>0</v>
      </c>
      <c r="M298" s="97" t="n">
        <v>0</v>
      </c>
      <c r="N298" s="97" t="n">
        <v>0</v>
      </c>
      <c r="O298" s="97" t="n">
        <v>0</v>
      </c>
      <c r="P298" s="97" t="n">
        <v>24</v>
      </c>
      <c r="Q298" s="97" t="n">
        <v>0</v>
      </c>
      <c r="R298" s="177" t="n">
        <v>3603</v>
      </c>
      <c r="S298" s="98" t="n">
        <v>3532</v>
      </c>
      <c r="T298" s="184" t="n">
        <v>3532</v>
      </c>
      <c r="U298" s="99" t="n">
        <v>3451</v>
      </c>
      <c r="V298" s="99" t="n">
        <v>3559</v>
      </c>
      <c r="W298" s="95" t="n">
        <v>44</v>
      </c>
      <c r="X298" s="95" t="n">
        <v>0</v>
      </c>
      <c r="Y298" s="95" t="n">
        <v>46</v>
      </c>
      <c r="Z298" s="95" t="n">
        <v>0</v>
      </c>
      <c r="AA298" s="95" t="n">
        <v>59</v>
      </c>
      <c r="AB298" s="95" t="n">
        <v>0</v>
      </c>
      <c r="AC298" s="100" t="n">
        <f aca="false">V298-U298+AZ298</f>
        <v>108</v>
      </c>
      <c r="AD298" s="101" t="n">
        <f aca="false">U298-T298</f>
        <v>-81</v>
      </c>
      <c r="AE298" s="96" t="n">
        <v>152</v>
      </c>
      <c r="AF298" s="102" t="n">
        <f aca="false">IF(AE298&gt;0, V298/(AE298*24),"no data")</f>
        <v>0.975603070175439</v>
      </c>
      <c r="AG298" s="103" t="n">
        <f aca="false">IF(R298&gt;0,R298/24,"no data")</f>
        <v>150.125</v>
      </c>
      <c r="AH298" s="102" t="n">
        <f aca="false">IF(U298&gt;0,(U298/R298),"no data")</f>
        <v>0.957812933666389</v>
      </c>
      <c r="AI298" s="104" t="n">
        <f aca="false">(1440-((W298*X298)+(Y298*Z298)+(AA298*AB298))/(W298+Y298+AA298))/1440</f>
        <v>1</v>
      </c>
      <c r="AJ298" s="105" t="n">
        <f aca="false">IF(U298&gt;0,(1440-((X298*W298+AT298*AU298)+(Z298*Y298+AV298*AW298)+(AA298*AB298+AX298*AY298))/(W298+Y298+AA298))/1440,"no data")</f>
        <v>1</v>
      </c>
      <c r="AK298" s="127" t="n">
        <v>7.847</v>
      </c>
      <c r="AL298" s="256" t="n">
        <v>165.5</v>
      </c>
      <c r="AM298" s="94" t="n">
        <f aca="false">AK298*AL298</f>
        <v>1298.6785</v>
      </c>
      <c r="AN298" s="127" t="n">
        <v>29.07450976</v>
      </c>
      <c r="AO298" s="265" t="n">
        <v>986.482768108963</v>
      </c>
      <c r="AP298" s="109" t="n">
        <f aca="false">AN298*AO298</f>
        <v>28681.5028694559</v>
      </c>
      <c r="AQ298" s="130" t="n">
        <f aca="false">IF(U298&gt;0,((((AK298*AL298)+(AN298*AO298))/(U298*1000))*1000000),"no data")</f>
        <v>8687.38955939028</v>
      </c>
      <c r="AR298" s="111" t="n">
        <f aca="false">S298/24</f>
        <v>147.166666666667</v>
      </c>
      <c r="AS298" s="36"/>
      <c r="AT298" s="96" t="n">
        <v>0</v>
      </c>
      <c r="AU298" s="96" t="n">
        <v>0</v>
      </c>
      <c r="AV298" s="96" t="n">
        <v>0</v>
      </c>
      <c r="AW298" s="96" t="n">
        <v>0</v>
      </c>
      <c r="AX298" s="96" t="n">
        <v>0</v>
      </c>
      <c r="AY298" s="96" t="n">
        <v>0</v>
      </c>
      <c r="AZ298" s="96" t="n">
        <v>0</v>
      </c>
      <c r="BB298" s="113" t="n">
        <v>1044</v>
      </c>
      <c r="BC298" s="113" t="n">
        <v>1108</v>
      </c>
      <c r="BD298" s="113" t="n">
        <v>1407</v>
      </c>
      <c r="BE298" s="113" t="n">
        <f aca="false">BC298-BB298</f>
        <v>64</v>
      </c>
      <c r="BF298" s="113" t="n">
        <f aca="false">AQ298</f>
        <v>8687.38955939028</v>
      </c>
      <c r="BG298" s="173" t="n">
        <f aca="false">BD298/24</f>
        <v>58.625</v>
      </c>
      <c r="BH298" s="115" t="n">
        <v>1.912</v>
      </c>
      <c r="BI298" s="115" t="n">
        <v>1.912</v>
      </c>
      <c r="BJ298" s="117" t="n">
        <v>30.29</v>
      </c>
      <c r="BK298" s="118" t="n">
        <v>26.25</v>
      </c>
      <c r="BL298" s="118" t="n">
        <v>22.23</v>
      </c>
      <c r="BM298" s="118" t="n">
        <v>27.14</v>
      </c>
      <c r="BN298" s="118" t="n">
        <v>1002.3</v>
      </c>
      <c r="BO298" s="117" t="n">
        <v>50.08</v>
      </c>
      <c r="BP298" s="119" t="n">
        <v>0.921</v>
      </c>
      <c r="BQ298" s="114" t="n">
        <v>96.23</v>
      </c>
      <c r="BR298" s="114" t="n">
        <v>86.95</v>
      </c>
      <c r="BS298" s="120" t="n">
        <f aca="false">BR298-BQ298</f>
        <v>-9.28</v>
      </c>
      <c r="BT298" s="134" t="n">
        <v>11824</v>
      </c>
      <c r="BU298" s="134" t="n">
        <v>11382</v>
      </c>
      <c r="BV298" s="135" t="n">
        <f aca="false">BU298-BT298</f>
        <v>-442</v>
      </c>
      <c r="BW298" s="113" t="n">
        <f aca="false">BH298+BI298</f>
        <v>3.824</v>
      </c>
      <c r="BX298" s="114" t="n">
        <v>24</v>
      </c>
      <c r="BY298" s="114" t="n">
        <v>24</v>
      </c>
      <c r="CA298" s="114" t="n">
        <v>24</v>
      </c>
      <c r="CB298" s="114" t="n">
        <v>7.72</v>
      </c>
      <c r="CD298" s="114" t="n">
        <v>2.1</v>
      </c>
      <c r="CE298" s="114" t="n">
        <v>4.75</v>
      </c>
      <c r="CF298" s="114" t="n">
        <v>2</v>
      </c>
      <c r="CG298" s="114" t="n">
        <v>-0.8</v>
      </c>
    </row>
    <row r="299" customFormat="false" ht="13.8" hidden="false" customHeight="false" outlineLevel="0" collapsed="false">
      <c r="A299" s="90"/>
      <c r="B299" s="91" t="n">
        <v>43394</v>
      </c>
      <c r="C299" s="92" t="n">
        <v>79</v>
      </c>
      <c r="D299" s="93" t="n">
        <v>0.55</v>
      </c>
      <c r="E299" s="94" t="n">
        <v>63</v>
      </c>
      <c r="F299" s="96" t="n">
        <v>90</v>
      </c>
      <c r="G299" s="96" t="n">
        <v>68</v>
      </c>
      <c r="H299" s="95" t="n">
        <v>24</v>
      </c>
      <c r="I299" s="95" t="n">
        <v>0</v>
      </c>
      <c r="J299" s="95" t="n">
        <v>24</v>
      </c>
      <c r="K299" s="95" t="n">
        <v>0</v>
      </c>
      <c r="L299" s="97" t="n">
        <v>0</v>
      </c>
      <c r="M299" s="97" t="n">
        <v>0</v>
      </c>
      <c r="N299" s="97" t="n">
        <v>0</v>
      </c>
      <c r="O299" s="97" t="n">
        <v>0</v>
      </c>
      <c r="P299" s="97" t="n">
        <v>24</v>
      </c>
      <c r="Q299" s="97" t="n">
        <v>0</v>
      </c>
      <c r="R299" s="177" t="n">
        <v>3612</v>
      </c>
      <c r="S299" s="98" t="n">
        <v>3531</v>
      </c>
      <c r="T299" s="184" t="n">
        <v>3531</v>
      </c>
      <c r="U299" s="99" t="n">
        <v>3457</v>
      </c>
      <c r="V299" s="99" t="n">
        <v>3564</v>
      </c>
      <c r="W299" s="95" t="n">
        <v>43</v>
      </c>
      <c r="X299" s="96" t="n">
        <v>0</v>
      </c>
      <c r="Y299" s="96" t="n">
        <v>46</v>
      </c>
      <c r="Z299" s="96" t="n">
        <v>0</v>
      </c>
      <c r="AA299" s="96" t="n">
        <v>59</v>
      </c>
      <c r="AB299" s="96" t="n">
        <v>0</v>
      </c>
      <c r="AC299" s="100" t="n">
        <f aca="false">V299-U299+AZ299</f>
        <v>107</v>
      </c>
      <c r="AD299" s="101" t="n">
        <f aca="false">U299-T299</f>
        <v>-74</v>
      </c>
      <c r="AE299" s="96" t="n">
        <v>152</v>
      </c>
      <c r="AF299" s="102" t="n">
        <f aca="false">IF(AE299&gt;0, V299/(AE299*24),"no data")</f>
        <v>0.976973684210526</v>
      </c>
      <c r="AG299" s="103" t="n">
        <f aca="false">IF(R299&gt;0,R299/24,"no data")</f>
        <v>150.5</v>
      </c>
      <c r="AH299" s="102" t="n">
        <f aca="false">IF(U299&gt;0,(U299/R299),"no data")</f>
        <v>0.957087486157254</v>
      </c>
      <c r="AI299" s="104" t="n">
        <f aca="false">(1440-((W299*X299)+(Y299*Z299)+(AA299*AB299))/(W299+Y299+AA299))/1440</f>
        <v>1</v>
      </c>
      <c r="AJ299" s="105" t="n">
        <f aca="false">IF(U299&gt;0,(1440-((X299*W299+AT299*AU299)+(Z299*Y299+AV299*AW299)+(AA299*AB299+AX299*AY299))/(W299+Y299+AA299))/1440,"no data")</f>
        <v>1</v>
      </c>
      <c r="AK299" s="127" t="n">
        <v>7.819</v>
      </c>
      <c r="AL299" s="256" t="n">
        <v>164.7</v>
      </c>
      <c r="AM299" s="94" t="n">
        <f aca="false">AK299*AL299</f>
        <v>1287.7893</v>
      </c>
      <c r="AN299" s="127" t="n">
        <v>29.12463085</v>
      </c>
      <c r="AO299" s="265" t="n">
        <v>986.677</v>
      </c>
      <c r="AP299" s="109" t="n">
        <f aca="false">AN299*AO299</f>
        <v>28736.6033931855</v>
      </c>
      <c r="AQ299" s="130" t="n">
        <f aca="false">IF(U299&gt;0,((((AK299*AL299)+(AN299*AO299))/(U299*1000))*1000000),"no data")</f>
        <v>8685.10057656507</v>
      </c>
      <c r="AR299" s="111" t="n">
        <f aca="false">S299/24</f>
        <v>147.125</v>
      </c>
      <c r="AS299" s="36"/>
      <c r="AT299" s="95" t="n">
        <v>0</v>
      </c>
      <c r="AU299" s="112" t="n">
        <v>0</v>
      </c>
      <c r="AV299" s="112" t="n">
        <v>0</v>
      </c>
      <c r="AW299" s="95" t="n">
        <v>0</v>
      </c>
      <c r="AX299" s="112" t="n">
        <v>0</v>
      </c>
      <c r="AY299" s="95" t="n">
        <v>0</v>
      </c>
      <c r="AZ299" s="95" t="n">
        <v>0</v>
      </c>
      <c r="BB299" s="113" t="n">
        <v>1044</v>
      </c>
      <c r="BC299" s="113" t="n">
        <v>1109</v>
      </c>
      <c r="BD299" s="113" t="n">
        <v>1411</v>
      </c>
      <c r="BE299" s="113" t="n">
        <f aca="false">BC299-BB299</f>
        <v>65</v>
      </c>
      <c r="BF299" s="113" t="n">
        <f aca="false">AQ299</f>
        <v>8685.10057656507</v>
      </c>
      <c r="BG299" s="173" t="n">
        <f aca="false">BD299/24</f>
        <v>58.7916666666667</v>
      </c>
      <c r="BH299" s="115" t="n">
        <v>1.901</v>
      </c>
      <c r="BI299" s="116" t="n">
        <v>1.901</v>
      </c>
      <c r="BJ299" s="117" t="n">
        <v>30.21</v>
      </c>
      <c r="BK299" s="118" t="n">
        <v>26.24</v>
      </c>
      <c r="BL299" s="118" t="n">
        <v>22.27</v>
      </c>
      <c r="BM299" s="118" t="n">
        <v>27.06</v>
      </c>
      <c r="BN299" s="118" t="n">
        <v>1003.33</v>
      </c>
      <c r="BO299" s="117" t="n">
        <v>50.1</v>
      </c>
      <c r="BP299" s="119" t="n">
        <v>0.9212</v>
      </c>
      <c r="BQ299" s="114" t="n">
        <v>96.11</v>
      </c>
      <c r="BR299" s="114" t="n">
        <v>86.91</v>
      </c>
      <c r="BS299" s="120" t="n">
        <f aca="false">BR299-BQ299</f>
        <v>-9.2</v>
      </c>
      <c r="BT299" s="134" t="n">
        <v>11813</v>
      </c>
      <c r="BU299" s="134" t="n">
        <v>11370</v>
      </c>
      <c r="BV299" s="135" t="n">
        <f aca="false">BU299-BT299</f>
        <v>-443</v>
      </c>
      <c r="BW299" s="113" t="n">
        <f aca="false">BH299+BI299</f>
        <v>3.802</v>
      </c>
      <c r="BX299" s="114" t="n">
        <v>24</v>
      </c>
      <c r="BY299" s="114" t="n">
        <v>24</v>
      </c>
      <c r="CA299" s="114" t="n">
        <v>24</v>
      </c>
      <c r="CB299" s="114" t="n">
        <v>7.75</v>
      </c>
      <c r="CD299" s="114" t="n">
        <v>2.1</v>
      </c>
      <c r="CE299" s="114" t="n">
        <v>4.6</v>
      </c>
      <c r="CF299" s="114" t="n">
        <v>2</v>
      </c>
      <c r="CG299" s="114" t="n">
        <v>-0.9</v>
      </c>
    </row>
    <row r="300" customFormat="false" ht="12.75" hidden="false" customHeight="true" outlineLevel="0" collapsed="false">
      <c r="A300" s="90" t="s">
        <v>136</v>
      </c>
      <c r="B300" s="91" t="n">
        <v>43395</v>
      </c>
      <c r="C300" s="140" t="n">
        <v>78</v>
      </c>
      <c r="D300" s="166" t="n">
        <v>0.53</v>
      </c>
      <c r="E300" s="142" t="n">
        <v>60</v>
      </c>
      <c r="F300" s="144" t="n">
        <v>92</v>
      </c>
      <c r="G300" s="144" t="n">
        <v>66</v>
      </c>
      <c r="H300" s="144" t="n">
        <v>24</v>
      </c>
      <c r="I300" s="144" t="n">
        <v>0</v>
      </c>
      <c r="J300" s="144" t="n">
        <v>24</v>
      </c>
      <c r="K300" s="144" t="n">
        <v>0</v>
      </c>
      <c r="L300" s="185" t="n">
        <v>0</v>
      </c>
      <c r="M300" s="185" t="n">
        <v>0</v>
      </c>
      <c r="N300" s="185" t="n">
        <v>0</v>
      </c>
      <c r="O300" s="185" t="n">
        <v>0</v>
      </c>
      <c r="P300" s="185" t="n">
        <v>24</v>
      </c>
      <c r="Q300" s="185" t="n">
        <v>0</v>
      </c>
      <c r="R300" s="186" t="n">
        <v>3621</v>
      </c>
      <c r="S300" s="147" t="n">
        <v>3538</v>
      </c>
      <c r="T300" s="147" t="n">
        <v>3538</v>
      </c>
      <c r="U300" s="148" t="n">
        <v>3479</v>
      </c>
      <c r="V300" s="148" t="n">
        <v>3590</v>
      </c>
      <c r="W300" s="144" t="n">
        <v>44</v>
      </c>
      <c r="X300" s="144" t="n">
        <v>0</v>
      </c>
      <c r="Y300" s="144" t="n">
        <v>46</v>
      </c>
      <c r="Z300" s="144" t="n">
        <v>0</v>
      </c>
      <c r="AA300" s="144" t="n">
        <v>59</v>
      </c>
      <c r="AB300" s="144" t="n">
        <v>0</v>
      </c>
      <c r="AC300" s="149" t="n">
        <f aca="false">V300-U300+AZ300</f>
        <v>111</v>
      </c>
      <c r="AD300" s="150" t="n">
        <f aca="false">U300-T300</f>
        <v>-59</v>
      </c>
      <c r="AE300" s="144" t="n">
        <v>152</v>
      </c>
      <c r="AF300" s="151" t="n">
        <f aca="false">IF(AE300&gt;0, V300/(AE300*24),"no data")</f>
        <v>0.984100877192982</v>
      </c>
      <c r="AG300" s="152" t="n">
        <f aca="false">IF(R300&gt;0,R300/24,"no data")</f>
        <v>150.875</v>
      </c>
      <c r="AH300" s="151" t="n">
        <f aca="false">IF(U300&gt;0,(U300/R300),"no data")</f>
        <v>0.96078431372549</v>
      </c>
      <c r="AI300" s="153" t="n">
        <f aca="false">(1440-((W300*X300)+(Y300*Z300)+(AA300*AB300))/(W300+Y300+AA300))/1440</f>
        <v>1</v>
      </c>
      <c r="AJ300" s="154" t="n">
        <f aca="false">IF(U300&gt;0,(1440-((X300*W300+AT300*AU300)+(Z300*Y300+AV300*AW300)+(AA300*AB300+AX300*AY300))/(W300+Y300+AA300))/1440,"no data")</f>
        <v>1</v>
      </c>
      <c r="AK300" s="258" t="n">
        <v>7.789</v>
      </c>
      <c r="AL300" s="259" t="n">
        <v>165.76</v>
      </c>
      <c r="AM300" s="251" t="n">
        <f aca="false">AK300*AL300</f>
        <v>1291.10464</v>
      </c>
      <c r="AN300" s="258" t="n">
        <v>29.22427929</v>
      </c>
      <c r="AO300" s="260" t="n">
        <v>988.879</v>
      </c>
      <c r="AP300" s="155" t="n">
        <f aca="false">AN300*AO300</f>
        <v>28899.2760800159</v>
      </c>
      <c r="AQ300" s="156" t="n">
        <f aca="false">IF(U300&gt;0,((((AK300*AL300)+(AN300*AO300))/(U300*1000))*1000000),"no data")</f>
        <v>8677.89040529345</v>
      </c>
      <c r="AR300" s="157" t="n">
        <f aca="false">S300/24</f>
        <v>147.416666666667</v>
      </c>
      <c r="AS300" s="36"/>
      <c r="AT300" s="143" t="n">
        <v>0</v>
      </c>
      <c r="AU300" s="159" t="n">
        <v>0</v>
      </c>
      <c r="AV300" s="159" t="n">
        <v>0</v>
      </c>
      <c r="AW300" s="143" t="n">
        <v>0</v>
      </c>
      <c r="AX300" s="159" t="n">
        <v>0</v>
      </c>
      <c r="AY300" s="143" t="n">
        <v>0</v>
      </c>
      <c r="AZ300" s="143" t="n">
        <v>0</v>
      </c>
      <c r="BB300" s="160" t="n">
        <v>1049</v>
      </c>
      <c r="BC300" s="160" t="n">
        <v>1116</v>
      </c>
      <c r="BD300" s="160" t="n">
        <v>1425</v>
      </c>
      <c r="BE300" s="160" t="n">
        <f aca="false">BC300-BB300</f>
        <v>67</v>
      </c>
      <c r="BF300" s="160" t="n">
        <f aca="false">AQ300</f>
        <v>8677.89040529345</v>
      </c>
      <c r="BG300" s="162" t="n">
        <f aca="false">BD300/24</f>
        <v>59.375</v>
      </c>
      <c r="BH300" s="187" t="n">
        <v>1.956</v>
      </c>
      <c r="BI300" s="188" t="n">
        <v>1.956</v>
      </c>
      <c r="BJ300" s="189" t="n">
        <v>30.3</v>
      </c>
      <c r="BK300" s="190" t="n">
        <v>26.21</v>
      </c>
      <c r="BL300" s="190" t="n">
        <v>22.25</v>
      </c>
      <c r="BM300" s="190" t="n">
        <v>27.08</v>
      </c>
      <c r="BN300" s="190" t="n">
        <v>1001.2</v>
      </c>
      <c r="BO300" s="190" t="n">
        <v>50.09</v>
      </c>
      <c r="BP300" s="191" t="n">
        <v>0.9209</v>
      </c>
      <c r="BQ300" s="190" t="n">
        <v>95.82</v>
      </c>
      <c r="BR300" s="190" t="n">
        <v>86.83</v>
      </c>
      <c r="BS300" s="120" t="n">
        <f aca="false">BR300-BQ300</f>
        <v>-8.99</v>
      </c>
      <c r="BT300" s="190" t="n">
        <v>11750</v>
      </c>
      <c r="BU300" s="190" t="n">
        <v>11317</v>
      </c>
      <c r="BV300" s="135" t="n">
        <f aca="false">BU300-BT300</f>
        <v>-433</v>
      </c>
      <c r="BW300" s="160" t="n">
        <f aca="false">BH300+BI300</f>
        <v>3.912</v>
      </c>
      <c r="BX300" s="162" t="n">
        <v>24</v>
      </c>
      <c r="BY300" s="162" t="n">
        <v>24</v>
      </c>
      <c r="CA300" s="162" t="n">
        <v>24</v>
      </c>
      <c r="CB300" s="162" t="n">
        <v>8.2</v>
      </c>
      <c r="CD300" s="162" t="n">
        <v>2.1</v>
      </c>
      <c r="CE300" s="162" t="n">
        <v>4.5</v>
      </c>
      <c r="CF300" s="162" t="n">
        <v>2.1</v>
      </c>
      <c r="CG300" s="162" t="n">
        <v>-1</v>
      </c>
    </row>
    <row r="301" customFormat="false" ht="13.8" hidden="false" customHeight="false" outlineLevel="0" collapsed="false">
      <c r="A301" s="90"/>
      <c r="B301" s="91" t="n">
        <v>43396</v>
      </c>
      <c r="C301" s="140" t="n">
        <v>76.2</v>
      </c>
      <c r="D301" s="166" t="n">
        <v>0.5</v>
      </c>
      <c r="E301" s="142" t="n">
        <v>59</v>
      </c>
      <c r="F301" s="144" t="n">
        <v>89</v>
      </c>
      <c r="G301" s="144" t="n">
        <v>64</v>
      </c>
      <c r="H301" s="144" t="n">
        <v>24</v>
      </c>
      <c r="I301" s="144" t="n">
        <v>0</v>
      </c>
      <c r="J301" s="144" t="n">
        <v>24</v>
      </c>
      <c r="K301" s="144" t="n">
        <v>0</v>
      </c>
      <c r="L301" s="185" t="n">
        <v>0</v>
      </c>
      <c r="M301" s="185" t="n">
        <v>0</v>
      </c>
      <c r="N301" s="185" t="n">
        <v>0</v>
      </c>
      <c r="O301" s="185" t="n">
        <v>0</v>
      </c>
      <c r="P301" s="185" t="n">
        <v>24</v>
      </c>
      <c r="Q301" s="185" t="n">
        <v>0</v>
      </c>
      <c r="R301" s="186" t="n">
        <v>3628</v>
      </c>
      <c r="S301" s="147" t="n">
        <v>3570</v>
      </c>
      <c r="T301" s="147" t="n">
        <v>3570</v>
      </c>
      <c r="U301" s="148" t="n">
        <v>3499</v>
      </c>
      <c r="V301" s="148" t="n">
        <v>3608</v>
      </c>
      <c r="W301" s="144" t="n">
        <v>44</v>
      </c>
      <c r="X301" s="144" t="n">
        <v>0</v>
      </c>
      <c r="Y301" s="144" t="n">
        <v>46</v>
      </c>
      <c r="Z301" s="144" t="n">
        <v>0</v>
      </c>
      <c r="AA301" s="144" t="n">
        <v>60</v>
      </c>
      <c r="AB301" s="144" t="n">
        <v>0</v>
      </c>
      <c r="AC301" s="149" t="n">
        <f aca="false">V301-U301+AZ301</f>
        <v>109</v>
      </c>
      <c r="AD301" s="150" t="n">
        <f aca="false">U301-T301</f>
        <v>-71</v>
      </c>
      <c r="AE301" s="144" t="n">
        <v>154</v>
      </c>
      <c r="AF301" s="151" t="n">
        <f aca="false">IF(AE301&gt;0, V301/(AE301*24),"no data")</f>
        <v>0.976190476190476</v>
      </c>
      <c r="AG301" s="152" t="n">
        <f aca="false">IF(R301&gt;0,R301/24,"no data")</f>
        <v>151.166666666667</v>
      </c>
      <c r="AH301" s="151" t="n">
        <f aca="false">IF(U301&gt;0,(U301/R301),"no data")</f>
        <v>0.964443219404631</v>
      </c>
      <c r="AI301" s="153" t="n">
        <f aca="false">(1440-((W301*X301)+(Y301*Z301)+(AA301*AB301))/(W301+Y301+AA301))/1440</f>
        <v>1</v>
      </c>
      <c r="AJ301" s="154" t="n">
        <f aca="false">IF(U301&gt;0,(1440-((X301*W301+AT301*AU301)+(Z301*Y301+AV301*AW301)+(AA301*AB301+AX301*AY301))/(W301+Y301+AA301))/1440,"no data")</f>
        <v>1</v>
      </c>
      <c r="AK301" s="258" t="n">
        <v>7.792</v>
      </c>
      <c r="AL301" s="259" t="n">
        <v>162.58</v>
      </c>
      <c r="AM301" s="251" t="n">
        <f aca="false">AK301*AL301</f>
        <v>1266.82336</v>
      </c>
      <c r="AN301" s="258" t="n">
        <v>29.3418496</v>
      </c>
      <c r="AO301" s="260" t="n">
        <v>990.1844</v>
      </c>
      <c r="AP301" s="155" t="n">
        <f aca="false">AN301*AO301</f>
        <v>29053.8417410662</v>
      </c>
      <c r="AQ301" s="156" t="n">
        <f aca="false">IF(U301&gt;0,((((AK301*AL301)+(AN301*AO301))/(U301*1000))*1000000),"no data")</f>
        <v>8665.52303545763</v>
      </c>
      <c r="AR301" s="157" t="n">
        <f aca="false">S301/24</f>
        <v>148.75</v>
      </c>
      <c r="AS301" s="36"/>
      <c r="AT301" s="143" t="n">
        <v>0</v>
      </c>
      <c r="AU301" s="159" t="n">
        <v>0</v>
      </c>
      <c r="AV301" s="143" t="n">
        <v>0</v>
      </c>
      <c r="AW301" s="143" t="n">
        <v>0</v>
      </c>
      <c r="AX301" s="159" t="n">
        <v>0</v>
      </c>
      <c r="AY301" s="143" t="n">
        <v>0</v>
      </c>
      <c r="AZ301" s="143" t="n">
        <v>0</v>
      </c>
      <c r="BB301" s="160" t="n">
        <v>1057</v>
      </c>
      <c r="BC301" s="160" t="n">
        <v>1119</v>
      </c>
      <c r="BD301" s="160" t="n">
        <v>1432</v>
      </c>
      <c r="BE301" s="160" t="n">
        <f aca="false">BC301-BB301</f>
        <v>62</v>
      </c>
      <c r="BF301" s="160" t="n">
        <f aca="false">AQ301</f>
        <v>8665.52303545763</v>
      </c>
      <c r="BG301" s="162" t="n">
        <f aca="false">BD301/24</f>
        <v>59.6666666666667</v>
      </c>
      <c r="BH301" s="187" t="n">
        <v>1.949</v>
      </c>
      <c r="BI301" s="188" t="n">
        <v>1.949</v>
      </c>
      <c r="BJ301" s="189" t="n">
        <v>30.7</v>
      </c>
      <c r="BK301" s="190" t="n">
        <v>26.33</v>
      </c>
      <c r="BL301" s="190" t="n">
        <v>22.32</v>
      </c>
      <c r="BM301" s="190" t="n">
        <v>26.94</v>
      </c>
      <c r="BN301" s="192" t="n">
        <v>1000.1</v>
      </c>
      <c r="BO301" s="190" t="n">
        <v>50.1</v>
      </c>
      <c r="BP301" s="191" t="n">
        <v>0.9218</v>
      </c>
      <c r="BQ301" s="190" t="n">
        <v>96</v>
      </c>
      <c r="BR301" s="190" t="n">
        <v>86.74</v>
      </c>
      <c r="BS301" s="120" t="n">
        <f aca="false">BR301-BQ301</f>
        <v>-9.26000000000001</v>
      </c>
      <c r="BT301" s="190" t="n">
        <v>11710</v>
      </c>
      <c r="BU301" s="190" t="n">
        <v>11296</v>
      </c>
      <c r="BV301" s="135" t="n">
        <f aca="false">BU301-BT301</f>
        <v>-414</v>
      </c>
      <c r="BW301" s="160" t="n">
        <f aca="false">BH301+BI301</f>
        <v>3.898</v>
      </c>
      <c r="BX301" s="162" t="n">
        <v>24</v>
      </c>
      <c r="BY301" s="162" t="n">
        <v>24</v>
      </c>
      <c r="CA301" s="162" t="n">
        <v>24</v>
      </c>
      <c r="CB301" s="162" t="n">
        <v>7.8</v>
      </c>
      <c r="CD301" s="162" t="n">
        <v>2.1</v>
      </c>
      <c r="CE301" s="162" t="n">
        <v>4.6</v>
      </c>
      <c r="CF301" s="162" t="n">
        <v>2.1</v>
      </c>
      <c r="CG301" s="162" t="n">
        <v>-1</v>
      </c>
    </row>
    <row r="302" customFormat="false" ht="13.8" hidden="false" customHeight="false" outlineLevel="0" collapsed="false">
      <c r="A302" s="90"/>
      <c r="B302" s="91" t="n">
        <v>43397</v>
      </c>
      <c r="C302" s="140" t="n">
        <v>76.3</v>
      </c>
      <c r="D302" s="166" t="n">
        <v>0.551</v>
      </c>
      <c r="E302" s="142" t="n">
        <v>60.6</v>
      </c>
      <c r="F302" s="144" t="n">
        <v>88</v>
      </c>
      <c r="G302" s="144" t="n">
        <v>65</v>
      </c>
      <c r="H302" s="144" t="n">
        <v>24</v>
      </c>
      <c r="I302" s="144" t="n">
        <v>0</v>
      </c>
      <c r="J302" s="144" t="n">
        <v>24</v>
      </c>
      <c r="K302" s="144" t="n">
        <v>0</v>
      </c>
      <c r="L302" s="185" t="n">
        <v>0</v>
      </c>
      <c r="M302" s="185" t="n">
        <v>0</v>
      </c>
      <c r="N302" s="185" t="n">
        <v>0</v>
      </c>
      <c r="O302" s="185" t="n">
        <v>0</v>
      </c>
      <c r="P302" s="185" t="n">
        <v>24</v>
      </c>
      <c r="Q302" s="185" t="n">
        <v>0</v>
      </c>
      <c r="R302" s="186" t="n">
        <v>3629</v>
      </c>
      <c r="S302" s="147" t="n">
        <v>3564</v>
      </c>
      <c r="T302" s="147" t="n">
        <v>3564</v>
      </c>
      <c r="U302" s="148" t="n">
        <v>3487</v>
      </c>
      <c r="V302" s="148" t="n">
        <v>3597</v>
      </c>
      <c r="W302" s="144" t="n">
        <v>44</v>
      </c>
      <c r="X302" s="144" t="n">
        <v>0</v>
      </c>
      <c r="Y302" s="144" t="n">
        <v>46</v>
      </c>
      <c r="Z302" s="144" t="n">
        <v>0</v>
      </c>
      <c r="AA302" s="144" t="n">
        <v>60</v>
      </c>
      <c r="AB302" s="144" t="n">
        <v>0</v>
      </c>
      <c r="AC302" s="149" t="n">
        <f aca="false">V302-U302+AZ302</f>
        <v>110</v>
      </c>
      <c r="AD302" s="150" t="n">
        <f aca="false">U302-T302</f>
        <v>-77</v>
      </c>
      <c r="AE302" s="144" t="n">
        <v>153</v>
      </c>
      <c r="AF302" s="151" t="n">
        <f aca="false">IF(AE302&gt;0, V302/(AE302*24),"no data")</f>
        <v>0.979575163398693</v>
      </c>
      <c r="AG302" s="152" t="n">
        <f aca="false">IF(R302&gt;0,R302/24,"no data")</f>
        <v>151.208333333333</v>
      </c>
      <c r="AH302" s="151" t="n">
        <f aca="false">IF(U302&gt;0,(U302/R302),"no data")</f>
        <v>0.960870763295674</v>
      </c>
      <c r="AI302" s="153" t="n">
        <f aca="false">(1440-((W302*X302)+(Y302*Z302)+(AA302*AB302))/(W302+Y302+AA302))/1440</f>
        <v>1</v>
      </c>
      <c r="AJ302" s="154" t="n">
        <f aca="false">IF(U302&gt;0,(1440-((X302*W302+AT302*AU302)+(Z302*Y302+AV302*AW302)+(AA302*AB302+AX302*AY302))/(W302+Y302+AA302))/1440,"no data")</f>
        <v>1</v>
      </c>
      <c r="AK302" s="258" t="n">
        <v>7.745</v>
      </c>
      <c r="AL302" s="259" t="n">
        <v>164.43</v>
      </c>
      <c r="AM302" s="251" t="n">
        <f aca="false">AK302*AL302</f>
        <v>1273.51035</v>
      </c>
      <c r="AN302" s="258" t="n">
        <v>29.36291</v>
      </c>
      <c r="AO302" s="260" t="n">
        <v>991.4175</v>
      </c>
      <c r="AP302" s="155" t="n">
        <f aca="false">AN302*AO302</f>
        <v>29110.902824925</v>
      </c>
      <c r="AQ302" s="156" t="n">
        <f aca="false">IF(U302&gt;0,((((AK302*AL302)+(AN302*AO302))/(U302*1000))*1000000),"no data")</f>
        <v>8713.625802961</v>
      </c>
      <c r="AR302" s="157" t="n">
        <f aca="false">S302/24</f>
        <v>148.5</v>
      </c>
      <c r="AS302" s="36"/>
      <c r="AT302" s="143" t="n">
        <v>0</v>
      </c>
      <c r="AU302" s="159" t="n">
        <v>0</v>
      </c>
      <c r="AV302" s="159" t="n">
        <v>0</v>
      </c>
      <c r="AW302" s="143" t="n">
        <v>0</v>
      </c>
      <c r="AX302" s="159" t="n">
        <v>0</v>
      </c>
      <c r="AY302" s="143" t="n">
        <v>0</v>
      </c>
      <c r="AZ302" s="143" t="n">
        <v>0</v>
      </c>
      <c r="BB302" s="160" t="n">
        <v>1051</v>
      </c>
      <c r="BC302" s="160" t="n">
        <v>1110</v>
      </c>
      <c r="BD302" s="160" t="n">
        <v>1436</v>
      </c>
      <c r="BE302" s="160" t="n">
        <f aca="false">BC302-BB302</f>
        <v>59</v>
      </c>
      <c r="BF302" s="160" t="n">
        <f aca="false">AQ302</f>
        <v>8713.625802961</v>
      </c>
      <c r="BG302" s="162" t="n">
        <f aca="false">BD302/24</f>
        <v>59.8333333333333</v>
      </c>
      <c r="BH302" s="187" t="n">
        <v>2.008</v>
      </c>
      <c r="BI302" s="188" t="n">
        <v>2.008</v>
      </c>
      <c r="BJ302" s="189" t="n">
        <v>30.7</v>
      </c>
      <c r="BK302" s="190" t="n">
        <v>26.2</v>
      </c>
      <c r="BL302" s="190" t="n">
        <v>22.24</v>
      </c>
      <c r="BM302" s="190" t="n">
        <v>26.77</v>
      </c>
      <c r="BN302" s="192" t="n">
        <v>1000.8</v>
      </c>
      <c r="BO302" s="189" t="n">
        <v>50.12</v>
      </c>
      <c r="BP302" s="191" t="n">
        <v>0.9213</v>
      </c>
      <c r="BQ302" s="190" t="n">
        <v>96.19</v>
      </c>
      <c r="BR302" s="190" t="n">
        <v>86.79</v>
      </c>
      <c r="BS302" s="120" t="n">
        <f aca="false">BR302-BQ302</f>
        <v>-9.39999999999999</v>
      </c>
      <c r="BT302" s="190" t="n">
        <v>11719</v>
      </c>
      <c r="BU302" s="190" t="n">
        <v>11327</v>
      </c>
      <c r="BV302" s="135" t="n">
        <f aca="false">BU302-BT302</f>
        <v>-392</v>
      </c>
      <c r="BW302" s="160" t="n">
        <f aca="false">BH302+BI302</f>
        <v>4.016</v>
      </c>
      <c r="BX302" s="162" t="n">
        <v>24</v>
      </c>
      <c r="BY302" s="162" t="n">
        <v>24</v>
      </c>
      <c r="CA302" s="162" t="n">
        <v>24</v>
      </c>
      <c r="CB302" s="162" t="n">
        <v>7.55</v>
      </c>
      <c r="CD302" s="162" t="n">
        <v>2.1</v>
      </c>
      <c r="CE302" s="162" t="n">
        <v>4.8</v>
      </c>
      <c r="CF302" s="162" t="n">
        <v>2</v>
      </c>
      <c r="CG302" s="162" t="n">
        <v>-1</v>
      </c>
    </row>
    <row r="303" customFormat="false" ht="13.8" hidden="false" customHeight="false" outlineLevel="0" collapsed="false">
      <c r="A303" s="90"/>
      <c r="B303" s="91" t="n">
        <v>43398</v>
      </c>
      <c r="C303" s="140" t="n">
        <v>77.5</v>
      </c>
      <c r="D303" s="166" t="n">
        <v>0.553</v>
      </c>
      <c r="E303" s="142" t="n">
        <v>61.7</v>
      </c>
      <c r="F303" s="144" t="n">
        <v>88</v>
      </c>
      <c r="G303" s="144" t="n">
        <v>68</v>
      </c>
      <c r="H303" s="144" t="n">
        <v>24</v>
      </c>
      <c r="I303" s="144" t="n">
        <v>0</v>
      </c>
      <c r="J303" s="144" t="n">
        <v>24</v>
      </c>
      <c r="K303" s="144" t="n">
        <v>0</v>
      </c>
      <c r="L303" s="185" t="n">
        <v>0</v>
      </c>
      <c r="M303" s="185" t="n">
        <v>0</v>
      </c>
      <c r="N303" s="185" t="n">
        <v>0</v>
      </c>
      <c r="O303" s="185" t="n">
        <v>0</v>
      </c>
      <c r="P303" s="185" t="n">
        <v>24</v>
      </c>
      <c r="Q303" s="185" t="n">
        <v>0</v>
      </c>
      <c r="R303" s="186" t="n">
        <v>3623</v>
      </c>
      <c r="S303" s="147" t="n">
        <v>3567</v>
      </c>
      <c r="T303" s="147" t="n">
        <v>3567</v>
      </c>
      <c r="U303" s="148" t="n">
        <v>3495</v>
      </c>
      <c r="V303" s="148" t="n">
        <v>3603</v>
      </c>
      <c r="W303" s="144" t="n">
        <v>44</v>
      </c>
      <c r="X303" s="144" t="n">
        <v>0</v>
      </c>
      <c r="Y303" s="144" t="n">
        <v>46</v>
      </c>
      <c r="Z303" s="144" t="n">
        <v>0</v>
      </c>
      <c r="AA303" s="144" t="n">
        <v>60</v>
      </c>
      <c r="AB303" s="144" t="n">
        <v>0</v>
      </c>
      <c r="AC303" s="149" t="n">
        <f aca="false">V303-U303+AZ303</f>
        <v>108</v>
      </c>
      <c r="AD303" s="150" t="n">
        <f aca="false">U303-T303</f>
        <v>-72</v>
      </c>
      <c r="AE303" s="144" t="n">
        <v>153</v>
      </c>
      <c r="AF303" s="151" t="n">
        <f aca="false">IF(AE303&gt;0, V303/(AE303*24),"no data")</f>
        <v>0.981209150326797</v>
      </c>
      <c r="AG303" s="152" t="n">
        <f aca="false">IF(R303&gt;0,R303/24,"no data")</f>
        <v>150.958333333333</v>
      </c>
      <c r="AH303" s="151" t="n">
        <f aca="false">IF(U303&gt;0,(U303/R303),"no data")</f>
        <v>0.964670162848468</v>
      </c>
      <c r="AI303" s="153" t="n">
        <f aca="false">(1440-((W303*X303)+(Y303*Z303)+(AA303*AB303))/(W303+Y303+AA303))/1440</f>
        <v>1</v>
      </c>
      <c r="AJ303" s="154" t="n">
        <f aca="false">IF(U303&gt;0,(1440-((X303*W303+AT303*AU303)+(Z303*Y303+AV303*AW303)+(AA303*AB303+AX303*AY303))/(W303+Y303+AA303))/1440,"no data")</f>
        <v>1</v>
      </c>
      <c r="AK303" s="258" t="n">
        <v>7.725</v>
      </c>
      <c r="AL303" s="259" t="n">
        <v>165.36</v>
      </c>
      <c r="AM303" s="251" t="n">
        <f aca="false">AK303*AL303</f>
        <v>1277.406</v>
      </c>
      <c r="AN303" s="258" t="n">
        <v>29.38979</v>
      </c>
      <c r="AO303" s="260" t="n">
        <v>993.6</v>
      </c>
      <c r="AP303" s="155" t="n">
        <f aca="false">AN303*AO303</f>
        <v>29201.695344</v>
      </c>
      <c r="AQ303" s="156" t="n">
        <f aca="false">IF(U303&gt;0,((((AK303*AL303)+(AN303*AO303))/(U303*1000))*1000000),"no data")</f>
        <v>8720.7729167382</v>
      </c>
      <c r="AR303" s="157" t="n">
        <f aca="false">S303/24</f>
        <v>148.625</v>
      </c>
      <c r="AS303" s="36"/>
      <c r="AT303" s="143" t="n">
        <v>0</v>
      </c>
      <c r="AU303" s="159" t="n">
        <v>0</v>
      </c>
      <c r="AV303" s="159" t="n">
        <v>0</v>
      </c>
      <c r="AW303" s="143" t="n">
        <v>0</v>
      </c>
      <c r="AX303" s="159" t="n">
        <v>0</v>
      </c>
      <c r="AY303" s="143" t="n">
        <v>0</v>
      </c>
      <c r="AZ303" s="143" t="n">
        <v>0</v>
      </c>
      <c r="BB303" s="160" t="n">
        <v>1046</v>
      </c>
      <c r="BC303" s="160" t="n">
        <v>1105</v>
      </c>
      <c r="BD303" s="160" t="n">
        <v>1452</v>
      </c>
      <c r="BE303" s="160" t="n">
        <f aca="false">BC303-BB303</f>
        <v>59</v>
      </c>
      <c r="BF303" s="160" t="n">
        <f aca="false">AQ303</f>
        <v>8720.7729167382</v>
      </c>
      <c r="BG303" s="162" t="n">
        <f aca="false">BD303/24</f>
        <v>60.5</v>
      </c>
      <c r="BH303" s="187" t="n">
        <v>2.128</v>
      </c>
      <c r="BI303" s="188" t="n">
        <v>2.128</v>
      </c>
      <c r="BJ303" s="189" t="n">
        <v>30.61</v>
      </c>
      <c r="BK303" s="190" t="n">
        <v>26.04</v>
      </c>
      <c r="BL303" s="192" t="n">
        <v>22.05</v>
      </c>
      <c r="BM303" s="190" t="n">
        <v>27.01</v>
      </c>
      <c r="BN303" s="190" t="n">
        <v>1002.33</v>
      </c>
      <c r="BO303" s="190" t="n">
        <v>50.07</v>
      </c>
      <c r="BP303" s="191" t="n">
        <v>0.9211</v>
      </c>
      <c r="BQ303" s="190" t="n">
        <v>96.28</v>
      </c>
      <c r="BR303" s="189" t="n">
        <v>86.84</v>
      </c>
      <c r="BS303" s="120" t="n">
        <f aca="false">BR303-BQ303</f>
        <v>-9.44</v>
      </c>
      <c r="BT303" s="190" t="n">
        <v>11705</v>
      </c>
      <c r="BU303" s="160" t="n">
        <v>11320</v>
      </c>
      <c r="BV303" s="135" t="n">
        <f aca="false">BU303-BT303</f>
        <v>-385</v>
      </c>
      <c r="BW303" s="160" t="n">
        <f aca="false">BH303+BI303</f>
        <v>4.256</v>
      </c>
      <c r="BX303" s="162" t="n">
        <v>24</v>
      </c>
      <c r="BY303" s="162" t="n">
        <v>24</v>
      </c>
      <c r="CA303" s="162" t="n">
        <v>24</v>
      </c>
      <c r="CB303" s="162" t="n">
        <v>7.63</v>
      </c>
      <c r="CD303" s="162" t="n">
        <v>2</v>
      </c>
      <c r="CE303" s="162" t="n">
        <v>4.7</v>
      </c>
      <c r="CF303" s="162" t="n">
        <v>2.1</v>
      </c>
      <c r="CG303" s="162" t="n">
        <v>-1</v>
      </c>
    </row>
    <row r="304" customFormat="false" ht="13.8" hidden="false" customHeight="false" outlineLevel="0" collapsed="false">
      <c r="A304" s="90"/>
      <c r="B304" s="91" t="n">
        <v>43399</v>
      </c>
      <c r="C304" s="140" t="n">
        <v>77.8</v>
      </c>
      <c r="D304" s="166" t="n">
        <v>0.553</v>
      </c>
      <c r="E304" s="142" t="n">
        <v>61.9</v>
      </c>
      <c r="F304" s="144" t="n">
        <v>89</v>
      </c>
      <c r="G304" s="144" t="n">
        <v>66</v>
      </c>
      <c r="H304" s="144" t="n">
        <v>24</v>
      </c>
      <c r="I304" s="144" t="n">
        <v>0</v>
      </c>
      <c r="J304" s="144" t="n">
        <v>24</v>
      </c>
      <c r="K304" s="144" t="n">
        <v>0</v>
      </c>
      <c r="L304" s="170" t="n">
        <v>0</v>
      </c>
      <c r="M304" s="170" t="n">
        <v>0</v>
      </c>
      <c r="N304" s="170" t="n">
        <v>0</v>
      </c>
      <c r="O304" s="170" t="n">
        <v>0</v>
      </c>
      <c r="P304" s="170" t="n">
        <v>24</v>
      </c>
      <c r="Q304" s="170" t="n">
        <v>0</v>
      </c>
      <c r="R304" s="186" t="n">
        <v>3622</v>
      </c>
      <c r="S304" s="147" t="n">
        <v>3569</v>
      </c>
      <c r="T304" s="147" t="n">
        <v>3569</v>
      </c>
      <c r="U304" s="148" t="n">
        <v>3497</v>
      </c>
      <c r="V304" s="148" t="n">
        <v>3606</v>
      </c>
      <c r="W304" s="144" t="n">
        <v>44</v>
      </c>
      <c r="X304" s="144" t="n">
        <v>0</v>
      </c>
      <c r="Y304" s="144" t="n">
        <v>46</v>
      </c>
      <c r="Z304" s="144" t="n">
        <v>0</v>
      </c>
      <c r="AA304" s="144" t="n">
        <v>60</v>
      </c>
      <c r="AB304" s="144" t="n">
        <v>0</v>
      </c>
      <c r="AC304" s="149" t="n">
        <f aca="false">V304-U304+AZ304</f>
        <v>109</v>
      </c>
      <c r="AD304" s="150" t="n">
        <f aca="false">U304-T304</f>
        <v>-72</v>
      </c>
      <c r="AE304" s="144" t="n">
        <v>153</v>
      </c>
      <c r="AF304" s="151" t="n">
        <f aca="false">IF(AE304&gt;0, V304/(AE304*24),"no data")</f>
        <v>0.98202614379085</v>
      </c>
      <c r="AG304" s="152" t="n">
        <f aca="false">IF(R304&gt;0,R304/24,"no data")</f>
        <v>150.916666666667</v>
      </c>
      <c r="AH304" s="151" t="n">
        <f aca="false">IF(U304&gt;0,(U304/R304),"no data")</f>
        <v>0.965488680287134</v>
      </c>
      <c r="AI304" s="153" t="n">
        <f aca="false">(1440-((W304*X304)+(Y304*Z304)+(AA304*AB304))/(W304+Y304+AA304))/1440</f>
        <v>1</v>
      </c>
      <c r="AJ304" s="154" t="n">
        <f aca="false">IF(U304&gt;0,(1440-((X304*W304+AT304*AU304)+(Z304*Y304+AV304*AW304)+(AA304*AB304+AX304*AY304))/(W304+Y304+AA304))/1440,"no data")</f>
        <v>1</v>
      </c>
      <c r="AK304" s="258" t="n">
        <v>7.717</v>
      </c>
      <c r="AL304" s="259" t="n">
        <v>163.93</v>
      </c>
      <c r="AM304" s="251" t="n">
        <f aca="false">AK304*AL304</f>
        <v>1265.04781</v>
      </c>
      <c r="AN304" s="258" t="n">
        <v>29.44392</v>
      </c>
      <c r="AO304" s="260" t="n">
        <v>993.999</v>
      </c>
      <c r="AP304" s="155" t="n">
        <f aca="false">AN304*AO304</f>
        <v>29267.22703608</v>
      </c>
      <c r="AQ304" s="156" t="n">
        <f aca="false">IF(U304&gt;0,((((AK304*AL304)+(AN304*AO304))/(U304*1000))*1000000),"no data")</f>
        <v>8730.99080528453</v>
      </c>
      <c r="AR304" s="157" t="n">
        <f aca="false">S304/24</f>
        <v>148.708333333333</v>
      </c>
      <c r="AS304" s="36"/>
      <c r="AT304" s="143" t="n">
        <v>0</v>
      </c>
      <c r="AU304" s="159" t="n">
        <v>0</v>
      </c>
      <c r="AV304" s="159" t="n">
        <v>0</v>
      </c>
      <c r="AW304" s="143" t="n">
        <v>0</v>
      </c>
      <c r="AX304" s="159" t="n">
        <v>0</v>
      </c>
      <c r="AY304" s="143" t="n">
        <v>0</v>
      </c>
      <c r="AZ304" s="143" t="n">
        <v>0</v>
      </c>
      <c r="BB304" s="160" t="n">
        <v>1047</v>
      </c>
      <c r="BC304" s="160" t="n">
        <v>1106</v>
      </c>
      <c r="BD304" s="160" t="n">
        <v>1453</v>
      </c>
      <c r="BE304" s="160" t="n">
        <f aca="false">BC304-BB304</f>
        <v>59</v>
      </c>
      <c r="BF304" s="160" t="n">
        <f aca="false">AQ304</f>
        <v>8730.99080528453</v>
      </c>
      <c r="BG304" s="162" t="n">
        <f aca="false">BD304/24</f>
        <v>60.5416666666667</v>
      </c>
      <c r="BH304" s="187" t="n">
        <v>2.122</v>
      </c>
      <c r="BI304" s="188" t="n">
        <v>2.122</v>
      </c>
      <c r="BJ304" s="189" t="n">
        <v>30.58</v>
      </c>
      <c r="BK304" s="190" t="n">
        <v>26.09</v>
      </c>
      <c r="BL304" s="190" t="n">
        <v>22.17</v>
      </c>
      <c r="BM304" s="190" t="n">
        <v>26.66</v>
      </c>
      <c r="BN304" s="190" t="n">
        <v>1004.46</v>
      </c>
      <c r="BO304" s="189" t="n">
        <v>50.1</v>
      </c>
      <c r="BP304" s="191" t="n">
        <v>0.9314</v>
      </c>
      <c r="BQ304" s="190" t="n">
        <v>96.17</v>
      </c>
      <c r="BR304" s="189" t="n">
        <v>86.76</v>
      </c>
      <c r="BS304" s="120" t="n">
        <f aca="false">BR304-BQ304</f>
        <v>-9.41</v>
      </c>
      <c r="BT304" s="190" t="n">
        <v>11706</v>
      </c>
      <c r="BU304" s="160" t="n">
        <v>11335</v>
      </c>
      <c r="BV304" s="135" t="n">
        <f aca="false">BU304-BT304</f>
        <v>-371</v>
      </c>
      <c r="BW304" s="160" t="n">
        <f aca="false">BH304+BI304</f>
        <v>4.244</v>
      </c>
      <c r="BX304" s="162" t="n">
        <v>24</v>
      </c>
      <c r="BY304" s="162" t="n">
        <v>24</v>
      </c>
      <c r="CA304" s="162" t="n">
        <v>24</v>
      </c>
      <c r="CB304" s="162" t="n">
        <v>8.53</v>
      </c>
      <c r="CD304" s="162" t="n">
        <v>2.1</v>
      </c>
      <c r="CE304" s="162" t="n">
        <v>4.7</v>
      </c>
      <c r="CF304" s="162" t="n">
        <v>2</v>
      </c>
      <c r="CG304" s="162" t="n">
        <v>-1</v>
      </c>
    </row>
    <row r="305" customFormat="false" ht="13.8" hidden="false" customHeight="false" outlineLevel="0" collapsed="false">
      <c r="A305" s="90"/>
      <c r="B305" s="91" t="n">
        <v>43400</v>
      </c>
      <c r="C305" s="142" t="n">
        <v>78.2</v>
      </c>
      <c r="D305" s="166" t="n">
        <v>0.557</v>
      </c>
      <c r="E305" s="142" t="n">
        <v>62.1</v>
      </c>
      <c r="F305" s="143" t="n">
        <v>91</v>
      </c>
      <c r="G305" s="143" t="n">
        <v>68</v>
      </c>
      <c r="H305" s="144" t="n">
        <v>24</v>
      </c>
      <c r="I305" s="144" t="n">
        <v>0</v>
      </c>
      <c r="J305" s="144" t="n">
        <v>24</v>
      </c>
      <c r="K305" s="144" t="n">
        <v>0</v>
      </c>
      <c r="L305" s="170" t="n">
        <v>0</v>
      </c>
      <c r="M305" s="170" t="n">
        <v>0</v>
      </c>
      <c r="N305" s="170" t="n">
        <v>0</v>
      </c>
      <c r="O305" s="170" t="n">
        <v>0</v>
      </c>
      <c r="P305" s="170" t="n">
        <v>24</v>
      </c>
      <c r="Q305" s="170" t="n">
        <v>0</v>
      </c>
      <c r="R305" s="170" t="n">
        <v>3617</v>
      </c>
      <c r="S305" s="147" t="n">
        <v>3563</v>
      </c>
      <c r="T305" s="147" t="n">
        <v>3563</v>
      </c>
      <c r="U305" s="148" t="n">
        <v>3490</v>
      </c>
      <c r="V305" s="148" t="n">
        <v>3599</v>
      </c>
      <c r="W305" s="144" t="n">
        <v>43</v>
      </c>
      <c r="X305" s="144" t="n">
        <v>0</v>
      </c>
      <c r="Y305" s="144" t="n">
        <v>46</v>
      </c>
      <c r="Z305" s="144" t="n">
        <v>0</v>
      </c>
      <c r="AA305" s="144" t="n">
        <v>60</v>
      </c>
      <c r="AB305" s="144" t="n">
        <v>0</v>
      </c>
      <c r="AC305" s="149" t="n">
        <f aca="false">V305-U305+AZ305</f>
        <v>109</v>
      </c>
      <c r="AD305" s="150" t="n">
        <f aca="false">U305-T305</f>
        <v>-73</v>
      </c>
      <c r="AE305" s="144" t="n">
        <v>153</v>
      </c>
      <c r="AF305" s="151" t="n">
        <f aca="false">IF(AE305&gt;0, V305/(AE305*24),"no data")</f>
        <v>0.980119825708061</v>
      </c>
      <c r="AG305" s="152" t="n">
        <f aca="false">IF(R305&gt;0,R305/24,"no data")</f>
        <v>150.708333333333</v>
      </c>
      <c r="AH305" s="151" t="n">
        <f aca="false">IF(U305&gt;0,(U305/R305),"no data")</f>
        <v>0.96488802875311</v>
      </c>
      <c r="AI305" s="153" t="n">
        <f aca="false">(1440-((W305*X305)+(Y305*Z305)+(AA305*AB305))/(W305+Y305+AA305))/1440</f>
        <v>1</v>
      </c>
      <c r="AJ305" s="154" t="n">
        <f aca="false">IF(U305&gt;0,(1440-((X305*W305+AT305*AU305)+(Z305*Y305+AV305*AW305)+(AA305*AB305+AX305*AY305))/(W305+Y305+AA305))/1440,"no data")</f>
        <v>1</v>
      </c>
      <c r="AK305" s="258" t="n">
        <v>7.7</v>
      </c>
      <c r="AL305" s="259" t="n">
        <v>164.8</v>
      </c>
      <c r="AM305" s="251" t="n">
        <f aca="false">AK305*AL305</f>
        <v>1268.96</v>
      </c>
      <c r="AN305" s="258" t="n">
        <v>29.4163</v>
      </c>
      <c r="AO305" s="260" t="n">
        <v>993.815</v>
      </c>
      <c r="AP305" s="155" t="n">
        <f aca="false">AN305*AO305</f>
        <v>29234.3601845</v>
      </c>
      <c r="AQ305" s="156" t="n">
        <f aca="false">IF(U305&gt;0,((((AK305*AL305)+(AN305*AO305))/(U305*1000))*1000000),"no data")</f>
        <v>8740.20635659026</v>
      </c>
      <c r="AR305" s="157" t="n">
        <f aca="false">S305/24</f>
        <v>148.458333333333</v>
      </c>
      <c r="AS305" s="36"/>
      <c r="AT305" s="143" t="n">
        <v>0</v>
      </c>
      <c r="AU305" s="159" t="n">
        <v>0</v>
      </c>
      <c r="AV305" s="143" t="n">
        <v>0</v>
      </c>
      <c r="AW305" s="143" t="n">
        <v>0</v>
      </c>
      <c r="AX305" s="159" t="n">
        <v>0</v>
      </c>
      <c r="AY305" s="143" t="n">
        <v>0</v>
      </c>
      <c r="AZ305" s="143" t="n">
        <v>0</v>
      </c>
      <c r="BB305" s="160" t="n">
        <v>1046</v>
      </c>
      <c r="BC305" s="160" t="n">
        <v>1102</v>
      </c>
      <c r="BD305" s="160" t="n">
        <v>1451</v>
      </c>
      <c r="BE305" s="160" t="n">
        <f aca="false">BC305-BB305</f>
        <v>56</v>
      </c>
      <c r="BF305" s="160" t="n">
        <f aca="false">AQ305</f>
        <v>8740.20635659026</v>
      </c>
      <c r="BG305" s="162" t="n">
        <f aca="false">BD305/24</f>
        <v>60.4583333333333</v>
      </c>
      <c r="BH305" s="187" t="n">
        <v>2.122</v>
      </c>
      <c r="BI305" s="188" t="n">
        <v>2.122</v>
      </c>
      <c r="BJ305" s="189" t="n">
        <v>30.45</v>
      </c>
      <c r="BK305" s="190" t="n">
        <v>26.09</v>
      </c>
      <c r="BL305" s="190" t="n">
        <v>22.1</v>
      </c>
      <c r="BM305" s="190" t="n">
        <v>26.8</v>
      </c>
      <c r="BN305" s="190" t="n">
        <v>1004.04</v>
      </c>
      <c r="BO305" s="190" t="n">
        <v>50.12</v>
      </c>
      <c r="BP305" s="191" t="n">
        <v>0.9212</v>
      </c>
      <c r="BQ305" s="190" t="n">
        <v>96.13</v>
      </c>
      <c r="BR305" s="189" t="n">
        <v>86.68</v>
      </c>
      <c r="BS305" s="120" t="n">
        <f aca="false">BR305-BQ305</f>
        <v>-9.44999999999999</v>
      </c>
      <c r="BT305" s="160" t="n">
        <v>11726</v>
      </c>
      <c r="BU305" s="160" t="n">
        <v>11365</v>
      </c>
      <c r="BV305" s="135" t="n">
        <f aca="false">BU305-BT305</f>
        <v>-361</v>
      </c>
      <c r="BW305" s="160" t="n">
        <f aca="false">BH305+BI305</f>
        <v>4.244</v>
      </c>
      <c r="BX305" s="162" t="n">
        <v>24</v>
      </c>
      <c r="BY305" s="162" t="n">
        <v>24</v>
      </c>
      <c r="CA305" s="162" t="n">
        <v>24</v>
      </c>
      <c r="CB305" s="162" t="n">
        <v>8.08</v>
      </c>
      <c r="CD305" s="162" t="n">
        <v>2.1</v>
      </c>
      <c r="CE305" s="162" t="n">
        <v>4.7</v>
      </c>
      <c r="CF305" s="162" t="n">
        <v>2.1</v>
      </c>
      <c r="CG305" s="162" t="n">
        <v>-1</v>
      </c>
    </row>
    <row r="306" customFormat="false" ht="13.8" hidden="false" customHeight="false" outlineLevel="0" collapsed="false">
      <c r="A306" s="90"/>
      <c r="B306" s="91" t="n">
        <v>43401</v>
      </c>
      <c r="C306" s="140" t="n">
        <v>78.5</v>
      </c>
      <c r="D306" s="166" t="n">
        <v>0.549</v>
      </c>
      <c r="E306" s="142" t="n">
        <v>62.2</v>
      </c>
      <c r="F306" s="143" t="n">
        <v>91</v>
      </c>
      <c r="G306" s="143" t="n">
        <v>67</v>
      </c>
      <c r="H306" s="144" t="n">
        <v>24</v>
      </c>
      <c r="I306" s="144" t="n">
        <v>0</v>
      </c>
      <c r="J306" s="144" t="n">
        <v>24</v>
      </c>
      <c r="K306" s="144" t="n">
        <v>0</v>
      </c>
      <c r="L306" s="170" t="n">
        <v>0</v>
      </c>
      <c r="M306" s="170" t="n">
        <v>0</v>
      </c>
      <c r="N306" s="170" t="n">
        <v>0</v>
      </c>
      <c r="O306" s="170" t="n">
        <v>0</v>
      </c>
      <c r="P306" s="170" t="n">
        <v>24</v>
      </c>
      <c r="Q306" s="170" t="n">
        <v>0</v>
      </c>
      <c r="R306" s="170" t="n">
        <v>3611</v>
      </c>
      <c r="S306" s="147" t="n">
        <v>3551</v>
      </c>
      <c r="T306" s="147" t="n">
        <v>3551</v>
      </c>
      <c r="U306" s="148" t="n">
        <v>3481</v>
      </c>
      <c r="V306" s="148" t="n">
        <v>3591</v>
      </c>
      <c r="W306" s="144" t="n">
        <v>43</v>
      </c>
      <c r="X306" s="144" t="n">
        <v>0</v>
      </c>
      <c r="Y306" s="144" t="n">
        <v>46</v>
      </c>
      <c r="Z306" s="143" t="n">
        <v>0</v>
      </c>
      <c r="AA306" s="144" t="n">
        <v>60</v>
      </c>
      <c r="AB306" s="143" t="n">
        <v>0</v>
      </c>
      <c r="AC306" s="149" t="n">
        <f aca="false">V306-U306+AZ306</f>
        <v>110</v>
      </c>
      <c r="AD306" s="150" t="n">
        <f aca="false">U306-T306</f>
        <v>-70</v>
      </c>
      <c r="AE306" s="143" t="n">
        <v>152</v>
      </c>
      <c r="AF306" s="151" t="n">
        <f aca="false">IF(AE306&gt;0, V306/(AE306*24),"no data")</f>
        <v>0.984375</v>
      </c>
      <c r="AG306" s="152" t="n">
        <f aca="false">IF(R306&gt;0,R306/24,"no data")</f>
        <v>150.458333333333</v>
      </c>
      <c r="AH306" s="151" t="n">
        <f aca="false">IF(U306&gt;0,(U306/R306),"no data")</f>
        <v>0.963998892273608</v>
      </c>
      <c r="AI306" s="153" t="n">
        <f aca="false">(1440-((W306*X306)+(Y306*Z306)+(AA306*AB306))/(W306+Y306+AA306))/1440</f>
        <v>1</v>
      </c>
      <c r="AJ306" s="154" t="n">
        <f aca="false">IF(U306&gt;0,(1440-((X306*W306+AT306*AU306)+(Z306*Y306+AV306*AW306)+(AA306*AB306+AX306*AY306))/(W306+Y306+AA306))/1440,"no data")</f>
        <v>1</v>
      </c>
      <c r="AK306" s="258" t="n">
        <v>7.666</v>
      </c>
      <c r="AL306" s="259" t="n">
        <v>161.93</v>
      </c>
      <c r="AM306" s="251" t="n">
        <f aca="false">AK306*AL306</f>
        <v>1241.35538</v>
      </c>
      <c r="AN306" s="258" t="n">
        <v>29.37282</v>
      </c>
      <c r="AO306" s="260" t="n">
        <v>992.71421</v>
      </c>
      <c r="AP306" s="155" t="n">
        <f aca="false">AN306*AO306</f>
        <v>29158.8158017722</v>
      </c>
      <c r="AQ306" s="156" t="n">
        <f aca="false">IF(U306&gt;0,((((AK306*AL306)+(AN306*AO306))/(U306*1000))*1000000),"no data")</f>
        <v>8733.17184193398</v>
      </c>
      <c r="AR306" s="157" t="n">
        <f aca="false">S306/24</f>
        <v>147.958333333333</v>
      </c>
      <c r="AS306" s="36"/>
      <c r="AT306" s="143" t="n">
        <v>0</v>
      </c>
      <c r="AU306" s="159" t="n">
        <v>0</v>
      </c>
      <c r="AV306" s="159" t="n">
        <v>0</v>
      </c>
      <c r="AW306" s="143" t="n">
        <v>0</v>
      </c>
      <c r="AX306" s="159" t="n">
        <v>0</v>
      </c>
      <c r="AY306" s="143" t="n">
        <v>0</v>
      </c>
      <c r="AZ306" s="143" t="n">
        <v>0</v>
      </c>
      <c r="BB306" s="160" t="n">
        <v>1044</v>
      </c>
      <c r="BC306" s="160" t="n">
        <v>1098</v>
      </c>
      <c r="BD306" s="160" t="n">
        <v>1449</v>
      </c>
      <c r="BE306" s="160" t="n">
        <f aca="false">BC306-BB306</f>
        <v>54</v>
      </c>
      <c r="BF306" s="160" t="n">
        <f aca="false">AQ306</f>
        <v>8733.17184193398</v>
      </c>
      <c r="BG306" s="162" t="n">
        <f aca="false">BD306/24</f>
        <v>60.375</v>
      </c>
      <c r="BH306" s="187" t="n">
        <v>2.122</v>
      </c>
      <c r="BI306" s="188" t="n">
        <v>2.122</v>
      </c>
      <c r="BJ306" s="189" t="n">
        <v>30.36</v>
      </c>
      <c r="BK306" s="190" t="n">
        <v>26.05</v>
      </c>
      <c r="BL306" s="190" t="n">
        <v>22.08</v>
      </c>
      <c r="BM306" s="190" t="n">
        <v>26.6</v>
      </c>
      <c r="BN306" s="160" t="n">
        <v>1003.7</v>
      </c>
      <c r="BO306" s="190" t="n">
        <v>50.04</v>
      </c>
      <c r="BP306" s="191" t="n">
        <v>0.922</v>
      </c>
      <c r="BQ306" s="190" t="n">
        <v>96.08</v>
      </c>
      <c r="BR306" s="189" t="n">
        <v>86.63</v>
      </c>
      <c r="BS306" s="120" t="n">
        <f aca="false">BR306-BQ306</f>
        <v>-9.45</v>
      </c>
      <c r="BT306" s="160" t="n">
        <v>11738</v>
      </c>
      <c r="BU306" s="160" t="n">
        <v>11393</v>
      </c>
      <c r="BV306" s="135" t="n">
        <f aca="false">BU306-BT306</f>
        <v>-345</v>
      </c>
      <c r="BW306" s="160" t="n">
        <f aca="false">BH306+BI306</f>
        <v>4.244</v>
      </c>
      <c r="BX306" s="162" t="n">
        <v>24</v>
      </c>
      <c r="BY306" s="162" t="n">
        <v>24</v>
      </c>
      <c r="CA306" s="162" t="n">
        <v>24</v>
      </c>
      <c r="CB306" s="162" t="n">
        <v>8.1</v>
      </c>
      <c r="CD306" s="162" t="n">
        <v>2.1</v>
      </c>
      <c r="CE306" s="162" t="n">
        <v>4.7</v>
      </c>
      <c r="CF306" s="162" t="n">
        <v>2</v>
      </c>
      <c r="CG306" s="162" t="n">
        <v>-1</v>
      </c>
    </row>
    <row r="307" customFormat="false" ht="12.75" hidden="false" customHeight="true" outlineLevel="0" collapsed="false">
      <c r="A307" s="90" t="s">
        <v>137</v>
      </c>
      <c r="B307" s="91" t="n">
        <v>43402</v>
      </c>
      <c r="C307" s="92" t="n">
        <v>78.29</v>
      </c>
      <c r="D307" s="93" t="n">
        <v>0.5578</v>
      </c>
      <c r="E307" s="94" t="n">
        <v>62.17</v>
      </c>
      <c r="F307" s="95" t="n">
        <v>92</v>
      </c>
      <c r="G307" s="95" t="n">
        <v>69</v>
      </c>
      <c r="H307" s="96" t="n">
        <v>18</v>
      </c>
      <c r="I307" s="96" t="n">
        <v>35</v>
      </c>
      <c r="J307" s="96" t="n">
        <v>24</v>
      </c>
      <c r="K307" s="96" t="n">
        <v>0</v>
      </c>
      <c r="L307" s="97" t="n">
        <v>4</v>
      </c>
      <c r="M307" s="97" t="n">
        <v>32</v>
      </c>
      <c r="N307" s="97" t="n">
        <v>0</v>
      </c>
      <c r="O307" s="97" t="n">
        <v>0</v>
      </c>
      <c r="P307" s="97" t="n">
        <v>18</v>
      </c>
      <c r="Q307" s="97" t="n">
        <v>24</v>
      </c>
      <c r="R307" s="97" t="n">
        <v>3610</v>
      </c>
      <c r="S307" s="98" t="n">
        <v>3550</v>
      </c>
      <c r="T307" s="98" t="n">
        <v>3159</v>
      </c>
      <c r="U307" s="99" t="n">
        <v>3109</v>
      </c>
      <c r="V307" s="99" t="n">
        <v>3209</v>
      </c>
      <c r="W307" s="96" t="n">
        <v>43</v>
      </c>
      <c r="X307" s="96" t="n">
        <v>0</v>
      </c>
      <c r="Y307" s="96" t="n">
        <v>46</v>
      </c>
      <c r="Z307" s="96" t="n">
        <v>0</v>
      </c>
      <c r="AA307" s="96" t="n">
        <v>60</v>
      </c>
      <c r="AB307" s="95" t="n">
        <v>0</v>
      </c>
      <c r="AC307" s="100" t="n">
        <f aca="false">V307-U307+AZ307</f>
        <v>100</v>
      </c>
      <c r="AD307" s="101" t="n">
        <f aca="false">U307-T307</f>
        <v>-50</v>
      </c>
      <c r="AE307" s="95" t="n">
        <v>150</v>
      </c>
      <c r="AF307" s="102" t="n">
        <f aca="false">IF(AE307&gt;0, V307/(AE307*24),"no data")</f>
        <v>0.891388888888889</v>
      </c>
      <c r="AG307" s="103" t="n">
        <f aca="false">IF(R307&gt;0,R307/24,"no data")</f>
        <v>150.416666666667</v>
      </c>
      <c r="AH307" s="102" t="n">
        <f aca="false">IF(U307&gt;0,(U307/R307),"no data")</f>
        <v>0.861218836565097</v>
      </c>
      <c r="AI307" s="104" t="n">
        <f aca="false">(1440-((W307*X307)+(Y307*Z307)+(AA307*AB307))/(W307+Y307+AA307))/1440</f>
        <v>1</v>
      </c>
      <c r="AJ307" s="105" t="n">
        <f aca="false">IF(U307&gt;0,(1440-((X307*W307+AT307*AU307)+(Z307*Y307+AV307*AW307)+(AA307*AB307+AX307*AY307))/(W307+Y307+AA307))/1440,"no data")</f>
        <v>0.950139821029083</v>
      </c>
      <c r="AK307" s="127" t="n">
        <v>7.614</v>
      </c>
      <c r="AL307" s="127" t="n">
        <v>163.53</v>
      </c>
      <c r="AM307" s="94" t="n">
        <f aca="false">AK307*AL307</f>
        <v>1245.11742</v>
      </c>
      <c r="AN307" s="127" t="n">
        <v>26.228</v>
      </c>
      <c r="AO307" s="265" t="n">
        <v>994.01</v>
      </c>
      <c r="AP307" s="109" t="n">
        <f aca="false">AN307*AO307</f>
        <v>26070.89428</v>
      </c>
      <c r="AQ307" s="130" t="n">
        <f aca="false">IF(U307&gt;0,((((AK307*AL307)+(AN307*AO307))/(U307*1000))*1000000),"no data")</f>
        <v>8786.10862013509</v>
      </c>
      <c r="AR307" s="111" t="n">
        <f aca="false">S307/24</f>
        <v>147.916666666667</v>
      </c>
      <c r="AS307" s="36"/>
      <c r="AT307" s="95" t="n">
        <v>18</v>
      </c>
      <c r="AU307" s="112" t="n">
        <v>53</v>
      </c>
      <c r="AV307" s="112" t="n">
        <v>0</v>
      </c>
      <c r="AW307" s="95" t="n">
        <v>0</v>
      </c>
      <c r="AX307" s="112" t="n">
        <v>29</v>
      </c>
      <c r="AY307" s="95" t="n">
        <v>336</v>
      </c>
      <c r="AZ307" s="95" t="n">
        <v>0</v>
      </c>
      <c r="BB307" s="113" t="n">
        <v>818</v>
      </c>
      <c r="BC307" s="113" t="n">
        <v>1095</v>
      </c>
      <c r="BD307" s="113" t="n">
        <v>1296</v>
      </c>
      <c r="BE307" s="113" t="n">
        <f aca="false">BC307-BB307</f>
        <v>277</v>
      </c>
      <c r="BF307" s="113" t="n">
        <f aca="false">AQ307</f>
        <v>8786.10862013509</v>
      </c>
      <c r="BG307" s="214" t="n">
        <f aca="false">BD307/24</f>
        <v>54</v>
      </c>
      <c r="BH307" s="115" t="n">
        <v>1.627</v>
      </c>
      <c r="BI307" s="116" t="n">
        <v>2.152</v>
      </c>
      <c r="BJ307" s="117" t="n">
        <v>29.95</v>
      </c>
      <c r="BK307" s="117" t="n">
        <v>25.83</v>
      </c>
      <c r="BL307" s="118" t="n">
        <v>22.05</v>
      </c>
      <c r="BM307" s="117" t="n">
        <v>26.55</v>
      </c>
      <c r="BN307" s="118" t="n">
        <v>1003.08</v>
      </c>
      <c r="BO307" s="117" t="n">
        <v>50.06</v>
      </c>
      <c r="BP307" s="119" t="n">
        <v>0.9215</v>
      </c>
      <c r="BQ307" s="113" t="n">
        <v>96.08</v>
      </c>
      <c r="BR307" s="117" t="n">
        <v>86.6</v>
      </c>
      <c r="BS307" s="120" t="n">
        <f aca="false">BR307-BQ307</f>
        <v>-9.48</v>
      </c>
      <c r="BT307" s="113" t="n">
        <v>11780</v>
      </c>
      <c r="BU307" s="113" t="n">
        <v>11399</v>
      </c>
      <c r="BV307" s="135" t="n">
        <f aca="false">BU307-BT307</f>
        <v>-381</v>
      </c>
      <c r="BW307" s="113" t="n">
        <f aca="false">BH307+BI307</f>
        <v>3.779</v>
      </c>
      <c r="BX307" s="114" t="n">
        <v>18.7833333333333</v>
      </c>
      <c r="BY307" s="114" t="n">
        <v>24</v>
      </c>
      <c r="CA307" s="114" t="n">
        <v>18.43</v>
      </c>
      <c r="CB307" s="114" t="n">
        <v>7.48</v>
      </c>
      <c r="CD307" s="114" t="n">
        <v>2.1</v>
      </c>
      <c r="CE307" s="114" t="n">
        <v>4.8</v>
      </c>
      <c r="CF307" s="114" t="n">
        <v>2.1</v>
      </c>
      <c r="CG307" s="114" t="n">
        <v>-0.8</v>
      </c>
    </row>
    <row r="308" customFormat="false" ht="13.8" hidden="false" customHeight="false" outlineLevel="0" collapsed="false">
      <c r="A308" s="90"/>
      <c r="B308" s="91" t="n">
        <v>43403</v>
      </c>
      <c r="C308" s="92" t="n">
        <v>77.8</v>
      </c>
      <c r="D308" s="93" t="n">
        <v>0.582</v>
      </c>
      <c r="E308" s="94" t="n">
        <v>62.9</v>
      </c>
      <c r="F308" s="95" t="n">
        <v>91</v>
      </c>
      <c r="G308" s="95" t="n">
        <v>68</v>
      </c>
      <c r="H308" s="96" t="n">
        <v>14</v>
      </c>
      <c r="I308" s="96" t="n">
        <v>56</v>
      </c>
      <c r="J308" s="96" t="n">
        <v>24</v>
      </c>
      <c r="K308" s="96" t="n">
        <v>0</v>
      </c>
      <c r="L308" s="97" t="n">
        <v>8</v>
      </c>
      <c r="M308" s="97" t="n">
        <v>15</v>
      </c>
      <c r="N308" s="97" t="n">
        <v>0</v>
      </c>
      <c r="O308" s="97" t="n">
        <v>0</v>
      </c>
      <c r="P308" s="97" t="n">
        <v>14</v>
      </c>
      <c r="Q308" s="97" t="n">
        <v>52</v>
      </c>
      <c r="R308" s="97" t="n">
        <v>3618</v>
      </c>
      <c r="S308" s="98" t="n">
        <v>3538</v>
      </c>
      <c r="T308" s="98" t="n">
        <v>2873</v>
      </c>
      <c r="U308" s="99" t="n">
        <v>2824</v>
      </c>
      <c r="V308" s="99" t="n">
        <v>2921</v>
      </c>
      <c r="W308" s="96" t="n">
        <v>43</v>
      </c>
      <c r="X308" s="96" t="n">
        <v>0</v>
      </c>
      <c r="Y308" s="96" t="n">
        <v>46</v>
      </c>
      <c r="Z308" s="96" t="n">
        <v>0</v>
      </c>
      <c r="AA308" s="96" t="n">
        <v>60</v>
      </c>
      <c r="AB308" s="95" t="n">
        <v>0</v>
      </c>
      <c r="AC308" s="100" t="n">
        <v>97</v>
      </c>
      <c r="AD308" s="101" t="n">
        <f aca="false">U308-T308</f>
        <v>-49</v>
      </c>
      <c r="AE308" s="95" t="n">
        <v>151</v>
      </c>
      <c r="AF308" s="102" t="n">
        <f aca="false">IF(AE308&gt;0, V308/(AE308*24),"no data")</f>
        <v>0.806015452538631</v>
      </c>
      <c r="AG308" s="103" t="n">
        <f aca="false">IF(R308&gt;0,R308/24,"no data")</f>
        <v>150.75</v>
      </c>
      <c r="AH308" s="102" t="n">
        <f aca="false">IF(U308&gt;0,(U308/R308),"no data")</f>
        <v>0.780541735765616</v>
      </c>
      <c r="AI308" s="104" t="n">
        <f aca="false">(1440-((W308*X308)+(Y308*Z308)+(AA308*AB308))/(W308+Y308+AA308))/1440</f>
        <v>1</v>
      </c>
      <c r="AJ308" s="105" t="n">
        <f aca="false">IF(U308&gt;0,(1440-((X308*W308+AT308*AU308)+(Z308*Y308+AV308*AW308)+(AA308*AB308+AX308*AY308))/(W308+Y308+AA308))/1440,"no data")</f>
        <v>0.921989187173751</v>
      </c>
      <c r="AK308" s="127" t="n">
        <v>7.65</v>
      </c>
      <c r="AL308" s="127" t="n">
        <v>165.15</v>
      </c>
      <c r="AM308" s="94" t="n">
        <f aca="false">AK308*AL308</f>
        <v>1263.3975</v>
      </c>
      <c r="AN308" s="127" t="n">
        <v>23.763</v>
      </c>
      <c r="AO308" s="265" t="n">
        <v>990.11</v>
      </c>
      <c r="AP308" s="109" t="n">
        <f aca="false">AN308*AO308</f>
        <v>23527.98393</v>
      </c>
      <c r="AQ308" s="130" t="n">
        <f aca="false">IF(U308&gt;0,((((AK308*AL308)+(AN308*AO308))/(U308*1000))*1000000),"no data")</f>
        <v>8778.8177868272</v>
      </c>
      <c r="AR308" s="111" t="n">
        <f aca="false">S308/24</f>
        <v>147.416666666667</v>
      </c>
      <c r="AS308" s="36"/>
      <c r="AT308" s="95" t="n">
        <v>18</v>
      </c>
      <c r="AU308" s="112" t="n">
        <v>47</v>
      </c>
      <c r="AV308" s="112" t="n">
        <v>0</v>
      </c>
      <c r="AW308" s="95" t="n">
        <v>0</v>
      </c>
      <c r="AX308" s="112" t="n">
        <v>29</v>
      </c>
      <c r="AY308" s="95" t="n">
        <v>548</v>
      </c>
      <c r="AZ308" s="95" t="n">
        <v>0</v>
      </c>
      <c r="BB308" s="113" t="n">
        <v>661</v>
      </c>
      <c r="BC308" s="113" t="n">
        <v>1091</v>
      </c>
      <c r="BD308" s="113" t="n">
        <v>1169</v>
      </c>
      <c r="BE308" s="113" t="n">
        <f aca="false">BC308-BB308</f>
        <v>430</v>
      </c>
      <c r="BF308" s="113" t="n">
        <f aca="false">AQ308</f>
        <v>8778.8177868272</v>
      </c>
      <c r="BG308" s="214" t="n">
        <f aca="false">BD308/24</f>
        <v>48.7083333333333</v>
      </c>
      <c r="BH308" s="115" t="n">
        <v>1.295</v>
      </c>
      <c r="BI308" s="116" t="n">
        <v>2.067</v>
      </c>
      <c r="BJ308" s="117" t="n">
        <v>29.85</v>
      </c>
      <c r="BK308" s="117" t="n">
        <v>16.88</v>
      </c>
      <c r="BL308" s="118" t="n">
        <v>22.06</v>
      </c>
      <c r="BM308" s="117" t="n">
        <v>26.52</v>
      </c>
      <c r="BN308" s="118" t="n">
        <v>1002.7</v>
      </c>
      <c r="BO308" s="117" t="n">
        <v>50.07</v>
      </c>
      <c r="BP308" s="119" t="n">
        <v>0.921</v>
      </c>
      <c r="BQ308" s="113" t="n">
        <v>95.15</v>
      </c>
      <c r="BR308" s="117" t="n">
        <v>86.56</v>
      </c>
      <c r="BS308" s="120" t="n">
        <f aca="false">BR308-BQ308</f>
        <v>-8.59</v>
      </c>
      <c r="BT308" s="113" t="n">
        <v>11826</v>
      </c>
      <c r="BU308" s="113" t="n">
        <v>11443</v>
      </c>
      <c r="BV308" s="135" t="n">
        <f aca="false">BU308-BT308</f>
        <v>-383</v>
      </c>
      <c r="BW308" s="113" t="n">
        <f aca="false">BH308+BI308</f>
        <v>3.362</v>
      </c>
      <c r="BX308" s="114" t="n">
        <v>15.25</v>
      </c>
      <c r="BY308" s="114" t="n">
        <v>24</v>
      </c>
      <c r="CA308" s="114" t="n">
        <v>14.23</v>
      </c>
      <c r="CB308" s="114" t="n">
        <v>7.05</v>
      </c>
      <c r="CD308" s="114" t="n">
        <v>2</v>
      </c>
      <c r="CE308" s="114" t="n">
        <v>4.6</v>
      </c>
      <c r="CF308" s="114" t="n">
        <v>2</v>
      </c>
      <c r="CG308" s="114" t="n">
        <v>-1</v>
      </c>
    </row>
    <row r="309" customFormat="false" ht="13.8" hidden="false" customHeight="false" outlineLevel="0" collapsed="false">
      <c r="A309" s="90"/>
      <c r="B309" s="91" t="n">
        <v>43404</v>
      </c>
      <c r="C309" s="92" t="n">
        <v>77.6</v>
      </c>
      <c r="D309" s="93" t="n">
        <v>0.601</v>
      </c>
      <c r="E309" s="94" t="n">
        <v>63.9</v>
      </c>
      <c r="F309" s="95" t="n">
        <v>91</v>
      </c>
      <c r="G309" s="95" t="n">
        <v>67</v>
      </c>
      <c r="H309" s="96" t="n">
        <v>15</v>
      </c>
      <c r="I309" s="96" t="n">
        <v>3</v>
      </c>
      <c r="J309" s="96" t="n">
        <v>22</v>
      </c>
      <c r="K309" s="96" t="n">
        <v>36</v>
      </c>
      <c r="L309" s="97" t="n">
        <v>6</v>
      </c>
      <c r="M309" s="97" t="n">
        <v>58</v>
      </c>
      <c r="N309" s="97" t="n">
        <v>0</v>
      </c>
      <c r="O309" s="97" t="n">
        <v>0</v>
      </c>
      <c r="P309" s="97" t="n">
        <v>13</v>
      </c>
      <c r="Q309" s="97" t="n">
        <v>35</v>
      </c>
      <c r="R309" s="97" t="n">
        <v>3621</v>
      </c>
      <c r="S309" s="98" t="n">
        <v>3353</v>
      </c>
      <c r="T309" s="98" t="n">
        <v>2757</v>
      </c>
      <c r="U309" s="99" t="n">
        <v>2707</v>
      </c>
      <c r="V309" s="99" t="n">
        <v>2798</v>
      </c>
      <c r="W309" s="96" t="n">
        <v>43</v>
      </c>
      <c r="X309" s="96" t="n">
        <v>69</v>
      </c>
      <c r="Y309" s="96" t="n">
        <v>46</v>
      </c>
      <c r="Z309" s="96" t="n">
        <v>35</v>
      </c>
      <c r="AA309" s="96" t="n">
        <v>60</v>
      </c>
      <c r="AB309" s="95" t="n">
        <v>54</v>
      </c>
      <c r="AC309" s="100" t="n">
        <f aca="false">V309-U309+AZ309</f>
        <v>91</v>
      </c>
      <c r="AD309" s="101" t="n">
        <f aca="false">U309-T309</f>
        <v>-50</v>
      </c>
      <c r="AE309" s="95" t="n">
        <v>149</v>
      </c>
      <c r="AF309" s="102" t="n">
        <f aca="false">IF(AE309&gt;0, V309/(AE309*24),"no data")</f>
        <v>0.782438478747204</v>
      </c>
      <c r="AG309" s="103" t="n">
        <f aca="false">IF(R309&gt;0,R309/24,"no data")</f>
        <v>150.875</v>
      </c>
      <c r="AH309" s="102" t="n">
        <f aca="false">IF(U309&gt;0,(U309/R309),"no data")</f>
        <v>0.747583540458437</v>
      </c>
      <c r="AI309" s="104" t="n">
        <f aca="false">(1440-((W309*X309)+(Y309*Z309)+(AA309*AB309))/(W309+Y309+AA309))/1440</f>
        <v>0.963567300521998</v>
      </c>
      <c r="AJ309" s="105" t="n">
        <f aca="false">IF(U309&gt;0,(1440-((X309*W309+AT309*AU309)+(Z309*Y309+AV309*AW309)+(AA309*AB309+AX309*AY309))/(W309+Y309+AA309))/1440,"no data")</f>
        <v>0.875330909768829</v>
      </c>
      <c r="AK309" s="127" t="n">
        <v>7.27</v>
      </c>
      <c r="AL309" s="127" t="n">
        <v>164.84</v>
      </c>
      <c r="AM309" s="94" t="n">
        <f aca="false">AK309*AL309</f>
        <v>1198.3868</v>
      </c>
      <c r="AN309" s="127" t="n">
        <v>22.878</v>
      </c>
      <c r="AO309" s="265" t="n">
        <v>991.46</v>
      </c>
      <c r="AP309" s="109" t="n">
        <f aca="false">AN309*AO309</f>
        <v>22682.62188</v>
      </c>
      <c r="AQ309" s="130" t="n">
        <f aca="false">IF(U309&gt;0,((((AK309*AL309)+(AN309*AO309))/(U309*1000))*1000000),"no data")</f>
        <v>8821.94631695604</v>
      </c>
      <c r="AR309" s="111" t="n">
        <f aca="false">S309/24</f>
        <v>139.708333333333</v>
      </c>
      <c r="AS309" s="36"/>
      <c r="AT309" s="95" t="n">
        <v>21</v>
      </c>
      <c r="AU309" s="112" t="n">
        <v>50</v>
      </c>
      <c r="AV309" s="112" t="n">
        <v>27</v>
      </c>
      <c r="AW309" s="95" t="n">
        <v>49</v>
      </c>
      <c r="AX309" s="112" t="n">
        <v>29</v>
      </c>
      <c r="AY309" s="95" t="n">
        <v>571</v>
      </c>
      <c r="AZ309" s="95" t="n">
        <v>0</v>
      </c>
      <c r="BB309" s="113" t="n">
        <v>650</v>
      </c>
      <c r="BC309" s="113" t="n">
        <v>1035</v>
      </c>
      <c r="BD309" s="113" t="n">
        <v>1113</v>
      </c>
      <c r="BE309" s="113" t="n">
        <f aca="false">BC309-BB309</f>
        <v>385</v>
      </c>
      <c r="BF309" s="113" t="n">
        <f aca="false">AQ309</f>
        <v>8821.94631695604</v>
      </c>
      <c r="BG309" s="214" t="n">
        <f aca="false">BD309/24</f>
        <v>46.375</v>
      </c>
      <c r="BH309" s="115" t="n">
        <v>1.219</v>
      </c>
      <c r="BI309" s="116" t="n">
        <v>1.832</v>
      </c>
      <c r="BJ309" s="117" t="n">
        <v>29.54</v>
      </c>
      <c r="BK309" s="118" t="n">
        <v>16.74</v>
      </c>
      <c r="BL309" s="117" t="n">
        <v>21.17</v>
      </c>
      <c r="BM309" s="117" t="n">
        <v>25.11</v>
      </c>
      <c r="BN309" s="118" t="n">
        <v>1002.79</v>
      </c>
      <c r="BO309" s="117" t="n">
        <v>50.07</v>
      </c>
      <c r="BP309" s="119" t="n">
        <v>0.9215</v>
      </c>
      <c r="BQ309" s="118" t="n">
        <v>93.87</v>
      </c>
      <c r="BR309" s="117" t="n">
        <v>86.42</v>
      </c>
      <c r="BS309" s="120" t="n">
        <f aca="false">BR309-BQ309</f>
        <v>-7.45</v>
      </c>
      <c r="BT309" s="113" t="n">
        <v>11876</v>
      </c>
      <c r="BU309" s="113" t="n">
        <v>11468</v>
      </c>
      <c r="BV309" s="135" t="n">
        <f aca="false">BU309-BT309</f>
        <v>-408</v>
      </c>
      <c r="BW309" s="113" t="n">
        <f aca="false">BH309+BI309</f>
        <v>3.051</v>
      </c>
      <c r="BX309" s="114" t="n">
        <v>13.6667</v>
      </c>
      <c r="BY309" s="114" t="n">
        <v>21.62</v>
      </c>
      <c r="CA309" s="114" t="n">
        <v>12.85</v>
      </c>
      <c r="CB309" s="114" t="n">
        <v>3.81</v>
      </c>
      <c r="CD309" s="114" t="n">
        <v>2.1</v>
      </c>
      <c r="CE309" s="114" t="n">
        <v>4.8</v>
      </c>
      <c r="CF309" s="114" t="n">
        <v>2.1</v>
      </c>
      <c r="CG309" s="114" t="n">
        <v>-1</v>
      </c>
    </row>
    <row r="310" customFormat="false" ht="13.8" hidden="false" customHeight="false" outlineLevel="0" collapsed="false">
      <c r="A310" s="90"/>
      <c r="B310" s="91" t="n">
        <v>43405</v>
      </c>
      <c r="C310" s="92" t="n">
        <v>76.75</v>
      </c>
      <c r="D310" s="93" t="n">
        <v>0.6241</v>
      </c>
      <c r="E310" s="94" t="n">
        <v>64.3</v>
      </c>
      <c r="F310" s="95" t="n">
        <v>89</v>
      </c>
      <c r="G310" s="95" t="n">
        <v>67</v>
      </c>
      <c r="H310" s="96" t="n">
        <v>0</v>
      </c>
      <c r="I310" s="96" t="n">
        <v>0</v>
      </c>
      <c r="J310" s="96" t="n">
        <v>0</v>
      </c>
      <c r="K310" s="96" t="n">
        <v>0</v>
      </c>
      <c r="L310" s="97" t="n">
        <v>0</v>
      </c>
      <c r="M310" s="97" t="n">
        <v>0</v>
      </c>
      <c r="N310" s="97" t="n">
        <v>0</v>
      </c>
      <c r="O310" s="97" t="n">
        <v>0</v>
      </c>
      <c r="P310" s="97" t="n">
        <v>0</v>
      </c>
      <c r="Q310" s="97" t="n">
        <v>0</v>
      </c>
      <c r="R310" s="97" t="n">
        <v>3624</v>
      </c>
      <c r="S310" s="98" t="n">
        <v>0</v>
      </c>
      <c r="T310" s="98" t="n">
        <v>0</v>
      </c>
      <c r="U310" s="99" t="n">
        <v>0</v>
      </c>
      <c r="V310" s="99" t="n">
        <v>0</v>
      </c>
      <c r="W310" s="96" t="n">
        <v>43</v>
      </c>
      <c r="X310" s="96" t="n">
        <v>1440</v>
      </c>
      <c r="Y310" s="96" t="n">
        <v>46</v>
      </c>
      <c r="Z310" s="96" t="n">
        <v>1440</v>
      </c>
      <c r="AA310" s="96" t="n">
        <v>60</v>
      </c>
      <c r="AB310" s="95" t="n">
        <v>1440</v>
      </c>
      <c r="AC310" s="100" t="n">
        <f aca="false">V310-U310+AZ310</f>
        <v>6</v>
      </c>
      <c r="AD310" s="101" t="n">
        <f aca="false">U310-T310</f>
        <v>0</v>
      </c>
      <c r="AE310" s="95" t="n">
        <v>0</v>
      </c>
      <c r="AF310" s="102" t="str">
        <f aca="false">IF(AE310&gt;0, V310/(AE310*24),"no data")</f>
        <v>no data</v>
      </c>
      <c r="AG310" s="103" t="n">
        <f aca="false">IF(R310&gt;0,R310/24,"no data")</f>
        <v>151</v>
      </c>
      <c r="AH310" s="102" t="str">
        <f aca="false">IF(U310&gt;0,(U310/R310),"no data")</f>
        <v>no data</v>
      </c>
      <c r="AI310" s="104" t="n">
        <f aca="false">(1440-((W310*X310)+(Y310*Z310)+(AA310*AB310))/(W310+Y310+AA310))/1440</f>
        <v>0</v>
      </c>
      <c r="AJ310" s="105" t="str">
        <f aca="false">IF(U310&gt;0,(1440-((X310*W310+AT310*AU310)+(Z310*Y310+AV310*AW310)+(AA310*AB310+AX310*AY310))/(W310+Y310+AA310))/1440,"no data")</f>
        <v>no data</v>
      </c>
      <c r="AK310" s="116" t="n">
        <v>0</v>
      </c>
      <c r="AL310" s="266" t="n">
        <v>0</v>
      </c>
      <c r="AM310" s="94" t="n">
        <f aca="false">AK310*AL310</f>
        <v>0</v>
      </c>
      <c r="AN310" s="116" t="n">
        <v>0</v>
      </c>
      <c r="AO310" s="266" t="n">
        <v>0</v>
      </c>
      <c r="AP310" s="109" t="n">
        <f aca="false">AN310*AO310</f>
        <v>0</v>
      </c>
      <c r="AQ310" s="130" t="str">
        <f aca="false">IF(U310&gt;0,((((AK310*AL310)+(AN310*AO310))/(U310*1000))*1000000),"no data")</f>
        <v>no data</v>
      </c>
      <c r="AR310" s="111" t="n">
        <f aca="false">S310/24</f>
        <v>0</v>
      </c>
      <c r="AS310" s="36"/>
      <c r="AT310" s="95" t="n">
        <v>0</v>
      </c>
      <c r="AU310" s="112" t="n">
        <v>0</v>
      </c>
      <c r="AV310" s="112" t="n">
        <v>0</v>
      </c>
      <c r="AW310" s="95" t="n">
        <v>0</v>
      </c>
      <c r="AX310" s="112" t="n">
        <v>0</v>
      </c>
      <c r="AY310" s="95" t="n">
        <v>0</v>
      </c>
      <c r="AZ310" s="95" t="n">
        <v>6</v>
      </c>
      <c r="BB310" s="113" t="n">
        <v>0</v>
      </c>
      <c r="BC310" s="113" t="n">
        <v>0</v>
      </c>
      <c r="BD310" s="113" t="n">
        <v>0</v>
      </c>
      <c r="BE310" s="113" t="n">
        <f aca="false">BC310-BB310</f>
        <v>0</v>
      </c>
      <c r="BF310" s="113" t="str">
        <f aca="false">AQ310</f>
        <v>no data</v>
      </c>
      <c r="BG310" s="214" t="n">
        <f aca="false">BD310/24</f>
        <v>0</v>
      </c>
      <c r="BH310" s="115" t="n">
        <v>0</v>
      </c>
      <c r="BI310" s="116" t="n">
        <v>0</v>
      </c>
      <c r="BJ310" s="117" t="n">
        <v>0</v>
      </c>
      <c r="BK310" s="118" t="n">
        <v>0</v>
      </c>
      <c r="BL310" s="117" t="n">
        <v>0</v>
      </c>
      <c r="BM310" s="117" t="n">
        <v>0</v>
      </c>
      <c r="BN310" s="118" t="n">
        <v>1002.6</v>
      </c>
      <c r="BO310" s="117" t="n">
        <v>0</v>
      </c>
      <c r="BP310" s="136" t="n">
        <v>0</v>
      </c>
      <c r="BQ310" s="117" t="n">
        <v>0</v>
      </c>
      <c r="BR310" s="117" t="n">
        <v>0</v>
      </c>
      <c r="BS310" s="120" t="n">
        <f aca="false">BR310-BQ310</f>
        <v>0</v>
      </c>
      <c r="BT310" s="113" t="n">
        <v>0</v>
      </c>
      <c r="BU310" s="113" t="n">
        <v>0</v>
      </c>
      <c r="BV310" s="135" t="n">
        <f aca="false">BU310-BT310</f>
        <v>0</v>
      </c>
      <c r="BW310" s="113" t="n">
        <f aca="false">BH310+BI310</f>
        <v>0</v>
      </c>
      <c r="BX310" s="114" t="n">
        <v>0</v>
      </c>
      <c r="BY310" s="114" t="n">
        <v>0</v>
      </c>
      <c r="CA310" s="114" t="n">
        <v>0</v>
      </c>
      <c r="CB310" s="114" t="n">
        <v>3.3</v>
      </c>
      <c r="CD310" s="114" t="n">
        <v>0</v>
      </c>
      <c r="CE310" s="114" t="n">
        <v>0</v>
      </c>
      <c r="CF310" s="114" t="n">
        <v>0</v>
      </c>
      <c r="CG310" s="114" t="n">
        <v>0</v>
      </c>
    </row>
    <row r="311" customFormat="false" ht="13.8" hidden="false" customHeight="false" outlineLevel="0" collapsed="false">
      <c r="A311" s="90"/>
      <c r="B311" s="91" t="n">
        <v>43406</v>
      </c>
      <c r="C311" s="92" t="n">
        <v>73.6</v>
      </c>
      <c r="D311" s="93" t="n">
        <v>0.685</v>
      </c>
      <c r="E311" s="94" t="n">
        <v>63.8</v>
      </c>
      <c r="F311" s="95" t="n">
        <v>82</v>
      </c>
      <c r="G311" s="95" t="n">
        <v>66</v>
      </c>
      <c r="H311" s="96" t="n">
        <v>0</v>
      </c>
      <c r="I311" s="96" t="n">
        <v>0</v>
      </c>
      <c r="J311" s="96" t="n">
        <v>0</v>
      </c>
      <c r="K311" s="96" t="n">
        <v>0</v>
      </c>
      <c r="L311" s="97" t="n">
        <v>0</v>
      </c>
      <c r="M311" s="97" t="n">
        <v>0</v>
      </c>
      <c r="N311" s="97" t="n">
        <v>0</v>
      </c>
      <c r="O311" s="97" t="n">
        <v>0</v>
      </c>
      <c r="P311" s="97" t="n">
        <v>0</v>
      </c>
      <c r="Q311" s="97" t="n">
        <v>0</v>
      </c>
      <c r="R311" s="97" t="n">
        <v>3648</v>
      </c>
      <c r="S311" s="98" t="n">
        <v>0</v>
      </c>
      <c r="T311" s="98" t="n">
        <v>0</v>
      </c>
      <c r="U311" s="99" t="n">
        <v>0</v>
      </c>
      <c r="V311" s="99" t="n">
        <v>0</v>
      </c>
      <c r="W311" s="96" t="n">
        <v>43</v>
      </c>
      <c r="X311" s="96" t="n">
        <v>1440</v>
      </c>
      <c r="Y311" s="96" t="n">
        <v>46</v>
      </c>
      <c r="Z311" s="96" t="n">
        <v>1440</v>
      </c>
      <c r="AA311" s="96" t="n">
        <v>60</v>
      </c>
      <c r="AB311" s="95" t="n">
        <v>1440</v>
      </c>
      <c r="AC311" s="100" t="n">
        <v>9</v>
      </c>
      <c r="AD311" s="101" t="n">
        <f aca="false">U311-T311</f>
        <v>0</v>
      </c>
      <c r="AE311" s="95" t="n">
        <v>0</v>
      </c>
      <c r="AF311" s="102" t="str">
        <f aca="false">IF(AE311&gt;0, V311/(AE311*24),"no data")</f>
        <v>no data</v>
      </c>
      <c r="AG311" s="103" t="n">
        <f aca="false">IF(R311&gt;0,R311/24,"no data")</f>
        <v>152</v>
      </c>
      <c r="AH311" s="102" t="str">
        <f aca="false">IF(U311&gt;0,(U311/R311),"no data")</f>
        <v>no data</v>
      </c>
      <c r="AI311" s="104" t="n">
        <f aca="false">(1440-((W311*X311)+(Y311*Z311)+(AA311*AB311))/(W311+Y311+AA311))/1440</f>
        <v>0</v>
      </c>
      <c r="AJ311" s="105" t="str">
        <f aca="false">IF(U311&gt;0,(1440-((X311*W311+AT311*AU311)+(Z311*Y311+AV311*AW311)+(AA311*AB311+AX311*AY311))/(W311+Y311+AA311))/1440,"no data")</f>
        <v>no data</v>
      </c>
      <c r="AK311" s="116" t="n">
        <v>0</v>
      </c>
      <c r="AL311" s="266" t="n">
        <v>0</v>
      </c>
      <c r="AM311" s="94" t="n">
        <f aca="false">AK311*AL311</f>
        <v>0</v>
      </c>
      <c r="AN311" s="116" t="n">
        <v>0</v>
      </c>
      <c r="AO311" s="266" t="n">
        <v>0</v>
      </c>
      <c r="AP311" s="109" t="n">
        <f aca="false">AN311*AO311</f>
        <v>0</v>
      </c>
      <c r="AQ311" s="130" t="str">
        <f aca="false">IF(U311&gt;0,((((AK311*AL311)+(AN311*AO311))/(U311*1000))*1000000),"no data")</f>
        <v>no data</v>
      </c>
      <c r="AR311" s="111" t="n">
        <f aca="false">S311/24</f>
        <v>0</v>
      </c>
      <c r="AS311" s="36"/>
      <c r="AT311" s="95" t="n">
        <v>0</v>
      </c>
      <c r="AU311" s="112" t="n">
        <v>0</v>
      </c>
      <c r="AV311" s="112" t="n">
        <v>0</v>
      </c>
      <c r="AW311" s="95" t="n">
        <v>0</v>
      </c>
      <c r="AX311" s="112" t="n">
        <v>0</v>
      </c>
      <c r="AY311" s="95" t="n">
        <v>0</v>
      </c>
      <c r="AZ311" s="95" t="n">
        <v>0</v>
      </c>
      <c r="BB311" s="113" t="n">
        <v>0</v>
      </c>
      <c r="BC311" s="113" t="n">
        <v>0</v>
      </c>
      <c r="BD311" s="113" t="n">
        <v>0</v>
      </c>
      <c r="BE311" s="113" t="n">
        <f aca="false">BC311-BB311</f>
        <v>0</v>
      </c>
      <c r="BF311" s="113" t="str">
        <f aca="false">AQ311</f>
        <v>no data</v>
      </c>
      <c r="BG311" s="214" t="n">
        <f aca="false">BD311/24</f>
        <v>0</v>
      </c>
      <c r="BH311" s="115" t="n">
        <v>0</v>
      </c>
      <c r="BI311" s="116" t="n">
        <v>0</v>
      </c>
      <c r="BJ311" s="117" t="n">
        <v>0</v>
      </c>
      <c r="BK311" s="118" t="n">
        <v>0</v>
      </c>
      <c r="BL311" s="118" t="n">
        <v>0</v>
      </c>
      <c r="BM311" s="118" t="n">
        <v>0</v>
      </c>
      <c r="BN311" s="118" t="n">
        <v>1003</v>
      </c>
      <c r="BO311" s="117" t="n">
        <v>0</v>
      </c>
      <c r="BP311" s="119" t="n">
        <v>0</v>
      </c>
      <c r="BQ311" s="114" t="n">
        <v>0</v>
      </c>
      <c r="BR311" s="114" t="n">
        <v>0</v>
      </c>
      <c r="BS311" s="120" t="n">
        <f aca="false">BR311-BQ311</f>
        <v>0</v>
      </c>
      <c r="BT311" s="113" t="n">
        <v>0</v>
      </c>
      <c r="BU311" s="113" t="n">
        <v>0</v>
      </c>
      <c r="BV311" s="135" t="n">
        <f aca="false">BU311-BT311</f>
        <v>0</v>
      </c>
      <c r="BW311" s="113" t="n">
        <f aca="false">BH311+BI311</f>
        <v>0</v>
      </c>
      <c r="BX311" s="114" t="n">
        <v>0</v>
      </c>
      <c r="BY311" s="114" t="n">
        <v>0</v>
      </c>
      <c r="CA311" s="114" t="n">
        <v>0</v>
      </c>
      <c r="CB311" s="114" t="n">
        <v>0</v>
      </c>
      <c r="CD311" s="114" t="n">
        <v>0</v>
      </c>
      <c r="CE311" s="114" t="n">
        <v>0</v>
      </c>
      <c r="CF311" s="114" t="n">
        <v>0</v>
      </c>
      <c r="CG311" s="114" t="n">
        <v>0</v>
      </c>
    </row>
    <row r="312" customFormat="false" ht="13.8" hidden="false" customHeight="false" outlineLevel="0" collapsed="false">
      <c r="A312" s="90"/>
      <c r="B312" s="91" t="n">
        <v>43407</v>
      </c>
      <c r="C312" s="92" t="n">
        <v>69.7</v>
      </c>
      <c r="D312" s="93" t="n">
        <v>0.562</v>
      </c>
      <c r="E312" s="94" t="n">
        <v>56.3</v>
      </c>
      <c r="F312" s="95" t="n">
        <v>82</v>
      </c>
      <c r="G312" s="95" t="n">
        <v>61</v>
      </c>
      <c r="H312" s="96" t="n">
        <v>0</v>
      </c>
      <c r="I312" s="96" t="n">
        <v>0</v>
      </c>
      <c r="J312" s="96" t="n">
        <v>0</v>
      </c>
      <c r="K312" s="96" t="n">
        <v>0</v>
      </c>
      <c r="L312" s="97" t="n">
        <v>0</v>
      </c>
      <c r="M312" s="97" t="n">
        <v>0</v>
      </c>
      <c r="N312" s="97" t="n">
        <v>0</v>
      </c>
      <c r="O312" s="97" t="n">
        <v>0</v>
      </c>
      <c r="P312" s="97" t="n">
        <v>0</v>
      </c>
      <c r="Q312" s="97" t="n">
        <v>0</v>
      </c>
      <c r="R312" s="97" t="n">
        <v>3696</v>
      </c>
      <c r="S312" s="98" t="n">
        <v>0</v>
      </c>
      <c r="T312" s="98" t="n">
        <v>0</v>
      </c>
      <c r="U312" s="99" t="n">
        <v>0</v>
      </c>
      <c r="V312" s="99" t="n">
        <v>0</v>
      </c>
      <c r="W312" s="96" t="n">
        <v>43</v>
      </c>
      <c r="X312" s="96" t="n">
        <v>1440</v>
      </c>
      <c r="Y312" s="96" t="n">
        <v>46</v>
      </c>
      <c r="Z312" s="96" t="n">
        <v>1440</v>
      </c>
      <c r="AA312" s="96" t="n">
        <v>60</v>
      </c>
      <c r="AB312" s="95" t="n">
        <v>1440</v>
      </c>
      <c r="AC312" s="100" t="n">
        <v>6</v>
      </c>
      <c r="AD312" s="101" t="n">
        <f aca="false">U312-T312</f>
        <v>0</v>
      </c>
      <c r="AE312" s="95" t="n">
        <v>0</v>
      </c>
      <c r="AF312" s="102" t="str">
        <f aca="false">IF(AE312&gt;0, V312/(AE312*24),"no data")</f>
        <v>no data</v>
      </c>
      <c r="AG312" s="103" t="n">
        <f aca="false">IF(R312&gt;0,R312/24,"no data")</f>
        <v>154</v>
      </c>
      <c r="AH312" s="102" t="str">
        <f aca="false">IF(U312&gt;0,(U312/R312),"no data")</f>
        <v>no data</v>
      </c>
      <c r="AI312" s="104" t="n">
        <f aca="false">(1440-((W312*X312)+(Y312*Z312)+(AA312*AB312))/(W312+Y312+AA312))/1440</f>
        <v>0</v>
      </c>
      <c r="AJ312" s="105" t="str">
        <f aca="false">IF(U312&gt;0,(1440-((X312*W312+AT312*AU312)+(Z312*Y312+AV312*AW312)+(AA312*AB312+AX312*AY312))/(W312+Y312+AA312))/1440,"no data")</f>
        <v>no data</v>
      </c>
      <c r="AK312" s="116" t="n">
        <v>0</v>
      </c>
      <c r="AL312" s="266" t="n">
        <v>0</v>
      </c>
      <c r="AM312" s="94" t="n">
        <f aca="false">AK312*AL312</f>
        <v>0</v>
      </c>
      <c r="AN312" s="116" t="n">
        <v>0</v>
      </c>
      <c r="AO312" s="266" t="n">
        <v>0</v>
      </c>
      <c r="AP312" s="109" t="n">
        <f aca="false">AN312*AO312</f>
        <v>0</v>
      </c>
      <c r="AQ312" s="130" t="str">
        <f aca="false">IF(U312&gt;0,((((AK312*AL312)+(AN312*AO312))/(U312*1000))*1000000),"no data")</f>
        <v>no data</v>
      </c>
      <c r="AR312" s="111" t="n">
        <f aca="false">S312/24</f>
        <v>0</v>
      </c>
      <c r="AS312" s="36"/>
      <c r="AT312" s="95" t="n">
        <v>0</v>
      </c>
      <c r="AU312" s="112" t="n">
        <v>0</v>
      </c>
      <c r="AV312" s="112" t="n">
        <v>0</v>
      </c>
      <c r="AW312" s="95" t="n">
        <v>0</v>
      </c>
      <c r="AX312" s="112" t="n">
        <v>0</v>
      </c>
      <c r="AY312" s="95" t="n">
        <v>0</v>
      </c>
      <c r="AZ312" s="95" t="n">
        <v>0</v>
      </c>
      <c r="BB312" s="113" t="n">
        <v>0</v>
      </c>
      <c r="BC312" s="113" t="n">
        <v>0</v>
      </c>
      <c r="BD312" s="113" t="n">
        <v>0</v>
      </c>
      <c r="BE312" s="113" t="n">
        <f aca="false">BC312-BB312</f>
        <v>0</v>
      </c>
      <c r="BF312" s="113" t="str">
        <f aca="false">AQ312</f>
        <v>no data</v>
      </c>
      <c r="BG312" s="214" t="n">
        <f aca="false">BD312/24</f>
        <v>0</v>
      </c>
      <c r="BH312" s="115" t="n">
        <v>0</v>
      </c>
      <c r="BI312" s="116" t="n">
        <v>0</v>
      </c>
      <c r="BJ312" s="117" t="n">
        <v>0</v>
      </c>
      <c r="BK312" s="118" t="n">
        <v>0</v>
      </c>
      <c r="BL312" s="118" t="n">
        <v>0</v>
      </c>
      <c r="BM312" s="118" t="n">
        <v>0</v>
      </c>
      <c r="BN312" s="118" t="n">
        <v>1003</v>
      </c>
      <c r="BO312" s="117" t="n">
        <v>0</v>
      </c>
      <c r="BP312" s="119" t="n">
        <v>0</v>
      </c>
      <c r="BQ312" s="114" t="n">
        <v>0</v>
      </c>
      <c r="BR312" s="114" t="n">
        <v>0</v>
      </c>
      <c r="BS312" s="120" t="n">
        <f aca="false">BR312-BQ312</f>
        <v>0</v>
      </c>
      <c r="BT312" s="113" t="n">
        <v>0</v>
      </c>
      <c r="BU312" s="113" t="n">
        <v>0</v>
      </c>
      <c r="BV312" s="135" t="n">
        <f aca="false">BU312-BT312</f>
        <v>0</v>
      </c>
      <c r="BW312" s="113" t="n">
        <f aca="false">BH312+BI312</f>
        <v>0</v>
      </c>
      <c r="BX312" s="113" t="n">
        <v>0</v>
      </c>
      <c r="BY312" s="113" t="n">
        <v>0</v>
      </c>
      <c r="CA312" s="113" t="n">
        <v>0</v>
      </c>
      <c r="CB312" s="113" t="n">
        <v>0</v>
      </c>
      <c r="CD312" s="113" t="n">
        <v>0</v>
      </c>
      <c r="CE312" s="113" t="n">
        <v>0</v>
      </c>
      <c r="CF312" s="113" t="n">
        <v>0</v>
      </c>
      <c r="CG312" s="113" t="n">
        <v>0</v>
      </c>
    </row>
    <row r="313" customFormat="false" ht="13.8" hidden="false" customHeight="false" outlineLevel="0" collapsed="false">
      <c r="A313" s="90"/>
      <c r="B313" s="91" t="n">
        <v>43408</v>
      </c>
      <c r="C313" s="92" t="n">
        <v>67.4</v>
      </c>
      <c r="D313" s="93" t="n">
        <v>0.473</v>
      </c>
      <c r="E313" s="94" t="n">
        <v>50.9</v>
      </c>
      <c r="F313" s="95" t="n">
        <v>87</v>
      </c>
      <c r="G313" s="95" t="n">
        <v>57</v>
      </c>
      <c r="H313" s="96" t="n">
        <v>0</v>
      </c>
      <c r="I313" s="96" t="n">
        <v>0</v>
      </c>
      <c r="J313" s="96" t="n">
        <v>0</v>
      </c>
      <c r="K313" s="96" t="n">
        <v>0</v>
      </c>
      <c r="L313" s="97" t="n">
        <v>0</v>
      </c>
      <c r="M313" s="97" t="n">
        <v>0</v>
      </c>
      <c r="N313" s="97" t="n">
        <v>0</v>
      </c>
      <c r="O313" s="97" t="n">
        <v>0</v>
      </c>
      <c r="P313" s="97" t="n">
        <v>0</v>
      </c>
      <c r="Q313" s="97" t="n">
        <v>0</v>
      </c>
      <c r="R313" s="97" t="n">
        <v>3720</v>
      </c>
      <c r="S313" s="98" t="n">
        <v>0</v>
      </c>
      <c r="T313" s="98" t="n">
        <v>0</v>
      </c>
      <c r="U313" s="99" t="n">
        <v>0</v>
      </c>
      <c r="V313" s="99" t="n">
        <v>0</v>
      </c>
      <c r="W313" s="96" t="n">
        <v>43</v>
      </c>
      <c r="X313" s="96" t="n">
        <v>1440</v>
      </c>
      <c r="Y313" s="96" t="n">
        <v>46</v>
      </c>
      <c r="Z313" s="96" t="n">
        <v>1440</v>
      </c>
      <c r="AA313" s="96" t="n">
        <v>60</v>
      </c>
      <c r="AB313" s="95" t="n">
        <v>1440</v>
      </c>
      <c r="AC313" s="100" t="n">
        <v>5</v>
      </c>
      <c r="AD313" s="101" t="n">
        <f aca="false">U313-T313</f>
        <v>0</v>
      </c>
      <c r="AE313" s="95" t="n">
        <v>0</v>
      </c>
      <c r="AF313" s="102" t="str">
        <f aca="false">IF(AE313&gt;0, V313/(AE313*24),"no data")</f>
        <v>no data</v>
      </c>
      <c r="AG313" s="103" t="n">
        <f aca="false">IF(R313&gt;0,R313/24,"no data")</f>
        <v>155</v>
      </c>
      <c r="AH313" s="102" t="str">
        <f aca="false">IF(U313&gt;0,(U313/R313),"no data")</f>
        <v>no data</v>
      </c>
      <c r="AI313" s="104" t="n">
        <f aca="false">(1440-((W313*X313)+(Y313*Z313)+(AA313*AB313))/(W313+Y313+AA313))/1440</f>
        <v>0</v>
      </c>
      <c r="AJ313" s="105" t="str">
        <f aca="false">IF(U313&gt;0,(1440-((X313*W313+AT313*AU313)+(Z313*Y313+AV313*AW313)+(AA313*AB313+AX313*AY313))/(W313+Y313+AA313))/1440,"no data")</f>
        <v>no data</v>
      </c>
      <c r="AK313" s="116" t="n">
        <v>0</v>
      </c>
      <c r="AL313" s="266" t="n">
        <v>0</v>
      </c>
      <c r="AM313" s="94" t="n">
        <f aca="false">AK313*AL313</f>
        <v>0</v>
      </c>
      <c r="AN313" s="116" t="n">
        <v>0</v>
      </c>
      <c r="AO313" s="266" t="n">
        <v>0</v>
      </c>
      <c r="AP313" s="109" t="n">
        <f aca="false">AN313*AO313</f>
        <v>0</v>
      </c>
      <c r="AQ313" s="130" t="str">
        <f aca="false">IF(U313&gt;0,((((AK313*AL313)+(AN313*AO313))/(U313*1000))*1000000),"no data")</f>
        <v>no data</v>
      </c>
      <c r="AR313" s="111" t="n">
        <f aca="false">S313/24</f>
        <v>0</v>
      </c>
      <c r="AS313" s="36"/>
      <c r="AT313" s="95" t="n">
        <v>0</v>
      </c>
      <c r="AU313" s="112" t="n">
        <v>0</v>
      </c>
      <c r="AV313" s="112" t="n">
        <v>0</v>
      </c>
      <c r="AW313" s="95" t="n">
        <v>0</v>
      </c>
      <c r="AX313" s="112" t="n">
        <v>0</v>
      </c>
      <c r="AY313" s="95" t="n">
        <v>0</v>
      </c>
      <c r="AZ313" s="95" t="n">
        <v>0</v>
      </c>
      <c r="BB313" s="113" t="n">
        <v>0</v>
      </c>
      <c r="BC313" s="113" t="n">
        <v>0</v>
      </c>
      <c r="BD313" s="113" t="n">
        <v>0</v>
      </c>
      <c r="BE313" s="113" t="n">
        <v>0</v>
      </c>
      <c r="BF313" s="113" t="str">
        <f aca="false">AQ313</f>
        <v>no data</v>
      </c>
      <c r="BG313" s="214" t="n">
        <f aca="false">BD313/24</f>
        <v>0</v>
      </c>
      <c r="BH313" s="115" t="n">
        <v>0</v>
      </c>
      <c r="BI313" s="116" t="n">
        <v>0</v>
      </c>
      <c r="BJ313" s="117" t="n">
        <v>0</v>
      </c>
      <c r="BK313" s="118" t="n">
        <v>0</v>
      </c>
      <c r="BL313" s="118" t="n">
        <v>0</v>
      </c>
      <c r="BM313" s="118" t="n">
        <v>0</v>
      </c>
      <c r="BN313" s="118" t="n">
        <v>1004</v>
      </c>
      <c r="BO313" s="117" t="n">
        <v>0</v>
      </c>
      <c r="BP313" s="119" t="n">
        <v>0</v>
      </c>
      <c r="BQ313" s="114" t="n">
        <v>0</v>
      </c>
      <c r="BR313" s="114" t="n">
        <v>0</v>
      </c>
      <c r="BS313" s="120" t="n">
        <f aca="false">BR313-BQ313</f>
        <v>0</v>
      </c>
      <c r="BT313" s="113" t="n">
        <v>0</v>
      </c>
      <c r="BU313" s="113" t="n">
        <v>0</v>
      </c>
      <c r="BV313" s="135" t="n">
        <f aca="false">BU313-BT313</f>
        <v>0</v>
      </c>
      <c r="BW313" s="113" t="n">
        <f aca="false">BH313+BI313</f>
        <v>0</v>
      </c>
      <c r="BX313" s="220" t="n">
        <v>0</v>
      </c>
      <c r="BY313" s="220" t="n">
        <v>0</v>
      </c>
      <c r="CA313" s="220" t="n">
        <v>0</v>
      </c>
      <c r="CB313" s="220" t="n">
        <v>0</v>
      </c>
      <c r="CD313" s="220" t="n">
        <v>0</v>
      </c>
      <c r="CE313" s="220" t="n">
        <v>0</v>
      </c>
      <c r="CF313" s="220" t="n">
        <v>0</v>
      </c>
      <c r="CG313" s="220" t="n">
        <v>0</v>
      </c>
    </row>
    <row r="314" customFormat="false" ht="15" hidden="false" customHeight="true" outlineLevel="0" collapsed="false">
      <c r="A314" s="90" t="s">
        <v>138</v>
      </c>
      <c r="B314" s="91" t="n">
        <v>43409</v>
      </c>
      <c r="C314" s="140" t="n">
        <v>67.1</v>
      </c>
      <c r="D314" s="141" t="n">
        <v>0.516</v>
      </c>
      <c r="E314" s="142" t="n">
        <v>52</v>
      </c>
      <c r="F314" s="143" t="n">
        <v>82.5</v>
      </c>
      <c r="G314" s="143" t="n">
        <v>55</v>
      </c>
      <c r="H314" s="144" t="n">
        <v>0</v>
      </c>
      <c r="I314" s="144" t="n">
        <v>0</v>
      </c>
      <c r="J314" s="144" t="n">
        <v>0</v>
      </c>
      <c r="K314" s="144" t="n">
        <v>0</v>
      </c>
      <c r="L314" s="145" t="n">
        <v>0</v>
      </c>
      <c r="M314" s="145" t="n">
        <v>0</v>
      </c>
      <c r="N314" s="145" t="n">
        <v>0</v>
      </c>
      <c r="O314" s="145" t="n">
        <v>0</v>
      </c>
      <c r="P314" s="145" t="n">
        <v>0</v>
      </c>
      <c r="Q314" s="145" t="n">
        <v>0</v>
      </c>
      <c r="R314" s="146" t="n">
        <v>3720</v>
      </c>
      <c r="S314" s="147" t="n">
        <v>0</v>
      </c>
      <c r="T314" s="147" t="n">
        <v>0</v>
      </c>
      <c r="U314" s="148" t="n">
        <v>0</v>
      </c>
      <c r="V314" s="148" t="n">
        <v>0</v>
      </c>
      <c r="W314" s="143" t="n">
        <v>43</v>
      </c>
      <c r="X314" s="143" t="n">
        <v>1440</v>
      </c>
      <c r="Y314" s="143" t="n">
        <v>46</v>
      </c>
      <c r="Z314" s="143" t="n">
        <v>1440</v>
      </c>
      <c r="AA314" s="143" t="n">
        <v>60</v>
      </c>
      <c r="AB314" s="143" t="n">
        <v>1440</v>
      </c>
      <c r="AC314" s="149" t="n">
        <v>6</v>
      </c>
      <c r="AD314" s="150" t="n">
        <f aca="false">U314-T314</f>
        <v>0</v>
      </c>
      <c r="AE314" s="143" t="n">
        <v>0</v>
      </c>
      <c r="AF314" s="151" t="str">
        <f aca="false">IF(AE314&gt;0, V314/(AE314*24),"no data")</f>
        <v>no data</v>
      </c>
      <c r="AG314" s="152" t="n">
        <f aca="false">IF(R314&gt;0,R314/24,"no data")</f>
        <v>155</v>
      </c>
      <c r="AH314" s="151" t="str">
        <f aca="false">IF(U314&gt;0,(U314/R314),"no data")</f>
        <v>no data</v>
      </c>
      <c r="AI314" s="153" t="n">
        <f aca="false">(1440-((W314*X314)+(Y314*Z314)+(AA314*AB314))/(W314+Y314+AA314))/1440</f>
        <v>0</v>
      </c>
      <c r="AJ314" s="154" t="str">
        <f aca="false">IF(U314&gt;0,(1440-((X314*W314+AT314*AU314)+(Z314*Y314+AV314*AW314)+(AA314*AB314+AX314*AY314))/(W314+Y314+AA314))/1440,"no data")</f>
        <v>no data</v>
      </c>
      <c r="AK314" s="258" t="n">
        <v>0</v>
      </c>
      <c r="AL314" s="259" t="n">
        <v>0</v>
      </c>
      <c r="AM314" s="251" t="n">
        <f aca="false">AK314*AL314</f>
        <v>0</v>
      </c>
      <c r="AN314" s="258" t="n">
        <v>0</v>
      </c>
      <c r="AO314" s="260" t="n">
        <v>0</v>
      </c>
      <c r="AP314" s="155" t="n">
        <f aca="false">AN314*AO314</f>
        <v>0</v>
      </c>
      <c r="AQ314" s="156" t="str">
        <f aca="false">IF(U314&gt;0,((((AK314*AL314)+(AN314*AO314))/(U314*1000))*1000000),"no data")</f>
        <v>no data</v>
      </c>
      <c r="AR314" s="157" t="n">
        <f aca="false">S314/24</f>
        <v>0</v>
      </c>
      <c r="AS314" s="36"/>
      <c r="AT314" s="158" t="n">
        <v>0</v>
      </c>
      <c r="AU314" s="143" t="n">
        <v>0</v>
      </c>
      <c r="AV314" s="159" t="n">
        <v>0</v>
      </c>
      <c r="AW314" s="159" t="n">
        <v>0</v>
      </c>
      <c r="AX314" s="143" t="n">
        <v>0</v>
      </c>
      <c r="AY314" s="159" t="n">
        <v>0</v>
      </c>
      <c r="AZ314" s="143" t="n">
        <v>0</v>
      </c>
      <c r="BB314" s="143" t="n">
        <v>0</v>
      </c>
      <c r="BC314" s="143" t="n">
        <v>0</v>
      </c>
      <c r="BD314" s="143" t="n">
        <v>0</v>
      </c>
      <c r="BE314" s="160" t="n">
        <f aca="false">BC314-BB314</f>
        <v>0</v>
      </c>
      <c r="BF314" s="161" t="str">
        <f aca="false">AQ314</f>
        <v>no data</v>
      </c>
      <c r="BG314" s="162" t="n">
        <f aca="false">BD314/24</f>
        <v>0</v>
      </c>
      <c r="BH314" s="163" t="n">
        <v>0</v>
      </c>
      <c r="BI314" s="164" t="n">
        <v>0</v>
      </c>
      <c r="BJ314" s="162" t="n">
        <v>0</v>
      </c>
      <c r="BK314" s="160" t="n">
        <v>0</v>
      </c>
      <c r="BL314" s="160" t="n">
        <v>0</v>
      </c>
      <c r="BM314" s="160" t="n">
        <v>0</v>
      </c>
      <c r="BN314" s="160" t="n">
        <v>1004</v>
      </c>
      <c r="BO314" s="162" t="n">
        <v>0</v>
      </c>
      <c r="BP314" s="165" t="n">
        <v>0</v>
      </c>
      <c r="BQ314" s="162" t="n">
        <v>0</v>
      </c>
      <c r="BR314" s="162" t="n">
        <v>0</v>
      </c>
      <c r="BS314" s="120" t="n">
        <f aca="false">BR314-BQ314</f>
        <v>0</v>
      </c>
      <c r="BT314" s="160" t="n">
        <v>0</v>
      </c>
      <c r="BU314" s="160" t="n">
        <v>0</v>
      </c>
      <c r="BV314" s="135" t="n">
        <f aca="false">BU314-BT314</f>
        <v>0</v>
      </c>
      <c r="BW314" s="160" t="n">
        <f aca="false">BH314+BI314</f>
        <v>0</v>
      </c>
      <c r="BX314" s="162" t="n">
        <v>0</v>
      </c>
      <c r="BY314" s="162" t="n">
        <v>0</v>
      </c>
      <c r="CA314" s="162" t="n">
        <v>0</v>
      </c>
      <c r="CB314" s="162" t="n">
        <v>0</v>
      </c>
      <c r="CD314" s="162" t="n">
        <v>0</v>
      </c>
      <c r="CE314" s="162" t="n">
        <v>0</v>
      </c>
      <c r="CF314" s="162" t="n">
        <v>0</v>
      </c>
      <c r="CG314" s="162" t="n">
        <v>0</v>
      </c>
    </row>
    <row r="315" customFormat="false" ht="13.8" hidden="false" customHeight="false" outlineLevel="0" collapsed="false">
      <c r="A315" s="90"/>
      <c r="B315" s="91" t="n">
        <v>43410</v>
      </c>
      <c r="C315" s="140" t="n">
        <v>69.3</v>
      </c>
      <c r="D315" s="166" t="n">
        <v>0.449</v>
      </c>
      <c r="E315" s="142" t="n">
        <v>51.5</v>
      </c>
      <c r="F315" s="143" t="n">
        <v>86</v>
      </c>
      <c r="G315" s="143" t="n">
        <v>59</v>
      </c>
      <c r="H315" s="144" t="n">
        <v>0</v>
      </c>
      <c r="I315" s="144" t="n">
        <v>0</v>
      </c>
      <c r="J315" s="144" t="n">
        <v>0</v>
      </c>
      <c r="K315" s="144" t="n">
        <v>0</v>
      </c>
      <c r="L315" s="145" t="n">
        <v>0</v>
      </c>
      <c r="M315" s="145" t="n">
        <v>0</v>
      </c>
      <c r="N315" s="145" t="n">
        <v>0</v>
      </c>
      <c r="O315" s="145" t="n">
        <v>0</v>
      </c>
      <c r="P315" s="145" t="n">
        <v>0</v>
      </c>
      <c r="Q315" s="145" t="n">
        <v>0</v>
      </c>
      <c r="R315" s="146" t="n">
        <v>3720</v>
      </c>
      <c r="S315" s="147" t="n">
        <v>0</v>
      </c>
      <c r="T315" s="147" t="n">
        <v>0</v>
      </c>
      <c r="U315" s="148" t="n">
        <v>0</v>
      </c>
      <c r="V315" s="148" t="n">
        <v>0</v>
      </c>
      <c r="W315" s="143" t="n">
        <v>43</v>
      </c>
      <c r="X315" s="143" t="n">
        <v>1440</v>
      </c>
      <c r="Y315" s="143" t="n">
        <v>46</v>
      </c>
      <c r="Z315" s="143" t="n">
        <v>1440</v>
      </c>
      <c r="AA315" s="143" t="n">
        <v>60</v>
      </c>
      <c r="AB315" s="143" t="n">
        <v>1440</v>
      </c>
      <c r="AC315" s="149" t="n">
        <f aca="false">V315-U315+AZ315</f>
        <v>0</v>
      </c>
      <c r="AD315" s="150" t="n">
        <f aca="false">U315-T315</f>
        <v>0</v>
      </c>
      <c r="AE315" s="143" t="n">
        <v>0</v>
      </c>
      <c r="AF315" s="151" t="str">
        <f aca="false">IF(AE315&gt;0, V315/(AE315*24),"no data")</f>
        <v>no data</v>
      </c>
      <c r="AG315" s="152" t="n">
        <f aca="false">IF(R315&gt;0,R315/24,"no data")</f>
        <v>155</v>
      </c>
      <c r="AH315" s="151" t="str">
        <f aca="false">IF(U315&gt;0,(U315/R315),"no data")</f>
        <v>no data</v>
      </c>
      <c r="AI315" s="153" t="n">
        <f aca="false">(1440-((W315*X315)+(Y315*Z315)+(AA315*AB315))/(W315+Y315+AA315))/1440</f>
        <v>0</v>
      </c>
      <c r="AJ315" s="154" t="str">
        <f aca="false">IF(U315&gt;0,(1440-((X315*W315+AT315*AU315)+(Z315*Y315+AV315*AW315)+(AA315*AB315+AX315*AY315))/(W315+Y315+AA315))/1440,"no data")</f>
        <v>no data</v>
      </c>
      <c r="AK315" s="258" t="n">
        <v>0</v>
      </c>
      <c r="AL315" s="259" t="n">
        <v>0</v>
      </c>
      <c r="AM315" s="251" t="n">
        <f aca="false">AK315*AL315</f>
        <v>0</v>
      </c>
      <c r="AN315" s="258" t="n">
        <v>0</v>
      </c>
      <c r="AO315" s="260" t="n">
        <v>0</v>
      </c>
      <c r="AP315" s="155" t="n">
        <f aca="false">AN315*AO315</f>
        <v>0</v>
      </c>
      <c r="AQ315" s="156" t="str">
        <f aca="false">IF(U315&gt;0,((((AK315*AL315)+(AN315*AO315))/(U315*1000))*1000000),"no data")</f>
        <v>no data</v>
      </c>
      <c r="AR315" s="157" t="n">
        <f aca="false">S315/24</f>
        <v>0</v>
      </c>
      <c r="AS315" s="36"/>
      <c r="AT315" s="158" t="n">
        <v>0</v>
      </c>
      <c r="AU315" s="143" t="n">
        <v>0</v>
      </c>
      <c r="AV315" s="159" t="n">
        <v>0</v>
      </c>
      <c r="AW315" s="159" t="n">
        <v>0</v>
      </c>
      <c r="AX315" s="143" t="n">
        <v>0</v>
      </c>
      <c r="AY315" s="159" t="n">
        <v>0</v>
      </c>
      <c r="AZ315" s="143" t="n">
        <v>0</v>
      </c>
      <c r="BB315" s="143" t="n">
        <v>0</v>
      </c>
      <c r="BC315" s="143" t="n">
        <v>0</v>
      </c>
      <c r="BD315" s="143" t="n">
        <v>0</v>
      </c>
      <c r="BE315" s="160" t="n">
        <v>0</v>
      </c>
      <c r="BF315" s="161" t="str">
        <f aca="false">AQ315</f>
        <v>no data</v>
      </c>
      <c r="BG315" s="162" t="n">
        <f aca="false">BD315/24</f>
        <v>0</v>
      </c>
      <c r="BH315" s="163" t="n">
        <v>0</v>
      </c>
      <c r="BI315" s="164" t="n">
        <v>0</v>
      </c>
      <c r="BJ315" s="162" t="n">
        <v>0</v>
      </c>
      <c r="BK315" s="160" t="n">
        <v>0</v>
      </c>
      <c r="BL315" s="160" t="n">
        <v>0</v>
      </c>
      <c r="BM315" s="160" t="n">
        <v>0</v>
      </c>
      <c r="BN315" s="160" t="n">
        <v>1003</v>
      </c>
      <c r="BO315" s="160" t="n">
        <v>0</v>
      </c>
      <c r="BP315" s="165" t="n">
        <v>0</v>
      </c>
      <c r="BQ315" s="162" t="n">
        <v>0</v>
      </c>
      <c r="BR315" s="162" t="n">
        <v>0</v>
      </c>
      <c r="BS315" s="120" t="n">
        <f aca="false">BR315-BQ315</f>
        <v>0</v>
      </c>
      <c r="BT315" s="160" t="n">
        <v>0</v>
      </c>
      <c r="BU315" s="160" t="n">
        <v>0</v>
      </c>
      <c r="BV315" s="135" t="n">
        <f aca="false">BU315-BT315</f>
        <v>0</v>
      </c>
      <c r="BW315" s="160" t="n">
        <f aca="false">BH315+BI315</f>
        <v>0</v>
      </c>
      <c r="BX315" s="162" t="n">
        <v>0</v>
      </c>
      <c r="BY315" s="162" t="n">
        <v>0</v>
      </c>
      <c r="CA315" s="162" t="n">
        <v>0</v>
      </c>
      <c r="CB315" s="162" t="n">
        <v>0</v>
      </c>
      <c r="CD315" s="162" t="n">
        <v>0</v>
      </c>
      <c r="CE315" s="162" t="n">
        <v>0</v>
      </c>
      <c r="CF315" s="162" t="n">
        <v>0</v>
      </c>
      <c r="CG315" s="162" t="n">
        <v>0</v>
      </c>
    </row>
    <row r="316" customFormat="false" ht="13.8" hidden="false" customHeight="false" outlineLevel="0" collapsed="false">
      <c r="A316" s="90"/>
      <c r="B316" s="91" t="n">
        <v>43411</v>
      </c>
      <c r="C316" s="140" t="n">
        <v>69.6</v>
      </c>
      <c r="D316" s="166" t="n">
        <v>0.481</v>
      </c>
      <c r="E316" s="142" t="n">
        <v>53</v>
      </c>
      <c r="F316" s="143" t="n">
        <v>86</v>
      </c>
      <c r="G316" s="143" t="n">
        <v>58</v>
      </c>
      <c r="H316" s="144" t="n">
        <v>0</v>
      </c>
      <c r="I316" s="144" t="n">
        <v>0</v>
      </c>
      <c r="J316" s="144" t="n">
        <v>0</v>
      </c>
      <c r="K316" s="144" t="n">
        <v>0</v>
      </c>
      <c r="L316" s="145" t="n">
        <v>0</v>
      </c>
      <c r="M316" s="145" t="n">
        <v>0</v>
      </c>
      <c r="N316" s="145" t="n">
        <v>0</v>
      </c>
      <c r="O316" s="145" t="n">
        <v>0</v>
      </c>
      <c r="P316" s="145" t="n">
        <v>0</v>
      </c>
      <c r="Q316" s="145" t="n">
        <v>0</v>
      </c>
      <c r="R316" s="146" t="n">
        <v>3720</v>
      </c>
      <c r="S316" s="147" t="n">
        <v>0</v>
      </c>
      <c r="T316" s="147" t="n">
        <v>0</v>
      </c>
      <c r="U316" s="148" t="n">
        <v>0</v>
      </c>
      <c r="V316" s="148" t="n">
        <v>0</v>
      </c>
      <c r="W316" s="143" t="n">
        <v>43</v>
      </c>
      <c r="X316" s="143" t="n">
        <v>1440</v>
      </c>
      <c r="Y316" s="143" t="n">
        <v>46</v>
      </c>
      <c r="Z316" s="143" t="n">
        <v>1440</v>
      </c>
      <c r="AA316" s="143" t="n">
        <v>60</v>
      </c>
      <c r="AB316" s="143" t="n">
        <v>1440</v>
      </c>
      <c r="AC316" s="149" t="n">
        <f aca="false">V316-U316+AZ316</f>
        <v>0</v>
      </c>
      <c r="AD316" s="150" t="n">
        <f aca="false">U316-T316</f>
        <v>0</v>
      </c>
      <c r="AE316" s="143" t="n">
        <v>0</v>
      </c>
      <c r="AF316" s="151" t="str">
        <f aca="false">IF(AE316&gt;0, V316/(AE316*24),"no data")</f>
        <v>no data</v>
      </c>
      <c r="AG316" s="152" t="n">
        <f aca="false">IF(R316&gt;0,R316/24,"no data")</f>
        <v>155</v>
      </c>
      <c r="AH316" s="151" t="str">
        <f aca="false">IF(U316&gt;0,(U316/R316),"no data")</f>
        <v>no data</v>
      </c>
      <c r="AI316" s="153" t="n">
        <f aca="false">(1440-((W316*X316)+(Y316*Z316)+(AA316*AB316))/(W316+Y316+AA316))/1440</f>
        <v>0</v>
      </c>
      <c r="AJ316" s="154" t="str">
        <f aca="false">IF(U316&gt;0,(1440-((X316*W316+AT316*AU316)+(Z316*Y316+AV316*AW316)+(AA316*AB316+AX316*AY316))/(W316+Y316+AA316))/1440,"no data")</f>
        <v>no data</v>
      </c>
      <c r="AK316" s="258" t="n">
        <v>0</v>
      </c>
      <c r="AL316" s="259" t="n">
        <v>0</v>
      </c>
      <c r="AM316" s="251" t="n">
        <f aca="false">AK316*AL316</f>
        <v>0</v>
      </c>
      <c r="AN316" s="258" t="n">
        <v>0</v>
      </c>
      <c r="AO316" s="260" t="n">
        <v>0</v>
      </c>
      <c r="AP316" s="155" t="n">
        <f aca="false">AN316*AO316</f>
        <v>0</v>
      </c>
      <c r="AQ316" s="156" t="str">
        <f aca="false">IF(U316&gt;0,((((AK316*AL316)+(AN316*AO316))/(U316*1000))*1000000),"no data")</f>
        <v>no data</v>
      </c>
      <c r="AR316" s="157" t="n">
        <f aca="false">S316/24</f>
        <v>0</v>
      </c>
      <c r="AS316" s="36"/>
      <c r="AT316" s="167" t="n">
        <v>0</v>
      </c>
      <c r="AU316" s="143" t="n">
        <v>0</v>
      </c>
      <c r="AV316" s="159" t="n">
        <v>0</v>
      </c>
      <c r="AW316" s="159" t="n">
        <v>0</v>
      </c>
      <c r="AX316" s="143" t="n">
        <v>0</v>
      </c>
      <c r="AY316" s="159" t="n">
        <v>0</v>
      </c>
      <c r="AZ316" s="143" t="n">
        <v>0</v>
      </c>
      <c r="BB316" s="143" t="n">
        <v>0</v>
      </c>
      <c r="BC316" s="143" t="n">
        <v>0</v>
      </c>
      <c r="BD316" s="143" t="n">
        <v>0</v>
      </c>
      <c r="BE316" s="160" t="n">
        <v>0</v>
      </c>
      <c r="BF316" s="161" t="str">
        <f aca="false">AQ316</f>
        <v>no data</v>
      </c>
      <c r="BG316" s="162" t="n">
        <f aca="false">BD316/24</f>
        <v>0</v>
      </c>
      <c r="BH316" s="163" t="n">
        <v>0</v>
      </c>
      <c r="BI316" s="164" t="n">
        <v>0</v>
      </c>
      <c r="BJ316" s="162" t="n">
        <v>0</v>
      </c>
      <c r="BK316" s="160" t="n">
        <v>0</v>
      </c>
      <c r="BL316" s="160" t="n">
        <v>0</v>
      </c>
      <c r="BM316" s="160" t="n">
        <v>0</v>
      </c>
      <c r="BN316" s="160" t="n">
        <v>1003</v>
      </c>
      <c r="BO316" s="160" t="n">
        <v>0</v>
      </c>
      <c r="BP316" s="165" t="n">
        <v>0</v>
      </c>
      <c r="BQ316" s="162" t="n">
        <v>0</v>
      </c>
      <c r="BR316" s="162" t="n">
        <v>0</v>
      </c>
      <c r="BS316" s="120" t="n">
        <v>0</v>
      </c>
      <c r="BT316" s="160" t="n">
        <v>0</v>
      </c>
      <c r="BU316" s="160" t="n">
        <v>0</v>
      </c>
      <c r="BV316" s="135" t="n">
        <v>0</v>
      </c>
      <c r="BW316" s="160" t="n">
        <v>0</v>
      </c>
      <c r="BX316" s="162" t="n">
        <v>0</v>
      </c>
      <c r="BY316" s="162" t="n">
        <v>0</v>
      </c>
      <c r="CA316" s="162" t="n">
        <v>0</v>
      </c>
      <c r="CB316" s="162" t="n">
        <v>0</v>
      </c>
      <c r="CD316" s="162" t="n">
        <v>0</v>
      </c>
      <c r="CE316" s="162" t="n">
        <v>0</v>
      </c>
      <c r="CF316" s="162" t="n">
        <v>0</v>
      </c>
      <c r="CG316" s="162" t="n">
        <v>0</v>
      </c>
    </row>
    <row r="317" customFormat="false" ht="13.8" hidden="false" customHeight="false" outlineLevel="0" collapsed="false">
      <c r="A317" s="90"/>
      <c r="B317" s="91" t="n">
        <v>43412</v>
      </c>
      <c r="C317" s="140" t="n">
        <v>70.4</v>
      </c>
      <c r="D317" s="166" t="n">
        <v>0.486</v>
      </c>
      <c r="E317" s="142" t="n">
        <v>53.8</v>
      </c>
      <c r="F317" s="168" t="n">
        <v>88</v>
      </c>
      <c r="G317" s="168" t="n">
        <v>59</v>
      </c>
      <c r="H317" s="144" t="n">
        <v>0</v>
      </c>
      <c r="I317" s="144" t="n">
        <v>0</v>
      </c>
      <c r="J317" s="144" t="n">
        <v>0</v>
      </c>
      <c r="K317" s="144" t="n">
        <v>0</v>
      </c>
      <c r="L317" s="145" t="n">
        <v>0</v>
      </c>
      <c r="M317" s="145" t="n">
        <v>0</v>
      </c>
      <c r="N317" s="145" t="n">
        <v>0</v>
      </c>
      <c r="O317" s="145" t="n">
        <v>0</v>
      </c>
      <c r="P317" s="145" t="n">
        <v>0</v>
      </c>
      <c r="Q317" s="145" t="n">
        <v>0</v>
      </c>
      <c r="R317" s="146" t="n">
        <v>3720</v>
      </c>
      <c r="S317" s="147" t="n">
        <v>0</v>
      </c>
      <c r="T317" s="147" t="n">
        <v>0</v>
      </c>
      <c r="U317" s="148" t="n">
        <v>0</v>
      </c>
      <c r="V317" s="148" t="n">
        <v>0</v>
      </c>
      <c r="W317" s="143" t="n">
        <v>43</v>
      </c>
      <c r="X317" s="168" t="n">
        <v>1440</v>
      </c>
      <c r="Y317" s="168" t="n">
        <v>46</v>
      </c>
      <c r="Z317" s="168" t="n">
        <v>1440</v>
      </c>
      <c r="AA317" s="168" t="n">
        <v>60</v>
      </c>
      <c r="AB317" s="168" t="n">
        <v>1440</v>
      </c>
      <c r="AC317" s="149" t="n">
        <f aca="false">V317-U317+AZ317</f>
        <v>8</v>
      </c>
      <c r="AD317" s="150" t="n">
        <f aca="false">U317-T317</f>
        <v>0</v>
      </c>
      <c r="AE317" s="143" t="n">
        <v>0</v>
      </c>
      <c r="AF317" s="151" t="str">
        <f aca="false">IF(AE317&gt;0, V317/(AE317*24),"no data")</f>
        <v>no data</v>
      </c>
      <c r="AG317" s="152" t="n">
        <f aca="false">IF(R317&gt;0,R317/24,"no data")</f>
        <v>155</v>
      </c>
      <c r="AH317" s="151" t="str">
        <f aca="false">IF(U317&gt;0,(U317/R317),"no data")</f>
        <v>no data</v>
      </c>
      <c r="AI317" s="153" t="n">
        <f aca="false">(1440-((W317*X317)+(Y317*Z317)+(AA317*AB317))/(W317+Y317+AA317))/1440</f>
        <v>0</v>
      </c>
      <c r="AJ317" s="154" t="str">
        <f aca="false">IF(U317&gt;0,(1440-((X317*W317+AT317*AU317)+(Z317*Y317+AV317*AW317)+(AA317*AB317+AX317*AY317))/(W317+Y317+AA317))/1440,"no data")</f>
        <v>no data</v>
      </c>
      <c r="AK317" s="258" t="n">
        <v>0</v>
      </c>
      <c r="AL317" s="259" t="n">
        <v>0</v>
      </c>
      <c r="AM317" s="251" t="n">
        <f aca="false">AK317*AL317</f>
        <v>0</v>
      </c>
      <c r="AN317" s="258" t="n">
        <v>0</v>
      </c>
      <c r="AO317" s="260" t="n">
        <v>0</v>
      </c>
      <c r="AP317" s="155" t="n">
        <f aca="false">AN317*AO317</f>
        <v>0</v>
      </c>
      <c r="AQ317" s="156" t="str">
        <f aca="false">IF(U317&gt;0,((((AK317*AL317)+(AN317*AO317))/(U317*1000))*1000000),"no data")</f>
        <v>no data</v>
      </c>
      <c r="AR317" s="157" t="n">
        <f aca="false">S317/24</f>
        <v>0</v>
      </c>
      <c r="AS317" s="36"/>
      <c r="AT317" s="143" t="n">
        <v>0</v>
      </c>
      <c r="AU317" s="159" t="n">
        <v>0</v>
      </c>
      <c r="AV317" s="159" t="n">
        <v>0</v>
      </c>
      <c r="AW317" s="143" t="n">
        <v>0</v>
      </c>
      <c r="AX317" s="159" t="n">
        <v>0</v>
      </c>
      <c r="AY317" s="143" t="n">
        <v>0</v>
      </c>
      <c r="AZ317" s="143" t="n">
        <v>8</v>
      </c>
      <c r="BB317" s="160" t="n">
        <v>0</v>
      </c>
      <c r="BC317" s="160" t="n">
        <v>0</v>
      </c>
      <c r="BD317" s="169" t="n">
        <v>0</v>
      </c>
      <c r="BE317" s="160" t="n">
        <v>0</v>
      </c>
      <c r="BF317" s="162" t="str">
        <f aca="false">AQ317</f>
        <v>no data</v>
      </c>
      <c r="BG317" s="162" t="n">
        <f aca="false">BD317/24</f>
        <v>0</v>
      </c>
      <c r="BH317" s="163" t="n">
        <v>0</v>
      </c>
      <c r="BI317" s="164" t="n">
        <v>0</v>
      </c>
      <c r="BJ317" s="162" t="n">
        <v>0</v>
      </c>
      <c r="BK317" s="160" t="n">
        <v>0</v>
      </c>
      <c r="BL317" s="160" t="n">
        <v>0</v>
      </c>
      <c r="BM317" s="160" t="n">
        <v>0</v>
      </c>
      <c r="BN317" s="160" t="n">
        <v>1003</v>
      </c>
      <c r="BO317" s="160" t="n">
        <v>0</v>
      </c>
      <c r="BP317" s="165" t="n">
        <v>0</v>
      </c>
      <c r="BQ317" s="162" t="n">
        <v>0</v>
      </c>
      <c r="BR317" s="162" t="n">
        <v>0</v>
      </c>
      <c r="BS317" s="120" t="n">
        <f aca="false">BR317-BQ317</f>
        <v>0</v>
      </c>
      <c r="BT317" s="160" t="n">
        <v>0</v>
      </c>
      <c r="BU317" s="160" t="n">
        <v>0</v>
      </c>
      <c r="BV317" s="135" t="n">
        <f aca="false">BU317-BT317</f>
        <v>0</v>
      </c>
      <c r="BW317" s="160" t="n">
        <f aca="false">BH317+BI317</f>
        <v>0</v>
      </c>
      <c r="BX317" s="162" t="n">
        <v>0</v>
      </c>
      <c r="BY317" s="162" t="n">
        <v>0</v>
      </c>
      <c r="CA317" s="162" t="n">
        <v>0</v>
      </c>
      <c r="CB317" s="162" t="n">
        <v>0</v>
      </c>
      <c r="CD317" s="162" t="n">
        <v>0</v>
      </c>
      <c r="CE317" s="162" t="n">
        <v>0</v>
      </c>
      <c r="CF317" s="162" t="n">
        <v>0</v>
      </c>
      <c r="CG317" s="162" t="n">
        <v>0</v>
      </c>
    </row>
    <row r="318" customFormat="false" ht="13.8" hidden="false" customHeight="false" outlineLevel="0" collapsed="false">
      <c r="A318" s="90"/>
      <c r="B318" s="91" t="n">
        <v>43413</v>
      </c>
      <c r="C318" s="140" t="n">
        <v>69.7</v>
      </c>
      <c r="D318" s="166" t="n">
        <v>0.533</v>
      </c>
      <c r="E318" s="142" t="n">
        <v>54.7</v>
      </c>
      <c r="F318" s="143" t="n">
        <v>83</v>
      </c>
      <c r="G318" s="143" t="n">
        <v>58</v>
      </c>
      <c r="H318" s="143" t="n">
        <v>0</v>
      </c>
      <c r="I318" s="143" t="n">
        <v>0</v>
      </c>
      <c r="J318" s="143" t="n">
        <v>0</v>
      </c>
      <c r="K318" s="143" t="n">
        <v>0</v>
      </c>
      <c r="L318" s="145" t="n">
        <v>0</v>
      </c>
      <c r="M318" s="145" t="n">
        <v>0</v>
      </c>
      <c r="N318" s="145" t="n">
        <v>0</v>
      </c>
      <c r="O318" s="145" t="n">
        <v>0</v>
      </c>
      <c r="P318" s="145" t="n">
        <v>0</v>
      </c>
      <c r="Q318" s="145" t="n">
        <v>0</v>
      </c>
      <c r="R318" s="146" t="n">
        <v>3720</v>
      </c>
      <c r="S318" s="147" t="n">
        <v>0</v>
      </c>
      <c r="T318" s="147" t="n">
        <v>0</v>
      </c>
      <c r="U318" s="148" t="n">
        <v>0</v>
      </c>
      <c r="V318" s="148" t="n">
        <v>0</v>
      </c>
      <c r="W318" s="143" t="n">
        <v>43</v>
      </c>
      <c r="X318" s="143" t="n">
        <v>1440</v>
      </c>
      <c r="Y318" s="143" t="n">
        <v>46</v>
      </c>
      <c r="Z318" s="143" t="n">
        <v>1440</v>
      </c>
      <c r="AA318" s="143" t="n">
        <v>60</v>
      </c>
      <c r="AB318" s="143" t="n">
        <v>1440</v>
      </c>
      <c r="AC318" s="149" t="n">
        <f aca="false">V318-U318+AZ318</f>
        <v>8</v>
      </c>
      <c r="AD318" s="150" t="n">
        <f aca="false">U318-T318</f>
        <v>0</v>
      </c>
      <c r="AE318" s="143" t="n">
        <v>0</v>
      </c>
      <c r="AF318" s="151" t="str">
        <f aca="false">IF(AE318&gt;0, V318/(AE318*24),"no data")</f>
        <v>no data</v>
      </c>
      <c r="AG318" s="152" t="n">
        <f aca="false">IF(R318&gt;0,R318/24,"no data")</f>
        <v>155</v>
      </c>
      <c r="AH318" s="151" t="str">
        <f aca="false">IF(U318&gt;0,(U318/R318),"no data")</f>
        <v>no data</v>
      </c>
      <c r="AI318" s="153" t="n">
        <f aca="false">(1440-((W318*X318)+(Y318*Z318)+(AA318*AB318))/(W318+Y318+AA318))/1440</f>
        <v>0</v>
      </c>
      <c r="AJ318" s="154" t="str">
        <f aca="false">IF(U318&gt;0,(1440-((X318*W318+AT318*AU318)+(Z318*Y318+AV318*AW318)+(AA318*AB318+AX318*AY318))/(W318+Y318+AA318))/1440,"no data")</f>
        <v>no data</v>
      </c>
      <c r="AK318" s="258" t="n">
        <v>0</v>
      </c>
      <c r="AL318" s="259" t="n">
        <v>0</v>
      </c>
      <c r="AM318" s="251" t="n">
        <f aca="false">AK318*AL318</f>
        <v>0</v>
      </c>
      <c r="AN318" s="258" t="n">
        <v>0</v>
      </c>
      <c r="AO318" s="261" t="n">
        <v>0</v>
      </c>
      <c r="AP318" s="155" t="n">
        <f aca="false">AN318*AO318</f>
        <v>0</v>
      </c>
      <c r="AQ318" s="156" t="str">
        <f aca="false">IF(U318&gt;0,((((AK318*AL318)+(AN318*AO318))/(U318*1000))*1000000),"no data")</f>
        <v>no data</v>
      </c>
      <c r="AR318" s="157" t="n">
        <f aca="false">S318/24</f>
        <v>0</v>
      </c>
      <c r="AS318" s="36"/>
      <c r="AT318" s="143" t="n">
        <v>0</v>
      </c>
      <c r="AU318" s="143" t="n">
        <v>0</v>
      </c>
      <c r="AV318" s="143" t="n">
        <v>0</v>
      </c>
      <c r="AW318" s="143" t="n">
        <v>0</v>
      </c>
      <c r="AX318" s="143" t="n">
        <v>0</v>
      </c>
      <c r="AY318" s="143" t="n">
        <v>0</v>
      </c>
      <c r="AZ318" s="143" t="n">
        <v>8</v>
      </c>
      <c r="BB318" s="160" t="n">
        <v>0</v>
      </c>
      <c r="BC318" s="160" t="n">
        <v>0</v>
      </c>
      <c r="BD318" s="160" t="n">
        <v>0</v>
      </c>
      <c r="BE318" s="160" t="n">
        <f aca="false">BC318-BB318</f>
        <v>0</v>
      </c>
      <c r="BF318" s="162" t="str">
        <f aca="false">AQ318</f>
        <v>no data</v>
      </c>
      <c r="BG318" s="162" t="n">
        <f aca="false">BD318/24</f>
        <v>0</v>
      </c>
      <c r="BH318" s="163" t="n">
        <v>0</v>
      </c>
      <c r="BI318" s="164" t="n">
        <v>0</v>
      </c>
      <c r="BJ318" s="162" t="n">
        <v>0</v>
      </c>
      <c r="BK318" s="160" t="n">
        <v>0</v>
      </c>
      <c r="BL318" s="160" t="n">
        <v>0</v>
      </c>
      <c r="BM318" s="160" t="n">
        <v>0</v>
      </c>
      <c r="BN318" s="160" t="n">
        <v>1003</v>
      </c>
      <c r="BO318" s="160" t="n">
        <v>0</v>
      </c>
      <c r="BP318" s="165" t="n">
        <v>0</v>
      </c>
      <c r="BQ318" s="162" t="n">
        <v>0</v>
      </c>
      <c r="BR318" s="162" t="n">
        <v>0</v>
      </c>
      <c r="BS318" s="120" t="n">
        <f aca="false">BR318-BQ318</f>
        <v>0</v>
      </c>
      <c r="BT318" s="160" t="n">
        <v>0</v>
      </c>
      <c r="BU318" s="160" t="n">
        <v>0</v>
      </c>
      <c r="BV318" s="135" t="n">
        <f aca="false">BU318-BT318</f>
        <v>0</v>
      </c>
      <c r="BW318" s="160" t="n">
        <f aca="false">BH318+BI318</f>
        <v>0</v>
      </c>
      <c r="BX318" s="162" t="n">
        <v>0</v>
      </c>
      <c r="BY318" s="162" t="n">
        <v>0</v>
      </c>
      <c r="CA318" s="162" t="n">
        <v>0</v>
      </c>
      <c r="CB318" s="162" t="n">
        <v>0</v>
      </c>
      <c r="CD318" s="162" t="n">
        <v>0</v>
      </c>
      <c r="CE318" s="162" t="n">
        <v>0</v>
      </c>
      <c r="CF318" s="162" t="n">
        <v>0</v>
      </c>
      <c r="CG318" s="162" t="n">
        <v>0</v>
      </c>
    </row>
    <row r="319" customFormat="false" ht="13.8" hidden="false" customHeight="false" outlineLevel="0" collapsed="false">
      <c r="A319" s="90"/>
      <c r="B319" s="91" t="n">
        <v>43414</v>
      </c>
      <c r="C319" s="140" t="n">
        <v>68.9</v>
      </c>
      <c r="D319" s="166" t="n">
        <v>0.616</v>
      </c>
      <c r="E319" s="142" t="n">
        <v>56.8</v>
      </c>
      <c r="F319" s="143" t="n">
        <v>80</v>
      </c>
      <c r="G319" s="143" t="n">
        <v>59</v>
      </c>
      <c r="H319" s="143" t="n">
        <v>0</v>
      </c>
      <c r="I319" s="143" t="n">
        <v>0</v>
      </c>
      <c r="J319" s="143" t="n">
        <v>0</v>
      </c>
      <c r="K319" s="143" t="n">
        <v>0</v>
      </c>
      <c r="L319" s="145" t="n">
        <v>0</v>
      </c>
      <c r="M319" s="145" t="n">
        <v>0</v>
      </c>
      <c r="N319" s="145" t="n">
        <v>0</v>
      </c>
      <c r="O319" s="145" t="n">
        <v>0</v>
      </c>
      <c r="P319" s="145" t="n">
        <v>0</v>
      </c>
      <c r="Q319" s="145" t="n">
        <v>0</v>
      </c>
      <c r="R319" s="146" t="n">
        <v>3720</v>
      </c>
      <c r="S319" s="147" t="n">
        <v>0</v>
      </c>
      <c r="T319" s="147" t="n">
        <v>0</v>
      </c>
      <c r="U319" s="148" t="n">
        <v>0</v>
      </c>
      <c r="V319" s="148" t="n">
        <v>0</v>
      </c>
      <c r="W319" s="143" t="n">
        <v>43</v>
      </c>
      <c r="X319" s="143" t="n">
        <v>1440</v>
      </c>
      <c r="Y319" s="143" t="n">
        <v>46</v>
      </c>
      <c r="Z319" s="143" t="n">
        <v>1440</v>
      </c>
      <c r="AA319" s="143" t="n">
        <v>60</v>
      </c>
      <c r="AB319" s="143" t="n">
        <v>1440</v>
      </c>
      <c r="AC319" s="149" t="n">
        <f aca="false">V319-U319+AZ319</f>
        <v>8</v>
      </c>
      <c r="AD319" s="150" t="n">
        <f aca="false">U319-T319</f>
        <v>0</v>
      </c>
      <c r="AE319" s="143" t="n">
        <v>0</v>
      </c>
      <c r="AF319" s="151" t="str">
        <f aca="false">IF(AE319&gt;0, V319/(AE319*24),"no data")</f>
        <v>no data</v>
      </c>
      <c r="AG319" s="152" t="n">
        <f aca="false">IF(R319&gt;0,R319/24,"no data")</f>
        <v>155</v>
      </c>
      <c r="AH319" s="151" t="str">
        <f aca="false">IF(U319&gt;0,(U319/R319),"no data")</f>
        <v>no data</v>
      </c>
      <c r="AI319" s="153" t="n">
        <f aca="false">(1440-((W319*X319)+(Y319*Z319)+(AA319*AB319))/(W319+Y319+AA319))/1440</f>
        <v>0</v>
      </c>
      <c r="AJ319" s="154" t="str">
        <f aca="false">IF(U319&gt;0,(1440-((X319*W319+AT319*AU319)+(Z319*Y319+AV319*AW319)+(AA319*AB319+AX319*AY319))/(W319+Y319+AA319))/1440,"no data")</f>
        <v>no data</v>
      </c>
      <c r="AK319" s="258" t="n">
        <v>0</v>
      </c>
      <c r="AL319" s="259" t="n">
        <v>0</v>
      </c>
      <c r="AM319" s="251" t="n">
        <f aca="false">AK319*AL319</f>
        <v>0</v>
      </c>
      <c r="AN319" s="258" t="n">
        <v>0</v>
      </c>
      <c r="AO319" s="261" t="n">
        <v>0</v>
      </c>
      <c r="AP319" s="155" t="n">
        <f aca="false">AN319*AO319</f>
        <v>0</v>
      </c>
      <c r="AQ319" s="156" t="str">
        <f aca="false">IF(U319&gt;0,((((AK319*AL319)+(AN319*AO319))/(U319*1000))*1000000),"no data")</f>
        <v>no data</v>
      </c>
      <c r="AR319" s="157" t="n">
        <f aca="false">S319/24</f>
        <v>0</v>
      </c>
      <c r="AS319" s="36"/>
      <c r="AT319" s="143" t="n">
        <v>0</v>
      </c>
      <c r="AU319" s="143" t="n">
        <v>0</v>
      </c>
      <c r="AV319" s="143" t="n">
        <v>0</v>
      </c>
      <c r="AW319" s="143" t="n">
        <v>0</v>
      </c>
      <c r="AX319" s="143" t="n">
        <v>0</v>
      </c>
      <c r="AY319" s="143" t="n">
        <v>0</v>
      </c>
      <c r="AZ319" s="143" t="n">
        <v>8</v>
      </c>
      <c r="BB319" s="160" t="n">
        <v>0</v>
      </c>
      <c r="BC319" s="160" t="n">
        <v>0</v>
      </c>
      <c r="BD319" s="160" t="n">
        <v>0</v>
      </c>
      <c r="BE319" s="160" t="n">
        <f aca="false">BC319-BB319</f>
        <v>0</v>
      </c>
      <c r="BF319" s="162" t="str">
        <f aca="false">AQ319</f>
        <v>no data</v>
      </c>
      <c r="BG319" s="162" t="n">
        <f aca="false">BD319/24</f>
        <v>0</v>
      </c>
      <c r="BH319" s="163" t="n">
        <v>0</v>
      </c>
      <c r="BI319" s="164" t="n">
        <v>0</v>
      </c>
      <c r="BJ319" s="162" t="n">
        <v>0</v>
      </c>
      <c r="BK319" s="160" t="n">
        <v>0</v>
      </c>
      <c r="BL319" s="160" t="n">
        <v>0</v>
      </c>
      <c r="BM319" s="160" t="n">
        <v>0</v>
      </c>
      <c r="BN319" s="160" t="n">
        <v>1003</v>
      </c>
      <c r="BO319" s="160" t="n">
        <v>0</v>
      </c>
      <c r="BP319" s="165" t="n">
        <v>0</v>
      </c>
      <c r="BQ319" s="162" t="n">
        <v>0</v>
      </c>
      <c r="BR319" s="162" t="n">
        <v>0</v>
      </c>
      <c r="BS319" s="120" t="n">
        <f aca="false">BR319-BQ319</f>
        <v>0</v>
      </c>
      <c r="BT319" s="160" t="n">
        <v>0</v>
      </c>
      <c r="BU319" s="160" t="n">
        <v>0</v>
      </c>
      <c r="BV319" s="135" t="n">
        <f aca="false">BU319-BT319</f>
        <v>0</v>
      </c>
      <c r="BW319" s="160" t="n">
        <f aca="false">BH319+BI319</f>
        <v>0</v>
      </c>
      <c r="BX319" s="162" t="n">
        <v>0</v>
      </c>
      <c r="BY319" s="162" t="n">
        <v>0</v>
      </c>
      <c r="CA319" s="162" t="n">
        <v>0</v>
      </c>
      <c r="CB319" s="162" t="n">
        <v>0</v>
      </c>
      <c r="CD319" s="162" t="n">
        <v>0</v>
      </c>
      <c r="CE319" s="162" t="n">
        <v>0</v>
      </c>
      <c r="CF319" s="162" t="n">
        <v>0</v>
      </c>
      <c r="CG319" s="162" t="n">
        <v>0</v>
      </c>
    </row>
    <row r="320" customFormat="false" ht="13.8" hidden="false" customHeight="false" outlineLevel="0" collapsed="false">
      <c r="A320" s="90"/>
      <c r="B320" s="91" t="n">
        <v>43415</v>
      </c>
      <c r="C320" s="140" t="n">
        <v>68.7</v>
      </c>
      <c r="D320" s="166" t="n">
        <v>0.655</v>
      </c>
      <c r="E320" s="142" t="n">
        <v>57.7</v>
      </c>
      <c r="F320" s="143" t="n">
        <v>76</v>
      </c>
      <c r="G320" s="143" t="n">
        <v>65</v>
      </c>
      <c r="H320" s="143" t="n">
        <v>0</v>
      </c>
      <c r="I320" s="143" t="n">
        <v>0</v>
      </c>
      <c r="J320" s="143" t="n">
        <v>0</v>
      </c>
      <c r="K320" s="143" t="n">
        <v>0</v>
      </c>
      <c r="L320" s="145" t="n">
        <v>0</v>
      </c>
      <c r="M320" s="145" t="n">
        <v>0</v>
      </c>
      <c r="N320" s="145" t="n">
        <v>0</v>
      </c>
      <c r="O320" s="145" t="n">
        <v>0</v>
      </c>
      <c r="P320" s="145" t="n">
        <v>0</v>
      </c>
      <c r="Q320" s="145" t="n">
        <v>0</v>
      </c>
      <c r="R320" s="146" t="n">
        <v>3720</v>
      </c>
      <c r="S320" s="147" t="n">
        <v>0</v>
      </c>
      <c r="T320" s="147" t="n">
        <v>0</v>
      </c>
      <c r="U320" s="148" t="n">
        <v>0</v>
      </c>
      <c r="V320" s="148" t="n">
        <v>0</v>
      </c>
      <c r="W320" s="143" t="n">
        <v>43</v>
      </c>
      <c r="X320" s="143" t="n">
        <v>1440</v>
      </c>
      <c r="Y320" s="143" t="n">
        <v>46</v>
      </c>
      <c r="Z320" s="143" t="n">
        <v>1440</v>
      </c>
      <c r="AA320" s="143" t="n">
        <v>60</v>
      </c>
      <c r="AB320" s="143" t="n">
        <v>1440</v>
      </c>
      <c r="AC320" s="149" t="n">
        <f aca="false">V320-U320+AZ320</f>
        <v>6</v>
      </c>
      <c r="AD320" s="150" t="n">
        <f aca="false">U320-T320</f>
        <v>0</v>
      </c>
      <c r="AE320" s="143" t="n">
        <v>0</v>
      </c>
      <c r="AF320" s="151" t="str">
        <f aca="false">IF(AE320&gt;0, V320/(AE320*24),"no data")</f>
        <v>no data</v>
      </c>
      <c r="AG320" s="152" t="n">
        <f aca="false">IF(R320&gt;0,R320/24,"no data")</f>
        <v>155</v>
      </c>
      <c r="AH320" s="151" t="str">
        <f aca="false">IF(U320&gt;0,(U320/R320),"no data")</f>
        <v>no data</v>
      </c>
      <c r="AI320" s="153" t="n">
        <f aca="false">(1440-((W320*X320)+(Y320*Z320)+(AA320*AB320))/(W320+Y320+AA320))/1440</f>
        <v>0</v>
      </c>
      <c r="AJ320" s="154" t="str">
        <f aca="false">IF(U320&gt;0,(1440-((X320*W320+AT320*AU320)+(Z320*Y320+AV320*AW320)+(AA320*AB320+AX320*AY320))/(W320+Y320+AA320))/1440,"no data")</f>
        <v>no data</v>
      </c>
      <c r="AK320" s="258" t="n">
        <v>0</v>
      </c>
      <c r="AL320" s="259" t="n">
        <v>0</v>
      </c>
      <c r="AM320" s="251" t="n">
        <f aca="false">AK320*AL320</f>
        <v>0</v>
      </c>
      <c r="AN320" s="258" t="n">
        <v>0</v>
      </c>
      <c r="AO320" s="261" t="n">
        <v>0</v>
      </c>
      <c r="AP320" s="155" t="n">
        <f aca="false">AN320*AO320</f>
        <v>0</v>
      </c>
      <c r="AQ320" s="156" t="str">
        <f aca="false">IF(U320&gt;0,((((AK320*AL320)+(AN320*AO320))/(U320*1000))*1000000),"no data")</f>
        <v>no data</v>
      </c>
      <c r="AR320" s="157" t="n">
        <f aca="false">S320/24</f>
        <v>0</v>
      </c>
      <c r="AS320" s="36"/>
      <c r="AT320" s="143" t="n">
        <v>0</v>
      </c>
      <c r="AU320" s="143" t="n">
        <v>0</v>
      </c>
      <c r="AV320" s="143" t="n">
        <v>0</v>
      </c>
      <c r="AW320" s="143" t="n">
        <v>0</v>
      </c>
      <c r="AX320" s="143" t="n">
        <v>0</v>
      </c>
      <c r="AY320" s="143" t="n">
        <v>0</v>
      </c>
      <c r="AZ320" s="143" t="n">
        <v>6</v>
      </c>
      <c r="BB320" s="160" t="n">
        <v>0</v>
      </c>
      <c r="BC320" s="160" t="n">
        <v>0</v>
      </c>
      <c r="BD320" s="160" t="n">
        <v>0</v>
      </c>
      <c r="BE320" s="160" t="n">
        <f aca="false">BC320-BB320</f>
        <v>0</v>
      </c>
      <c r="BF320" s="162" t="str">
        <f aca="false">AQ320</f>
        <v>no data</v>
      </c>
      <c r="BG320" s="162" t="n">
        <f aca="false">BD320/24</f>
        <v>0</v>
      </c>
      <c r="BH320" s="163" t="n">
        <v>0</v>
      </c>
      <c r="BI320" s="164" t="n">
        <v>0</v>
      </c>
      <c r="BJ320" s="162" t="n">
        <v>0</v>
      </c>
      <c r="BK320" s="160" t="n">
        <v>0</v>
      </c>
      <c r="BL320" s="160" t="n">
        <v>0</v>
      </c>
      <c r="BM320" s="160" t="n">
        <v>0</v>
      </c>
      <c r="BN320" s="160" t="n">
        <v>1003</v>
      </c>
      <c r="BO320" s="160" t="n">
        <v>0</v>
      </c>
      <c r="BP320" s="165" t="n">
        <v>0</v>
      </c>
      <c r="BQ320" s="162" t="n">
        <v>0</v>
      </c>
      <c r="BR320" s="162" t="n">
        <v>0</v>
      </c>
      <c r="BS320" s="120" t="n">
        <f aca="false">BR320-BQ320</f>
        <v>0</v>
      </c>
      <c r="BT320" s="160" t="n">
        <v>0</v>
      </c>
      <c r="BU320" s="160" t="n">
        <v>0</v>
      </c>
      <c r="BV320" s="135" t="n">
        <f aca="false">BU320-BT320</f>
        <v>0</v>
      </c>
      <c r="BW320" s="160" t="n">
        <f aca="false">BH320+BI320</f>
        <v>0</v>
      </c>
      <c r="BX320" s="162" t="n">
        <v>0</v>
      </c>
      <c r="BY320" s="162" t="n">
        <v>0</v>
      </c>
      <c r="CA320" s="162" t="n">
        <v>0</v>
      </c>
      <c r="CB320" s="162" t="n">
        <v>0</v>
      </c>
      <c r="CD320" s="162" t="n">
        <v>0</v>
      </c>
      <c r="CE320" s="162" t="n">
        <v>0</v>
      </c>
      <c r="CF320" s="162" t="n">
        <v>0</v>
      </c>
      <c r="CG320" s="162" t="n">
        <v>0</v>
      </c>
    </row>
    <row r="321" customFormat="false" ht="12.75" hidden="false" customHeight="true" outlineLevel="0" collapsed="false">
      <c r="A321" s="90" t="s">
        <v>139</v>
      </c>
      <c r="B321" s="91" t="n">
        <v>43416</v>
      </c>
      <c r="C321" s="92" t="n">
        <v>67.11</v>
      </c>
      <c r="D321" s="93" t="n">
        <v>0.665</v>
      </c>
      <c r="E321" s="94" t="n">
        <v>57.38</v>
      </c>
      <c r="F321" s="95" t="n">
        <v>75</v>
      </c>
      <c r="G321" s="95" t="n">
        <v>61</v>
      </c>
      <c r="H321" s="95" t="n">
        <v>0</v>
      </c>
      <c r="I321" s="95" t="n">
        <v>0</v>
      </c>
      <c r="J321" s="95" t="n">
        <v>0</v>
      </c>
      <c r="K321" s="95" t="n">
        <v>0</v>
      </c>
      <c r="L321" s="95" t="n">
        <v>0</v>
      </c>
      <c r="M321" s="95" t="n">
        <v>0</v>
      </c>
      <c r="N321" s="97" t="n">
        <v>0</v>
      </c>
      <c r="O321" s="97" t="n">
        <v>0</v>
      </c>
      <c r="P321" s="97" t="n">
        <v>0</v>
      </c>
      <c r="Q321" s="97" t="n">
        <v>0</v>
      </c>
      <c r="R321" s="171" t="n">
        <v>3720</v>
      </c>
      <c r="S321" s="98" t="n">
        <v>0</v>
      </c>
      <c r="T321" s="98" t="n">
        <v>0</v>
      </c>
      <c r="U321" s="172" t="n">
        <v>0</v>
      </c>
      <c r="V321" s="99" t="n">
        <v>0</v>
      </c>
      <c r="W321" s="95" t="n">
        <v>43</v>
      </c>
      <c r="X321" s="95" t="n">
        <v>1440</v>
      </c>
      <c r="Y321" s="95" t="n">
        <v>46</v>
      </c>
      <c r="Z321" s="95" t="n">
        <v>1440</v>
      </c>
      <c r="AA321" s="95" t="n">
        <v>60</v>
      </c>
      <c r="AB321" s="95" t="n">
        <v>1440</v>
      </c>
      <c r="AC321" s="100" t="n">
        <f aca="false">V321-U321+AZ321</f>
        <v>8</v>
      </c>
      <c r="AD321" s="101" t="n">
        <f aca="false">U321-T321</f>
        <v>0</v>
      </c>
      <c r="AE321" s="95" t="n">
        <v>0</v>
      </c>
      <c r="AF321" s="102" t="str">
        <f aca="false">IF(AE321&gt;0, V321/(AE321*24),"no data")</f>
        <v>no data</v>
      </c>
      <c r="AG321" s="103" t="n">
        <f aca="false">IF(R321&gt;0,R321/24,"no data")</f>
        <v>155</v>
      </c>
      <c r="AH321" s="102" t="str">
        <f aca="false">IF(U321&gt;0,(U321/R321),"no data")</f>
        <v>no data</v>
      </c>
      <c r="AI321" s="104" t="n">
        <f aca="false">(1440-((W321*X321)+(Y321*Z321)+(AA321*AB321))/(W321+Y321+AA321))/1440</f>
        <v>0</v>
      </c>
      <c r="AJ321" s="105" t="str">
        <f aca="false">IF(U321&gt;0,(1440-((X321*W321+AT321*AU321)+(Z321*Y321+AV321*AW321)+(AA321*AB321+AX321*AY321))/(W321+Y321+AA321))/1440,"no data")</f>
        <v>no data</v>
      </c>
      <c r="AK321" s="262" t="n">
        <v>0</v>
      </c>
      <c r="AL321" s="263" t="n">
        <v>0</v>
      </c>
      <c r="AM321" s="94" t="n">
        <f aca="false">AK321*AL321</f>
        <v>0</v>
      </c>
      <c r="AN321" s="262" t="n">
        <v>0</v>
      </c>
      <c r="AO321" s="264" t="n">
        <v>0</v>
      </c>
      <c r="AP321" s="109" t="n">
        <f aca="false">AN321*AO321</f>
        <v>0</v>
      </c>
      <c r="AQ321" s="130" t="str">
        <f aca="false">IF(U321&gt;0,((((AK321*AL321)+(AN321*AO321))/(U321*1000))*1000000),"no data")</f>
        <v>no data</v>
      </c>
      <c r="AR321" s="111" t="n">
        <f aca="false">S321/24</f>
        <v>0</v>
      </c>
      <c r="AS321" s="36"/>
      <c r="AT321" s="95" t="n">
        <v>0</v>
      </c>
      <c r="AU321" s="112" t="n">
        <v>0</v>
      </c>
      <c r="AV321" s="112" t="n">
        <v>0</v>
      </c>
      <c r="AW321" s="95" t="n">
        <v>0</v>
      </c>
      <c r="AX321" s="112" t="n">
        <v>0</v>
      </c>
      <c r="AY321" s="95" t="n">
        <v>0</v>
      </c>
      <c r="AZ321" s="95" t="n">
        <v>8</v>
      </c>
      <c r="BB321" s="113" t="n">
        <v>0</v>
      </c>
      <c r="BC321" s="113" t="n">
        <v>0</v>
      </c>
      <c r="BD321" s="113" t="n">
        <v>0</v>
      </c>
      <c r="BE321" s="113" t="n">
        <f aca="false">BC321-BB321</f>
        <v>0</v>
      </c>
      <c r="BF321" s="113" t="str">
        <f aca="false">AQ321</f>
        <v>no data</v>
      </c>
      <c r="BG321" s="173" t="n">
        <f aca="false">BD321/24</f>
        <v>0</v>
      </c>
      <c r="BH321" s="174" t="n">
        <v>0</v>
      </c>
      <c r="BI321" s="137" t="n">
        <v>0</v>
      </c>
      <c r="BJ321" s="114" t="n">
        <v>0</v>
      </c>
      <c r="BK321" s="113" t="n">
        <v>0</v>
      </c>
      <c r="BL321" s="113" t="n">
        <v>0</v>
      </c>
      <c r="BM321" s="113" t="n">
        <v>0</v>
      </c>
      <c r="BN321" s="113" t="n">
        <v>1003</v>
      </c>
      <c r="BO321" s="113" t="n">
        <v>0</v>
      </c>
      <c r="BP321" s="136" t="n">
        <v>0</v>
      </c>
      <c r="BQ321" s="114" t="n">
        <v>0</v>
      </c>
      <c r="BR321" s="114" t="n">
        <v>0</v>
      </c>
      <c r="BS321" s="120" t="n">
        <f aca="false">BR321-BQ321</f>
        <v>0</v>
      </c>
      <c r="BT321" s="113" t="n">
        <v>0</v>
      </c>
      <c r="BU321" s="113" t="n">
        <v>0</v>
      </c>
      <c r="BV321" s="135" t="n">
        <f aca="false">BU321-BT321</f>
        <v>0</v>
      </c>
      <c r="BW321" s="113" t="n">
        <f aca="false">BH321+BI321</f>
        <v>0</v>
      </c>
      <c r="BX321" s="114" t="n">
        <v>0</v>
      </c>
      <c r="BY321" s="114" t="n">
        <v>0</v>
      </c>
      <c r="CA321" s="114" t="n">
        <v>0</v>
      </c>
      <c r="CB321" s="114" t="n">
        <v>0</v>
      </c>
      <c r="CD321" s="114" t="n">
        <v>0</v>
      </c>
      <c r="CE321" s="114" t="n">
        <v>0</v>
      </c>
      <c r="CF321" s="114" t="n">
        <v>0</v>
      </c>
      <c r="CG321" s="114" t="n">
        <v>0</v>
      </c>
    </row>
    <row r="322" customFormat="false" ht="13.8" hidden="false" customHeight="false" outlineLevel="0" collapsed="false">
      <c r="A322" s="90"/>
      <c r="B322" s="91" t="n">
        <v>43417</v>
      </c>
      <c r="C322" s="92" t="n">
        <v>69</v>
      </c>
      <c r="D322" s="93" t="n">
        <v>0.6399</v>
      </c>
      <c r="E322" s="94" t="n">
        <v>58.07</v>
      </c>
      <c r="F322" s="95" t="n">
        <v>77</v>
      </c>
      <c r="G322" s="95" t="n">
        <v>62</v>
      </c>
      <c r="H322" s="95" t="n">
        <v>0</v>
      </c>
      <c r="I322" s="95" t="n">
        <v>0</v>
      </c>
      <c r="J322" s="95" t="n">
        <v>0</v>
      </c>
      <c r="K322" s="95" t="n">
        <v>0</v>
      </c>
      <c r="L322" s="97" t="n">
        <v>0</v>
      </c>
      <c r="M322" s="97" t="n">
        <v>0</v>
      </c>
      <c r="N322" s="97" t="n">
        <v>0</v>
      </c>
      <c r="O322" s="97" t="n">
        <v>0</v>
      </c>
      <c r="P322" s="97" t="n">
        <v>0</v>
      </c>
      <c r="Q322" s="97" t="n">
        <v>0</v>
      </c>
      <c r="R322" s="171" t="n">
        <v>3720</v>
      </c>
      <c r="S322" s="98" t="n">
        <v>0</v>
      </c>
      <c r="T322" s="98" t="n">
        <v>0</v>
      </c>
      <c r="U322" s="172" t="n">
        <v>0</v>
      </c>
      <c r="V322" s="99" t="n">
        <v>0</v>
      </c>
      <c r="W322" s="95" t="n">
        <v>43</v>
      </c>
      <c r="X322" s="95" t="n">
        <v>1440</v>
      </c>
      <c r="Y322" s="95" t="n">
        <v>46</v>
      </c>
      <c r="Z322" s="95" t="n">
        <v>1440</v>
      </c>
      <c r="AA322" s="95" t="n">
        <v>60</v>
      </c>
      <c r="AB322" s="95" t="n">
        <v>1440</v>
      </c>
      <c r="AC322" s="100" t="n">
        <f aca="false">V322-U322+AZ322</f>
        <v>7</v>
      </c>
      <c r="AD322" s="101" t="n">
        <v>0</v>
      </c>
      <c r="AE322" s="95" t="n">
        <v>0</v>
      </c>
      <c r="AF322" s="102" t="s">
        <v>140</v>
      </c>
      <c r="AG322" s="103" t="n">
        <v>155</v>
      </c>
      <c r="AH322" s="102" t="s">
        <v>140</v>
      </c>
      <c r="AI322" s="104" t="n">
        <v>0</v>
      </c>
      <c r="AJ322" s="105" t="s">
        <v>140</v>
      </c>
      <c r="AK322" s="127" t="n">
        <v>0</v>
      </c>
      <c r="AL322" s="256" t="n">
        <v>0</v>
      </c>
      <c r="AM322" s="94" t="n">
        <v>0</v>
      </c>
      <c r="AN322" s="127" t="n">
        <v>0</v>
      </c>
      <c r="AO322" s="265" t="n">
        <v>0</v>
      </c>
      <c r="AP322" s="109" t="n">
        <v>0</v>
      </c>
      <c r="AQ322" s="130" t="s">
        <v>140</v>
      </c>
      <c r="AR322" s="111" t="n">
        <v>0</v>
      </c>
      <c r="AS322" s="36"/>
      <c r="AT322" s="95" t="n">
        <v>0</v>
      </c>
      <c r="AU322" s="112" t="n">
        <v>0</v>
      </c>
      <c r="AV322" s="112" t="n">
        <v>0</v>
      </c>
      <c r="AW322" s="95" t="n">
        <v>0</v>
      </c>
      <c r="AX322" s="112" t="n">
        <v>0</v>
      </c>
      <c r="AY322" s="95" t="n">
        <v>0</v>
      </c>
      <c r="AZ322" s="95" t="n">
        <v>7</v>
      </c>
      <c r="BB322" s="113" t="n">
        <v>0</v>
      </c>
      <c r="BC322" s="113" t="n">
        <v>0</v>
      </c>
      <c r="BD322" s="113" t="n">
        <v>0</v>
      </c>
      <c r="BE322" s="113" t="n">
        <v>0</v>
      </c>
      <c r="BF322" s="113" t="s">
        <v>140</v>
      </c>
      <c r="BG322" s="173" t="n">
        <v>0</v>
      </c>
      <c r="BH322" s="115" t="n">
        <v>0</v>
      </c>
      <c r="BI322" s="116" t="n">
        <v>0</v>
      </c>
      <c r="BJ322" s="117" t="n">
        <v>0</v>
      </c>
      <c r="BK322" s="118" t="n">
        <v>0</v>
      </c>
      <c r="BL322" s="118" t="n">
        <v>0</v>
      </c>
      <c r="BM322" s="118" t="n">
        <v>0</v>
      </c>
      <c r="BN322" s="118" t="n">
        <v>1003</v>
      </c>
      <c r="BO322" s="117" t="n">
        <v>0</v>
      </c>
      <c r="BP322" s="119" t="n">
        <v>0</v>
      </c>
      <c r="BQ322" s="114" t="n">
        <v>0</v>
      </c>
      <c r="BR322" s="114" t="n">
        <v>0</v>
      </c>
      <c r="BS322" s="120" t="n">
        <v>0</v>
      </c>
      <c r="BT322" s="113" t="n">
        <v>0</v>
      </c>
      <c r="BU322" s="113" t="n">
        <v>0</v>
      </c>
      <c r="BV322" s="135" t="n">
        <v>0</v>
      </c>
      <c r="BW322" s="113" t="n">
        <v>0</v>
      </c>
      <c r="BX322" s="114" t="n">
        <v>0</v>
      </c>
      <c r="BY322" s="114" t="n">
        <v>0</v>
      </c>
      <c r="CA322" s="114" t="n">
        <v>0</v>
      </c>
      <c r="CB322" s="114" t="n">
        <v>0</v>
      </c>
      <c r="CD322" s="114" t="n">
        <v>0</v>
      </c>
      <c r="CE322" s="114" t="n">
        <v>0</v>
      </c>
      <c r="CF322" s="114" t="n">
        <v>0</v>
      </c>
      <c r="CG322" s="114" t="n">
        <v>0</v>
      </c>
    </row>
    <row r="323" customFormat="false" ht="13.8" hidden="false" customHeight="false" outlineLevel="0" collapsed="false">
      <c r="A323" s="90"/>
      <c r="B323" s="91" t="n">
        <v>43418</v>
      </c>
      <c r="C323" s="92" t="n">
        <v>68.2</v>
      </c>
      <c r="D323" s="93" t="n">
        <v>0.634</v>
      </c>
      <c r="E323" s="94" t="n">
        <v>57.2</v>
      </c>
      <c r="F323" s="95" t="n">
        <v>82</v>
      </c>
      <c r="G323" s="95" t="n">
        <v>61</v>
      </c>
      <c r="H323" s="95" t="n">
        <v>0</v>
      </c>
      <c r="I323" s="95" t="n">
        <v>0</v>
      </c>
      <c r="J323" s="95" t="n">
        <v>0</v>
      </c>
      <c r="K323" s="95" t="n">
        <v>0</v>
      </c>
      <c r="L323" s="97" t="n">
        <v>0</v>
      </c>
      <c r="M323" s="97" t="n">
        <v>0</v>
      </c>
      <c r="N323" s="97" t="n">
        <v>0</v>
      </c>
      <c r="O323" s="97" t="n">
        <v>0</v>
      </c>
      <c r="P323" s="97" t="n">
        <v>0</v>
      </c>
      <c r="Q323" s="97" t="n">
        <v>0</v>
      </c>
      <c r="R323" s="171" t="n">
        <v>3720</v>
      </c>
      <c r="S323" s="98" t="n">
        <v>0</v>
      </c>
      <c r="T323" s="98" t="n">
        <v>0</v>
      </c>
      <c r="U323" s="175" t="n">
        <v>0</v>
      </c>
      <c r="V323" s="99" t="n">
        <v>0</v>
      </c>
      <c r="W323" s="95" t="n">
        <v>43</v>
      </c>
      <c r="X323" s="95" t="n">
        <v>1440</v>
      </c>
      <c r="Y323" s="95" t="n">
        <v>46</v>
      </c>
      <c r="Z323" s="95" t="n">
        <v>1440</v>
      </c>
      <c r="AA323" s="95" t="n">
        <v>60</v>
      </c>
      <c r="AB323" s="95" t="n">
        <v>1440</v>
      </c>
      <c r="AC323" s="100" t="n">
        <f aca="false">V323-U323+AZ323</f>
        <v>8</v>
      </c>
      <c r="AD323" s="101" t="n">
        <f aca="false">U323-T323</f>
        <v>0</v>
      </c>
      <c r="AE323" s="95" t="n">
        <v>0</v>
      </c>
      <c r="AF323" s="102" t="str">
        <f aca="false">IF(AE323&gt;0, V323/(AE323*24),"no data")</f>
        <v>no data</v>
      </c>
      <c r="AG323" s="103" t="n">
        <f aca="false">IF(R323&gt;0,R323/24,"no data")</f>
        <v>155</v>
      </c>
      <c r="AH323" s="102" t="str">
        <f aca="false">IF(U323&gt;0,(U323/R323),"no data")</f>
        <v>no data</v>
      </c>
      <c r="AI323" s="104" t="n">
        <f aca="false">(1440-((W323*X323)+(Y323*Z323)+(AA323*AB323))/(W323+Y323+AA323))/1440</f>
        <v>0</v>
      </c>
      <c r="AJ323" s="105" t="str">
        <f aca="false">IF(U323&gt;0,(1440-((X323*W323+AT323*AU323)+(Z323*Y323+AV323*AW323)+(AA323*AB323+AX323*AY323))/(W323+Y323+AA323))/1440,"no data")</f>
        <v>no data</v>
      </c>
      <c r="AK323" s="127" t="n">
        <v>0</v>
      </c>
      <c r="AL323" s="256" t="n">
        <v>0</v>
      </c>
      <c r="AM323" s="94" t="n">
        <f aca="false">AK323*AL323</f>
        <v>0</v>
      </c>
      <c r="AN323" s="127" t="n">
        <v>0</v>
      </c>
      <c r="AO323" s="265" t="n">
        <v>0</v>
      </c>
      <c r="AP323" s="109" t="n">
        <f aca="false">AN323*AO323</f>
        <v>0</v>
      </c>
      <c r="AQ323" s="130" t="str">
        <f aca="false">IF(U323&gt;0,((((AK323*AL323)+(AN323*AO323))/(U323*1000))*1000000),"no data")</f>
        <v>no data</v>
      </c>
      <c r="AR323" s="111" t="n">
        <f aca="false">S323/24</f>
        <v>0</v>
      </c>
      <c r="AS323" s="36"/>
      <c r="AT323" s="95" t="n">
        <v>0</v>
      </c>
      <c r="AU323" s="112" t="n">
        <v>0</v>
      </c>
      <c r="AV323" s="112" t="n">
        <v>0</v>
      </c>
      <c r="AW323" s="95" t="n">
        <v>0</v>
      </c>
      <c r="AX323" s="112" t="n">
        <v>0</v>
      </c>
      <c r="AY323" s="95" t="n">
        <v>0</v>
      </c>
      <c r="AZ323" s="95" t="n">
        <v>8</v>
      </c>
      <c r="BB323" s="113" t="n">
        <v>0</v>
      </c>
      <c r="BC323" s="113" t="n">
        <v>0</v>
      </c>
      <c r="BD323" s="113" t="n">
        <v>0</v>
      </c>
      <c r="BE323" s="113" t="n">
        <v>0</v>
      </c>
      <c r="BF323" s="113" t="str">
        <f aca="false">AQ323</f>
        <v>no data</v>
      </c>
      <c r="BG323" s="173" t="n">
        <f aca="false">BD323/24</f>
        <v>0</v>
      </c>
      <c r="BH323" s="115" t="n">
        <v>0</v>
      </c>
      <c r="BI323" s="116" t="n">
        <v>0</v>
      </c>
      <c r="BJ323" s="117" t="n">
        <v>0</v>
      </c>
      <c r="BK323" s="118" t="n">
        <v>0</v>
      </c>
      <c r="BL323" s="118" t="n">
        <v>0</v>
      </c>
      <c r="BM323" s="118" t="n">
        <v>0</v>
      </c>
      <c r="BN323" s="176" t="n">
        <v>1001</v>
      </c>
      <c r="BO323" s="117" t="n">
        <v>0</v>
      </c>
      <c r="BP323" s="119" t="n">
        <v>0</v>
      </c>
      <c r="BQ323" s="114" t="n">
        <v>0</v>
      </c>
      <c r="BR323" s="114" t="n">
        <v>0</v>
      </c>
      <c r="BS323" s="120" t="n">
        <f aca="false">BR323-BQ323</f>
        <v>0</v>
      </c>
      <c r="BT323" s="113" t="n">
        <v>0</v>
      </c>
      <c r="BU323" s="113" t="n">
        <v>0</v>
      </c>
      <c r="BV323" s="135" t="n">
        <f aca="false">BU323-BT323</f>
        <v>0</v>
      </c>
      <c r="BW323" s="113" t="n">
        <f aca="false">BH323+BI323</f>
        <v>0</v>
      </c>
      <c r="BX323" s="114" t="n">
        <v>0</v>
      </c>
      <c r="BY323" s="114" t="n">
        <v>0</v>
      </c>
      <c r="CA323" s="114" t="n">
        <v>0</v>
      </c>
      <c r="CB323" s="114" t="n">
        <v>0</v>
      </c>
      <c r="CD323" s="114" t="n">
        <v>0</v>
      </c>
      <c r="CE323" s="114" t="n">
        <v>0</v>
      </c>
      <c r="CF323" s="114" t="n">
        <v>0</v>
      </c>
      <c r="CG323" s="114" t="n">
        <v>0</v>
      </c>
    </row>
    <row r="324" customFormat="false" ht="13.8" hidden="false" customHeight="false" outlineLevel="0" collapsed="false">
      <c r="A324" s="90"/>
      <c r="B324" s="91" t="n">
        <v>43419</v>
      </c>
      <c r="C324" s="92" t="n">
        <v>67.3</v>
      </c>
      <c r="D324" s="93" t="n">
        <v>0.649</v>
      </c>
      <c r="E324" s="94" t="n">
        <v>56.9</v>
      </c>
      <c r="F324" s="95" t="n">
        <v>81</v>
      </c>
      <c r="G324" s="95" t="n">
        <v>57</v>
      </c>
      <c r="H324" s="95" t="n">
        <v>0</v>
      </c>
      <c r="I324" s="95" t="n">
        <v>0</v>
      </c>
      <c r="J324" s="95" t="n">
        <v>0</v>
      </c>
      <c r="K324" s="95" t="n">
        <v>0</v>
      </c>
      <c r="L324" s="97" t="n">
        <v>0</v>
      </c>
      <c r="M324" s="97" t="n">
        <v>0</v>
      </c>
      <c r="N324" s="97" t="n">
        <v>0</v>
      </c>
      <c r="O324" s="97" t="n">
        <v>0</v>
      </c>
      <c r="P324" s="97" t="n">
        <v>0</v>
      </c>
      <c r="Q324" s="97" t="n">
        <v>0</v>
      </c>
      <c r="R324" s="177" t="n">
        <v>3720</v>
      </c>
      <c r="S324" s="98" t="n">
        <v>0</v>
      </c>
      <c r="T324" s="98" t="n">
        <v>0</v>
      </c>
      <c r="U324" s="172" t="n">
        <v>0</v>
      </c>
      <c r="V324" s="99" t="n">
        <v>0</v>
      </c>
      <c r="W324" s="95" t="n">
        <v>43</v>
      </c>
      <c r="X324" s="95" t="n">
        <v>1440</v>
      </c>
      <c r="Y324" s="95" t="n">
        <v>46</v>
      </c>
      <c r="Z324" s="95" t="n">
        <v>1440</v>
      </c>
      <c r="AA324" s="95" t="n">
        <v>60</v>
      </c>
      <c r="AB324" s="95" t="n">
        <v>1440</v>
      </c>
      <c r="AC324" s="100" t="n">
        <f aca="false">V324-U324+AZ324</f>
        <v>6</v>
      </c>
      <c r="AD324" s="101" t="n">
        <f aca="false">U324-T324</f>
        <v>0</v>
      </c>
      <c r="AE324" s="95" t="n">
        <v>0</v>
      </c>
      <c r="AF324" s="102" t="str">
        <f aca="false">IF(AE324&gt;0, V324/(AE324*24),"no data")</f>
        <v>no data</v>
      </c>
      <c r="AG324" s="103" t="n">
        <f aca="false">IF(R324&gt;0,R324/24,"no data")</f>
        <v>155</v>
      </c>
      <c r="AH324" s="102" t="str">
        <f aca="false">IF(U324&gt;0,(U324/R324),"no data")</f>
        <v>no data</v>
      </c>
      <c r="AI324" s="104" t="n">
        <f aca="false">(1440-((W324*X324)+(Y324*Z324)+(AA324*AB324))/(W324+Y324+AA324))/1440</f>
        <v>0</v>
      </c>
      <c r="AJ324" s="105" t="str">
        <f aca="false">IF(U324&gt;0,(1440-((X324*W324+AT324*AU324)+(Z324*Y324+AV324*AW324)+(AA324*AB324+AX324*AY324))/(W324+Y324+AA324))/1440,"no data")</f>
        <v>no data</v>
      </c>
      <c r="AK324" s="127" t="n">
        <v>0</v>
      </c>
      <c r="AL324" s="256" t="n">
        <v>0</v>
      </c>
      <c r="AM324" s="94" t="n">
        <f aca="false">AK324*AL324</f>
        <v>0</v>
      </c>
      <c r="AN324" s="127" t="n">
        <v>0</v>
      </c>
      <c r="AO324" s="265" t="n">
        <v>0</v>
      </c>
      <c r="AP324" s="109" t="n">
        <f aca="false">AN324*AO324</f>
        <v>0</v>
      </c>
      <c r="AQ324" s="130" t="str">
        <f aca="false">IF(U324&gt;0,((((AK324*AL324)+(AN324*AO324))/(U324*1000))*1000000),"no data")</f>
        <v>no data</v>
      </c>
      <c r="AR324" s="111" t="n">
        <f aca="false">S324/24</f>
        <v>0</v>
      </c>
      <c r="AS324" s="36"/>
      <c r="AT324" s="95" t="n">
        <v>0</v>
      </c>
      <c r="AU324" s="112" t="n">
        <v>0</v>
      </c>
      <c r="AV324" s="112" t="n">
        <v>0</v>
      </c>
      <c r="AW324" s="95" t="n">
        <v>0</v>
      </c>
      <c r="AX324" s="112" t="n">
        <v>0</v>
      </c>
      <c r="AY324" s="95" t="n">
        <v>0</v>
      </c>
      <c r="AZ324" s="95" t="n">
        <v>6</v>
      </c>
      <c r="BB324" s="113" t="n">
        <v>0</v>
      </c>
      <c r="BC324" s="113" t="n">
        <v>0</v>
      </c>
      <c r="BD324" s="113" t="n">
        <v>0</v>
      </c>
      <c r="BE324" s="113" t="n">
        <v>0</v>
      </c>
      <c r="BF324" s="113" t="str">
        <f aca="false">AQ324</f>
        <v>no data</v>
      </c>
      <c r="BG324" s="173" t="n">
        <f aca="false">BD324/24</f>
        <v>0</v>
      </c>
      <c r="BH324" s="115" t="n">
        <v>0</v>
      </c>
      <c r="BI324" s="116" t="n">
        <v>0</v>
      </c>
      <c r="BJ324" s="117" t="n">
        <v>0</v>
      </c>
      <c r="BK324" s="118" t="n">
        <v>0</v>
      </c>
      <c r="BL324" s="118" t="n">
        <v>0</v>
      </c>
      <c r="BM324" s="118" t="n">
        <v>0</v>
      </c>
      <c r="BN324" s="118" t="n">
        <v>1005</v>
      </c>
      <c r="BO324" s="117" t="n">
        <v>0</v>
      </c>
      <c r="BP324" s="119" t="n">
        <v>0</v>
      </c>
      <c r="BQ324" s="114" t="n">
        <v>0</v>
      </c>
      <c r="BR324" s="114" t="n">
        <v>0</v>
      </c>
      <c r="BS324" s="120" t="n">
        <f aca="false">BR324-BQ324</f>
        <v>0</v>
      </c>
      <c r="BT324" s="113" t="n">
        <v>0</v>
      </c>
      <c r="BU324" s="113" t="n">
        <v>0</v>
      </c>
      <c r="BV324" s="135" t="n">
        <f aca="false">BU324-BT324</f>
        <v>0</v>
      </c>
      <c r="BW324" s="113" t="n">
        <f aca="false">BH324+BI324</f>
        <v>0</v>
      </c>
      <c r="BX324" s="114" t="n">
        <v>0</v>
      </c>
      <c r="BY324" s="114" t="n">
        <v>0</v>
      </c>
      <c r="CA324" s="114" t="n">
        <v>0</v>
      </c>
      <c r="CB324" s="114" t="n">
        <v>0</v>
      </c>
      <c r="CD324" s="114" t="n">
        <v>0</v>
      </c>
      <c r="CE324" s="114" t="n">
        <v>0</v>
      </c>
      <c r="CF324" s="114" t="n">
        <v>0</v>
      </c>
      <c r="CG324" s="114" t="n">
        <v>0</v>
      </c>
    </row>
    <row r="325" customFormat="false" ht="13.8" hidden="false" customHeight="false" outlineLevel="0" collapsed="false">
      <c r="A325" s="90"/>
      <c r="B325" s="91" t="n">
        <v>43420</v>
      </c>
      <c r="C325" s="92" t="n">
        <v>67.2</v>
      </c>
      <c r="D325" s="93" t="n">
        <v>0.661</v>
      </c>
      <c r="E325" s="94" t="n">
        <v>57.2</v>
      </c>
      <c r="F325" s="96" t="n">
        <v>81</v>
      </c>
      <c r="G325" s="96" t="n">
        <v>59</v>
      </c>
      <c r="H325" s="96" t="n">
        <v>0</v>
      </c>
      <c r="I325" s="96" t="n">
        <v>0</v>
      </c>
      <c r="J325" s="96" t="n">
        <v>0</v>
      </c>
      <c r="K325" s="96" t="n">
        <v>0</v>
      </c>
      <c r="L325" s="96" t="n">
        <v>0</v>
      </c>
      <c r="M325" s="96" t="n">
        <v>0</v>
      </c>
      <c r="N325" s="96" t="n">
        <v>0</v>
      </c>
      <c r="O325" s="96" t="n">
        <v>0</v>
      </c>
      <c r="P325" s="96" t="n">
        <v>0</v>
      </c>
      <c r="Q325" s="96" t="n">
        <v>0</v>
      </c>
      <c r="R325" s="177" t="n">
        <v>3720</v>
      </c>
      <c r="S325" s="98" t="n">
        <v>0</v>
      </c>
      <c r="T325" s="101" t="n">
        <v>0</v>
      </c>
      <c r="U325" s="178" t="n">
        <v>0</v>
      </c>
      <c r="V325" s="178" t="n">
        <v>0</v>
      </c>
      <c r="W325" s="96" t="n">
        <v>43</v>
      </c>
      <c r="X325" s="96" t="n">
        <v>1440</v>
      </c>
      <c r="Y325" s="96" t="n">
        <v>46</v>
      </c>
      <c r="Z325" s="96" t="n">
        <v>1440</v>
      </c>
      <c r="AA325" s="96" t="n">
        <v>60</v>
      </c>
      <c r="AB325" s="96" t="n">
        <v>1440</v>
      </c>
      <c r="AC325" s="100" t="n">
        <f aca="false">V325-U325+AZ325</f>
        <v>7</v>
      </c>
      <c r="AD325" s="101" t="n">
        <f aca="false">U325-T325</f>
        <v>0</v>
      </c>
      <c r="AE325" s="96" t="n">
        <v>0</v>
      </c>
      <c r="AF325" s="102" t="str">
        <f aca="false">IF(AE325&gt;0, V325/(AE325*24),"no data")</f>
        <v>no data</v>
      </c>
      <c r="AG325" s="103" t="n">
        <f aca="false">IF(R325&gt;0,R325/24,"no data")</f>
        <v>155</v>
      </c>
      <c r="AH325" s="102" t="str">
        <f aca="false">IF(U325&gt;0,(U325/R325),"no data")</f>
        <v>no data</v>
      </c>
      <c r="AI325" s="104" t="n">
        <f aca="false">(1440-((W325*X325)+(Y325*Z325)+(AA325*AB325))/(W325+Y325+AA325))/1440</f>
        <v>0</v>
      </c>
      <c r="AJ325" s="105" t="str">
        <f aca="false">IF(U325&gt;0,(1440-((X325*W325+AT325*AU325)+(Z325*Y325+AV325*AW325)+(AA325*AB325+AX325*AY325))/(W325+Y325+AA325))/1440,"no data")</f>
        <v>no data</v>
      </c>
      <c r="AK325" s="127" t="n">
        <v>0</v>
      </c>
      <c r="AL325" s="256" t="n">
        <v>0</v>
      </c>
      <c r="AM325" s="94" t="n">
        <f aca="false">AK325*AL325</f>
        <v>0</v>
      </c>
      <c r="AN325" s="127" t="n">
        <v>0</v>
      </c>
      <c r="AO325" s="265" t="n">
        <v>0</v>
      </c>
      <c r="AP325" s="109" t="n">
        <f aca="false">AN325*AO325</f>
        <v>0</v>
      </c>
      <c r="AQ325" s="130" t="str">
        <f aca="false">IF(U325&gt;0,((((AK325*AL325)+(AN325*AO325))/(U325*1000))*1000000),"no data")</f>
        <v>no data</v>
      </c>
      <c r="AR325" s="111" t="n">
        <f aca="false">S325/24</f>
        <v>0</v>
      </c>
      <c r="AS325" s="36"/>
      <c r="AT325" s="96" t="n">
        <v>0</v>
      </c>
      <c r="AU325" s="96" t="n">
        <v>0</v>
      </c>
      <c r="AV325" s="96" t="n">
        <v>0</v>
      </c>
      <c r="AW325" s="96" t="n">
        <v>0</v>
      </c>
      <c r="AX325" s="96" t="n">
        <v>0</v>
      </c>
      <c r="AY325" s="96" t="n">
        <v>0</v>
      </c>
      <c r="AZ325" s="96" t="n">
        <v>7</v>
      </c>
      <c r="BB325" s="113" t="n">
        <v>0</v>
      </c>
      <c r="BC325" s="113" t="n">
        <v>0</v>
      </c>
      <c r="BD325" s="113" t="n">
        <v>0</v>
      </c>
      <c r="BE325" s="113" t="n">
        <v>0</v>
      </c>
      <c r="BF325" s="113" t="str">
        <f aca="false">AQ325</f>
        <v>no data</v>
      </c>
      <c r="BG325" s="173" t="n">
        <f aca="false">BD325/24</f>
        <v>0</v>
      </c>
      <c r="BH325" s="179" t="n">
        <v>0</v>
      </c>
      <c r="BI325" s="179" t="n">
        <v>0</v>
      </c>
      <c r="BJ325" s="180" t="n">
        <v>0</v>
      </c>
      <c r="BK325" s="180" t="n">
        <v>0</v>
      </c>
      <c r="BL325" s="180" t="n">
        <v>0</v>
      </c>
      <c r="BM325" s="180" t="n">
        <v>0</v>
      </c>
      <c r="BN325" s="181" t="n">
        <v>1004</v>
      </c>
      <c r="BO325" s="181" t="n">
        <v>0</v>
      </c>
      <c r="BP325" s="182" t="n">
        <v>0</v>
      </c>
      <c r="BQ325" s="114" t="n">
        <v>0</v>
      </c>
      <c r="BR325" s="114" t="n">
        <v>0</v>
      </c>
      <c r="BS325" s="120" t="n">
        <f aca="false">BR325-BQ325</f>
        <v>0</v>
      </c>
      <c r="BT325" s="134" t="n">
        <v>0</v>
      </c>
      <c r="BU325" s="134" t="n">
        <v>0</v>
      </c>
      <c r="BV325" s="135" t="n">
        <f aca="false">BU325-BT325</f>
        <v>0</v>
      </c>
      <c r="BW325" s="113" t="n">
        <f aca="false">BH325+BI325</f>
        <v>0</v>
      </c>
      <c r="BX325" s="181" t="n">
        <v>0</v>
      </c>
      <c r="BY325" s="181" t="n">
        <v>0</v>
      </c>
      <c r="CA325" s="181" t="n">
        <v>0</v>
      </c>
      <c r="CB325" s="181" t="n">
        <v>0</v>
      </c>
      <c r="CD325" s="181" t="n">
        <v>0</v>
      </c>
      <c r="CE325" s="181" t="n">
        <v>0</v>
      </c>
      <c r="CF325" s="181" t="n">
        <v>0</v>
      </c>
      <c r="CG325" s="181" t="n">
        <v>0</v>
      </c>
    </row>
    <row r="326" customFormat="false" ht="13.8" hidden="false" customHeight="false" outlineLevel="0" collapsed="false">
      <c r="A326" s="90"/>
      <c r="B326" s="91" t="n">
        <v>43421</v>
      </c>
      <c r="C326" s="92" t="n">
        <v>67.86</v>
      </c>
      <c r="D326" s="93" t="n">
        <v>0.6381</v>
      </c>
      <c r="E326" s="94" t="n">
        <v>57.1</v>
      </c>
      <c r="F326" s="183" t="n">
        <v>84</v>
      </c>
      <c r="G326" s="183" t="n">
        <v>38</v>
      </c>
      <c r="H326" s="95" t="n">
        <v>0</v>
      </c>
      <c r="I326" s="95" t="n">
        <v>0</v>
      </c>
      <c r="J326" s="95" t="n">
        <v>0</v>
      </c>
      <c r="K326" s="95" t="n">
        <v>0</v>
      </c>
      <c r="L326" s="97" t="n">
        <v>0</v>
      </c>
      <c r="M326" s="97" t="n">
        <v>0</v>
      </c>
      <c r="N326" s="97" t="n">
        <v>0</v>
      </c>
      <c r="O326" s="97" t="n">
        <v>0</v>
      </c>
      <c r="P326" s="97" t="n">
        <v>0</v>
      </c>
      <c r="Q326" s="97" t="n">
        <v>0</v>
      </c>
      <c r="R326" s="177" t="n">
        <v>3684</v>
      </c>
      <c r="S326" s="98" t="n">
        <v>0</v>
      </c>
      <c r="T326" s="184" t="n">
        <v>0</v>
      </c>
      <c r="U326" s="99" t="n">
        <v>0</v>
      </c>
      <c r="V326" s="99" t="n">
        <v>0</v>
      </c>
      <c r="W326" s="95" t="n">
        <v>43</v>
      </c>
      <c r="X326" s="95" t="n">
        <v>1440</v>
      </c>
      <c r="Y326" s="95" t="n">
        <v>46</v>
      </c>
      <c r="Z326" s="95" t="n">
        <v>1440</v>
      </c>
      <c r="AA326" s="95" t="n">
        <v>60</v>
      </c>
      <c r="AB326" s="95" t="n">
        <v>1440</v>
      </c>
      <c r="AC326" s="100" t="n">
        <f aca="false">V326-U326+AZ326</f>
        <v>7</v>
      </c>
      <c r="AD326" s="101" t="n">
        <f aca="false">U326-T326</f>
        <v>0</v>
      </c>
      <c r="AE326" s="96" t="n">
        <v>0</v>
      </c>
      <c r="AF326" s="102" t="str">
        <f aca="false">IF(AE326&gt;0, V326/(AE326*24),"no data")</f>
        <v>no data</v>
      </c>
      <c r="AG326" s="103" t="n">
        <f aca="false">IF(R326&gt;0,R326/24,"no data")</f>
        <v>153.5</v>
      </c>
      <c r="AH326" s="102" t="str">
        <f aca="false">IF(U326&gt;0,(U326/R326),"no data")</f>
        <v>no data</v>
      </c>
      <c r="AI326" s="104" t="n">
        <f aca="false">(1440-((W326*X326)+(Y326*Z326)+(AA326*AB326))/(W326+Y326+AA326))/1440</f>
        <v>0</v>
      </c>
      <c r="AJ326" s="105" t="str">
        <f aca="false">IF(U326&gt;0,(1440-((X326*W326+AT326*AU326)+(Z326*Y326+AV326*AW326)+(AA326*AB326+AX326*AY326))/(W326+Y326+AA326))/1440,"no data")</f>
        <v>no data</v>
      </c>
      <c r="AK326" s="127" t="n">
        <v>0</v>
      </c>
      <c r="AL326" s="256" t="n">
        <v>0</v>
      </c>
      <c r="AM326" s="94" t="n">
        <f aca="false">AK326*AL326</f>
        <v>0</v>
      </c>
      <c r="AN326" s="127" t="n">
        <v>0</v>
      </c>
      <c r="AO326" s="265" t="n">
        <v>0</v>
      </c>
      <c r="AP326" s="109" t="n">
        <f aca="false">AN326*AO326</f>
        <v>0</v>
      </c>
      <c r="AQ326" s="130" t="str">
        <f aca="false">IF(U326&gt;0,((((AK326*AL326)+(AN326*AO326))/(U326*1000))*1000000),"no data")</f>
        <v>no data</v>
      </c>
      <c r="AR326" s="111" t="n">
        <f aca="false">S326/24</f>
        <v>0</v>
      </c>
      <c r="AS326" s="36"/>
      <c r="AT326" s="96" t="n">
        <v>0</v>
      </c>
      <c r="AU326" s="96" t="n">
        <v>0</v>
      </c>
      <c r="AV326" s="96" t="n">
        <v>0</v>
      </c>
      <c r="AW326" s="96" t="n">
        <v>0</v>
      </c>
      <c r="AX326" s="96" t="n">
        <v>0</v>
      </c>
      <c r="AY326" s="96" t="n">
        <v>0</v>
      </c>
      <c r="AZ326" s="96" t="n">
        <v>7</v>
      </c>
      <c r="BB326" s="113" t="n">
        <v>0</v>
      </c>
      <c r="BC326" s="113" t="n">
        <v>0</v>
      </c>
      <c r="BD326" s="113" t="n">
        <v>0</v>
      </c>
      <c r="BE326" s="113" t="n">
        <v>0</v>
      </c>
      <c r="BF326" s="113" t="str">
        <f aca="false">AQ326</f>
        <v>no data</v>
      </c>
      <c r="BG326" s="173" t="n">
        <f aca="false">BD326/24</f>
        <v>0</v>
      </c>
      <c r="BH326" s="115" t="n">
        <v>0</v>
      </c>
      <c r="BI326" s="115" t="n">
        <v>0</v>
      </c>
      <c r="BJ326" s="117" t="n">
        <v>0</v>
      </c>
      <c r="BK326" s="118" t="n">
        <v>0</v>
      </c>
      <c r="BL326" s="118" t="n">
        <v>0</v>
      </c>
      <c r="BM326" s="118" t="n">
        <v>0</v>
      </c>
      <c r="BN326" s="118" t="n">
        <v>1004</v>
      </c>
      <c r="BO326" s="117" t="n">
        <v>0</v>
      </c>
      <c r="BP326" s="119" t="n">
        <v>0</v>
      </c>
      <c r="BQ326" s="114" t="n">
        <v>0</v>
      </c>
      <c r="BR326" s="114" t="n">
        <v>0</v>
      </c>
      <c r="BS326" s="120" t="n">
        <f aca="false">BR326-BQ326</f>
        <v>0</v>
      </c>
      <c r="BT326" s="134" t="n">
        <v>0</v>
      </c>
      <c r="BU326" s="134" t="n">
        <v>0</v>
      </c>
      <c r="BV326" s="135" t="n">
        <f aca="false">BU326-BT326</f>
        <v>0</v>
      </c>
      <c r="BW326" s="113" t="n">
        <f aca="false">BH326+BI326</f>
        <v>0</v>
      </c>
      <c r="BX326" s="114" t="n">
        <v>0</v>
      </c>
      <c r="BY326" s="114" t="n">
        <v>0</v>
      </c>
      <c r="CA326" s="114" t="n">
        <v>0</v>
      </c>
      <c r="CB326" s="114" t="n">
        <v>0</v>
      </c>
      <c r="CD326" s="114" t="n">
        <v>0</v>
      </c>
      <c r="CE326" s="114" t="n">
        <v>0</v>
      </c>
      <c r="CF326" s="114" t="n">
        <v>0</v>
      </c>
      <c r="CG326" s="114" t="n">
        <v>0</v>
      </c>
    </row>
    <row r="327" customFormat="false" ht="13.8" hidden="false" customHeight="false" outlineLevel="0" collapsed="false">
      <c r="A327" s="90"/>
      <c r="B327" s="91" t="n">
        <v>43422</v>
      </c>
      <c r="C327" s="92" t="n">
        <v>69.8</v>
      </c>
      <c r="D327" s="93" t="n">
        <v>0.605</v>
      </c>
      <c r="E327" s="94" t="n">
        <v>57.02</v>
      </c>
      <c r="F327" s="96" t="n">
        <v>82</v>
      </c>
      <c r="G327" s="96" t="n">
        <v>61</v>
      </c>
      <c r="H327" s="95" t="n">
        <v>0</v>
      </c>
      <c r="I327" s="95" t="n">
        <v>0</v>
      </c>
      <c r="J327" s="95" t="n">
        <v>0</v>
      </c>
      <c r="K327" s="95" t="n">
        <v>0</v>
      </c>
      <c r="L327" s="97" t="n">
        <v>0</v>
      </c>
      <c r="M327" s="97" t="n">
        <v>0</v>
      </c>
      <c r="N327" s="97" t="n">
        <v>0</v>
      </c>
      <c r="O327" s="97" t="n">
        <v>0</v>
      </c>
      <c r="P327" s="97" t="n">
        <v>0</v>
      </c>
      <c r="Q327" s="97" t="n">
        <v>0</v>
      </c>
      <c r="R327" s="177" t="n">
        <v>3679</v>
      </c>
      <c r="S327" s="98" t="n">
        <v>0</v>
      </c>
      <c r="T327" s="184" t="n">
        <v>0</v>
      </c>
      <c r="U327" s="99" t="n">
        <v>0</v>
      </c>
      <c r="V327" s="99" t="n">
        <v>0</v>
      </c>
      <c r="W327" s="95" t="n">
        <v>43</v>
      </c>
      <c r="X327" s="96" t="n">
        <v>1440</v>
      </c>
      <c r="Y327" s="96" t="n">
        <v>46</v>
      </c>
      <c r="Z327" s="96" t="n">
        <v>1440</v>
      </c>
      <c r="AA327" s="96" t="n">
        <v>60</v>
      </c>
      <c r="AB327" s="96" t="n">
        <v>1440</v>
      </c>
      <c r="AC327" s="100" t="n">
        <v>6</v>
      </c>
      <c r="AD327" s="101" t="n">
        <f aca="false">U327-T327</f>
        <v>0</v>
      </c>
      <c r="AE327" s="96" t="n">
        <v>0</v>
      </c>
      <c r="AF327" s="102" t="str">
        <f aca="false">IF(AE327&gt;0, V327/(AE327*24),"no data")</f>
        <v>no data</v>
      </c>
      <c r="AG327" s="103" t="n">
        <f aca="false">IF(R327&gt;0,R327/24,"no data")</f>
        <v>153.291666666667</v>
      </c>
      <c r="AH327" s="102" t="str">
        <f aca="false">IF(U327&gt;0,(U327/R327),"no data")</f>
        <v>no data</v>
      </c>
      <c r="AI327" s="104" t="n">
        <f aca="false">(1440-((W327*X327)+(Y327*Z327)+(AA327*AB327))/(W327+Y327+AA327))/1440</f>
        <v>0</v>
      </c>
      <c r="AJ327" s="105" t="str">
        <f aca="false">IF(U327&gt;0,(1440-((X327*W327+AT327*AU327)+(Z327*Y327+AV327*AW327)+(AA327*AB327+AX327*AY327))/(W327+Y327+AA327))/1440,"no data")</f>
        <v>no data</v>
      </c>
      <c r="AK327" s="127" t="n">
        <v>0</v>
      </c>
      <c r="AL327" s="256" t="n">
        <v>0</v>
      </c>
      <c r="AM327" s="94" t="n">
        <f aca="false">AK327*AL327</f>
        <v>0</v>
      </c>
      <c r="AN327" s="127" t="n">
        <v>0</v>
      </c>
      <c r="AO327" s="265" t="n">
        <v>0</v>
      </c>
      <c r="AP327" s="109" t="n">
        <f aca="false">AN327*AO327</f>
        <v>0</v>
      </c>
      <c r="AQ327" s="130" t="str">
        <f aca="false">IF(U327&gt;0,((((AK327*AL327)+(AN327*AO327))/(U327*1000))*1000000),"no data")</f>
        <v>no data</v>
      </c>
      <c r="AR327" s="111" t="n">
        <f aca="false">S327/24</f>
        <v>0</v>
      </c>
      <c r="AS327" s="36"/>
      <c r="AT327" s="95" t="n">
        <v>0</v>
      </c>
      <c r="AU327" s="112" t="n">
        <v>0</v>
      </c>
      <c r="AV327" s="112" t="n">
        <v>0</v>
      </c>
      <c r="AW327" s="95" t="n">
        <v>0</v>
      </c>
      <c r="AX327" s="112" t="n">
        <v>0</v>
      </c>
      <c r="AY327" s="95" t="n">
        <v>0</v>
      </c>
      <c r="AZ327" s="95" t="n">
        <v>6</v>
      </c>
      <c r="BB327" s="113" t="n">
        <v>0</v>
      </c>
      <c r="BC327" s="113" t="n">
        <v>0</v>
      </c>
      <c r="BD327" s="113" t="n">
        <v>0</v>
      </c>
      <c r="BE327" s="113" t="n">
        <v>0</v>
      </c>
      <c r="BF327" s="113" t="n">
        <v>0</v>
      </c>
      <c r="BG327" s="173" t="n">
        <f aca="false">BD327/24</f>
        <v>0</v>
      </c>
      <c r="BH327" s="115" t="n">
        <v>0</v>
      </c>
      <c r="BI327" s="116" t="n">
        <v>0</v>
      </c>
      <c r="BJ327" s="117" t="n">
        <v>0</v>
      </c>
      <c r="BK327" s="118" t="n">
        <v>0</v>
      </c>
      <c r="BL327" s="118" t="n">
        <v>0</v>
      </c>
      <c r="BM327" s="118" t="n">
        <v>0</v>
      </c>
      <c r="BN327" s="118" t="n">
        <v>1004</v>
      </c>
      <c r="BO327" s="117" t="n">
        <v>0</v>
      </c>
      <c r="BP327" s="119" t="n">
        <v>0</v>
      </c>
      <c r="BQ327" s="114" t="n">
        <v>0</v>
      </c>
      <c r="BR327" s="114" t="n">
        <v>0</v>
      </c>
      <c r="BS327" s="120" t="n">
        <f aca="false">BR327-BQ327</f>
        <v>0</v>
      </c>
      <c r="BT327" s="134" t="n">
        <v>0</v>
      </c>
      <c r="BU327" s="134" t="n">
        <v>0</v>
      </c>
      <c r="BV327" s="135" t="n">
        <f aca="false">BU327-BT327</f>
        <v>0</v>
      </c>
      <c r="BW327" s="113" t="n">
        <f aca="false">BH327+BI327</f>
        <v>0</v>
      </c>
      <c r="BX327" s="114" t="n">
        <v>0</v>
      </c>
      <c r="BY327" s="114" t="n">
        <v>0</v>
      </c>
      <c r="CA327" s="114" t="n">
        <v>0</v>
      </c>
      <c r="CB327" s="114" t="n">
        <v>0</v>
      </c>
      <c r="CD327" s="114" t="n">
        <v>0</v>
      </c>
      <c r="CE327" s="114" t="n">
        <v>0</v>
      </c>
      <c r="CF327" s="114" t="n">
        <v>0</v>
      </c>
      <c r="CG327" s="114" t="n">
        <v>0</v>
      </c>
    </row>
    <row r="328" customFormat="false" ht="12.75" hidden="false" customHeight="true" outlineLevel="0" collapsed="false">
      <c r="A328" s="90" t="s">
        <v>141</v>
      </c>
      <c r="B328" s="91" t="n">
        <v>43423</v>
      </c>
      <c r="C328" s="140" t="n">
        <v>67.9</v>
      </c>
      <c r="D328" s="166" t="n">
        <v>0.634</v>
      </c>
      <c r="E328" s="142" t="n">
        <v>56.8</v>
      </c>
      <c r="F328" s="144" t="n">
        <v>80</v>
      </c>
      <c r="G328" s="144" t="n">
        <v>60</v>
      </c>
      <c r="H328" s="144" t="n">
        <v>0</v>
      </c>
      <c r="I328" s="144" t="n">
        <v>0</v>
      </c>
      <c r="J328" s="144" t="n">
        <v>0</v>
      </c>
      <c r="K328" s="144" t="n">
        <v>0</v>
      </c>
      <c r="L328" s="185" t="n">
        <v>0</v>
      </c>
      <c r="M328" s="185" t="n">
        <v>0</v>
      </c>
      <c r="N328" s="185" t="n">
        <v>0</v>
      </c>
      <c r="O328" s="185" t="n">
        <v>0</v>
      </c>
      <c r="P328" s="185" t="n">
        <v>0</v>
      </c>
      <c r="Q328" s="185" t="n">
        <v>0</v>
      </c>
      <c r="R328" s="186" t="n">
        <v>3686</v>
      </c>
      <c r="S328" s="147" t="n">
        <v>0</v>
      </c>
      <c r="T328" s="147" t="n">
        <v>0</v>
      </c>
      <c r="U328" s="148" t="n">
        <v>0</v>
      </c>
      <c r="V328" s="148" t="n">
        <v>0</v>
      </c>
      <c r="W328" s="144" t="n">
        <v>43</v>
      </c>
      <c r="X328" s="144" t="n">
        <v>1440</v>
      </c>
      <c r="Y328" s="144" t="n">
        <v>46</v>
      </c>
      <c r="Z328" s="144" t="n">
        <v>1440</v>
      </c>
      <c r="AA328" s="144" t="n">
        <v>60</v>
      </c>
      <c r="AB328" s="144" t="n">
        <v>1440</v>
      </c>
      <c r="AC328" s="149" t="n">
        <f aca="false">V328-U328+AZ328</f>
        <v>6</v>
      </c>
      <c r="AD328" s="150" t="n">
        <f aca="false">U328-T328</f>
        <v>0</v>
      </c>
      <c r="AE328" s="144" t="n">
        <v>0</v>
      </c>
      <c r="AF328" s="151" t="str">
        <f aca="false">IF(AE328&gt;0, V328/(AE328*24),"no data")</f>
        <v>no data</v>
      </c>
      <c r="AG328" s="152" t="n">
        <f aca="false">IF(R328&gt;0,R328/24,"no data")</f>
        <v>153.583333333333</v>
      </c>
      <c r="AH328" s="151" t="str">
        <f aca="false">IF(U328&gt;0,(U328/R328),"no data")</f>
        <v>no data</v>
      </c>
      <c r="AI328" s="153" t="n">
        <f aca="false">(1440-((W328*X328)+(Y328*Z328)+(AA328*AB328))/(W328+Y328+AA328))/1440</f>
        <v>0</v>
      </c>
      <c r="AJ328" s="154" t="str">
        <f aca="false">IF(U328&gt;0,(1440-((X328*W328+AT328*AU328)+(Z328*Y328+AV328*AW328)+(AA328*AB328+AX328*AY328))/(W328+Y328+AA328))/1440,"no data")</f>
        <v>no data</v>
      </c>
      <c r="AK328" s="258" t="n">
        <v>0</v>
      </c>
      <c r="AL328" s="259" t="n">
        <v>0</v>
      </c>
      <c r="AM328" s="251" t="n">
        <f aca="false">AK328*AL328</f>
        <v>0</v>
      </c>
      <c r="AN328" s="258" t="n">
        <v>0</v>
      </c>
      <c r="AO328" s="260" t="n">
        <v>0</v>
      </c>
      <c r="AP328" s="155" t="n">
        <f aca="false">AN328*AO328</f>
        <v>0</v>
      </c>
      <c r="AQ328" s="156" t="str">
        <f aca="false">IF(U328&gt;0,((((AK328*AL328)+(AN328*AO328))/(U328*1000))*1000000),"no data")</f>
        <v>no data</v>
      </c>
      <c r="AR328" s="157" t="n">
        <f aca="false">S328/24</f>
        <v>0</v>
      </c>
      <c r="AS328" s="36"/>
      <c r="AT328" s="143" t="n">
        <v>0</v>
      </c>
      <c r="AU328" s="159" t="n">
        <v>0</v>
      </c>
      <c r="AV328" s="159" t="n">
        <v>0</v>
      </c>
      <c r="AW328" s="143" t="n">
        <v>0</v>
      </c>
      <c r="AX328" s="159" t="n">
        <v>0</v>
      </c>
      <c r="AY328" s="143" t="n">
        <v>0</v>
      </c>
      <c r="AZ328" s="143" t="n">
        <v>6</v>
      </c>
      <c r="BB328" s="160" t="n">
        <v>0</v>
      </c>
      <c r="BC328" s="160" t="n">
        <v>0</v>
      </c>
      <c r="BD328" s="160" t="n">
        <v>0</v>
      </c>
      <c r="BE328" s="160" t="n">
        <v>0</v>
      </c>
      <c r="BF328" s="160" t="n">
        <v>0</v>
      </c>
      <c r="BG328" s="162" t="n">
        <f aca="false">BD328/24</f>
        <v>0</v>
      </c>
      <c r="BH328" s="187" t="n">
        <v>0</v>
      </c>
      <c r="BI328" s="188" t="n">
        <v>0</v>
      </c>
      <c r="BJ328" s="189" t="n">
        <v>0</v>
      </c>
      <c r="BK328" s="190" t="n">
        <v>0</v>
      </c>
      <c r="BL328" s="190" t="n">
        <v>0</v>
      </c>
      <c r="BM328" s="190" t="n">
        <v>0</v>
      </c>
      <c r="BN328" s="190" t="n">
        <v>1004</v>
      </c>
      <c r="BO328" s="190" t="n">
        <v>0</v>
      </c>
      <c r="BP328" s="191" t="n">
        <v>0</v>
      </c>
      <c r="BQ328" s="190" t="n">
        <v>0</v>
      </c>
      <c r="BR328" s="190" t="n">
        <v>0</v>
      </c>
      <c r="BS328" s="120" t="n">
        <f aca="false">BR328-BQ328</f>
        <v>0</v>
      </c>
      <c r="BT328" s="190" t="n">
        <v>0</v>
      </c>
      <c r="BU328" s="190" t="n">
        <v>0</v>
      </c>
      <c r="BV328" s="135" t="n">
        <f aca="false">BU328-BT328</f>
        <v>0</v>
      </c>
      <c r="BW328" s="160" t="n">
        <v>0</v>
      </c>
      <c r="BX328" s="162" t="n">
        <v>0</v>
      </c>
      <c r="BY328" s="162" t="n">
        <v>0</v>
      </c>
      <c r="CA328" s="162" t="n">
        <v>0</v>
      </c>
      <c r="CB328" s="162" t="n">
        <v>0</v>
      </c>
      <c r="CD328" s="162" t="n">
        <v>0</v>
      </c>
      <c r="CE328" s="162" t="n">
        <v>0</v>
      </c>
      <c r="CF328" s="162" t="n">
        <v>0</v>
      </c>
      <c r="CG328" s="162" t="n">
        <v>0</v>
      </c>
    </row>
    <row r="329" customFormat="false" ht="13.8" hidden="false" customHeight="false" outlineLevel="0" collapsed="false">
      <c r="A329" s="90"/>
      <c r="B329" s="91" t="n">
        <v>43424</v>
      </c>
      <c r="C329" s="140" t="n">
        <v>68.6</v>
      </c>
      <c r="D329" s="166" t="n">
        <v>0.595</v>
      </c>
      <c r="E329" s="142" t="n">
        <v>55.8</v>
      </c>
      <c r="F329" s="144" t="n">
        <v>87</v>
      </c>
      <c r="G329" s="144" t="n">
        <v>60</v>
      </c>
      <c r="H329" s="144" t="n">
        <v>0</v>
      </c>
      <c r="I329" s="144" t="n">
        <v>0</v>
      </c>
      <c r="J329" s="144" t="n">
        <v>0</v>
      </c>
      <c r="K329" s="144" t="n">
        <v>0</v>
      </c>
      <c r="L329" s="185" t="n">
        <v>0</v>
      </c>
      <c r="M329" s="185" t="n">
        <v>0</v>
      </c>
      <c r="N329" s="185" t="n">
        <v>0</v>
      </c>
      <c r="O329" s="185" t="n">
        <v>0</v>
      </c>
      <c r="P329" s="185" t="n">
        <v>0</v>
      </c>
      <c r="Q329" s="185" t="n">
        <v>0</v>
      </c>
      <c r="R329" s="186" t="n">
        <v>3677</v>
      </c>
      <c r="S329" s="147" t="n">
        <v>0</v>
      </c>
      <c r="T329" s="147" t="n">
        <v>0</v>
      </c>
      <c r="U329" s="148" t="n">
        <v>0</v>
      </c>
      <c r="V329" s="148" t="n">
        <v>0</v>
      </c>
      <c r="W329" s="144" t="n">
        <v>43</v>
      </c>
      <c r="X329" s="144" t="n">
        <v>1440</v>
      </c>
      <c r="Y329" s="144" t="n">
        <v>46</v>
      </c>
      <c r="Z329" s="144" t="n">
        <v>1440</v>
      </c>
      <c r="AA329" s="144" t="n">
        <v>60</v>
      </c>
      <c r="AB329" s="144" t="n">
        <v>1440</v>
      </c>
      <c r="AC329" s="149" t="n">
        <f aca="false">V329-U329+AZ329</f>
        <v>7</v>
      </c>
      <c r="AD329" s="150" t="n">
        <f aca="false">U329-T329</f>
        <v>0</v>
      </c>
      <c r="AE329" s="144" t="n">
        <v>0</v>
      </c>
      <c r="AF329" s="151" t="str">
        <f aca="false">IF(AE329&gt;0, V329/(AE329*24),"no data")</f>
        <v>no data</v>
      </c>
      <c r="AG329" s="152" t="n">
        <f aca="false">IF(R329&gt;0,R329/24,"no data")</f>
        <v>153.208333333333</v>
      </c>
      <c r="AH329" s="151" t="str">
        <f aca="false">IF(U329&gt;0,(U329/R329),"no data")</f>
        <v>no data</v>
      </c>
      <c r="AI329" s="153" t="n">
        <f aca="false">(1440-((W329*X329)+(Y329*Z329)+(AA329*AB329))/(W329+Y329+AA329))/1440</f>
        <v>0</v>
      </c>
      <c r="AJ329" s="154" t="str">
        <f aca="false">IF(U329&gt;0,(1440-((X329*W329+AT329*AU329)+(Z329*Y329+AV329*AW329)+(AA329*AB329+AX329*AY329))/(W329+Y329+AA329))/1440,"no data")</f>
        <v>no data</v>
      </c>
      <c r="AK329" s="258" t="n">
        <v>0</v>
      </c>
      <c r="AL329" s="259" t="n">
        <v>0</v>
      </c>
      <c r="AM329" s="251" t="n">
        <v>0</v>
      </c>
      <c r="AN329" s="258" t="n">
        <v>0</v>
      </c>
      <c r="AO329" s="260" t="n">
        <v>0</v>
      </c>
      <c r="AP329" s="155" t="n">
        <f aca="false">AN329*AO329</f>
        <v>0</v>
      </c>
      <c r="AQ329" s="156" t="str">
        <f aca="false">IF(U329&gt;0,((((AK329*AL329)+(AN329*AO329))/(U329*1000))*1000000),"no data")</f>
        <v>no data</v>
      </c>
      <c r="AR329" s="157" t="n">
        <f aca="false">S329/24</f>
        <v>0</v>
      </c>
      <c r="AS329" s="36"/>
      <c r="AT329" s="143" t="n">
        <v>0</v>
      </c>
      <c r="AU329" s="159" t="n">
        <v>0</v>
      </c>
      <c r="AV329" s="143" t="n">
        <v>0</v>
      </c>
      <c r="AW329" s="143" t="n">
        <v>0</v>
      </c>
      <c r="AX329" s="159" t="n">
        <v>0</v>
      </c>
      <c r="AY329" s="143" t="n">
        <v>0</v>
      </c>
      <c r="AZ329" s="143" t="n">
        <v>7</v>
      </c>
      <c r="BB329" s="160" t="n">
        <v>0</v>
      </c>
      <c r="BC329" s="160" t="n">
        <v>0</v>
      </c>
      <c r="BD329" s="160" t="n">
        <v>0</v>
      </c>
      <c r="BE329" s="160" t="n">
        <f aca="false">BC329-BB329</f>
        <v>0</v>
      </c>
      <c r="BF329" s="160" t="str">
        <f aca="false">AQ329</f>
        <v>no data</v>
      </c>
      <c r="BG329" s="162" t="n">
        <f aca="false">BD329/24</f>
        <v>0</v>
      </c>
      <c r="BH329" s="187" t="n">
        <v>0</v>
      </c>
      <c r="BI329" s="188" t="n">
        <v>0</v>
      </c>
      <c r="BJ329" s="189" t="n">
        <v>0</v>
      </c>
      <c r="BK329" s="190" t="n">
        <v>0</v>
      </c>
      <c r="BL329" s="190" t="n">
        <v>0</v>
      </c>
      <c r="BM329" s="190" t="n">
        <v>0</v>
      </c>
      <c r="BN329" s="192" t="n">
        <v>1004</v>
      </c>
      <c r="BO329" s="190" t="n">
        <v>0</v>
      </c>
      <c r="BP329" s="191" t="n">
        <v>0</v>
      </c>
      <c r="BQ329" s="190" t="n">
        <v>0</v>
      </c>
      <c r="BR329" s="190" t="n">
        <v>0</v>
      </c>
      <c r="BS329" s="120" t="n">
        <f aca="false">BR329-BQ329</f>
        <v>0</v>
      </c>
      <c r="BT329" s="190" t="n">
        <v>0</v>
      </c>
      <c r="BU329" s="190" t="n">
        <v>0</v>
      </c>
      <c r="BV329" s="135" t="n">
        <f aca="false">BU329-BT329</f>
        <v>0</v>
      </c>
      <c r="BW329" s="160" t="n">
        <f aca="false">BH329+BI329</f>
        <v>0</v>
      </c>
      <c r="BX329" s="162" t="n">
        <v>0</v>
      </c>
      <c r="BY329" s="162" t="n">
        <v>0</v>
      </c>
      <c r="CA329" s="162" t="n">
        <v>0</v>
      </c>
      <c r="CB329" s="162" t="n">
        <v>0</v>
      </c>
      <c r="CD329" s="162" t="n">
        <v>0</v>
      </c>
      <c r="CE329" s="162" t="n">
        <v>0</v>
      </c>
      <c r="CF329" s="162" t="n">
        <v>0</v>
      </c>
      <c r="CG329" s="162" t="n">
        <v>0</v>
      </c>
    </row>
    <row r="330" customFormat="false" ht="13.8" hidden="false" customHeight="false" outlineLevel="0" collapsed="false">
      <c r="A330" s="90"/>
      <c r="B330" s="91" t="n">
        <v>43425</v>
      </c>
      <c r="C330" s="140" t="n">
        <v>68.2</v>
      </c>
      <c r="D330" s="166" t="n">
        <v>0.61</v>
      </c>
      <c r="E330" s="142" t="n">
        <v>56.4</v>
      </c>
      <c r="F330" s="144" t="n">
        <v>84</v>
      </c>
      <c r="G330" s="144" t="n">
        <v>57</v>
      </c>
      <c r="H330" s="144" t="n">
        <v>0</v>
      </c>
      <c r="I330" s="144" t="n">
        <v>0</v>
      </c>
      <c r="J330" s="144" t="n">
        <v>0</v>
      </c>
      <c r="K330" s="144" t="n">
        <v>0</v>
      </c>
      <c r="L330" s="185" t="n">
        <v>0</v>
      </c>
      <c r="M330" s="185" t="n">
        <v>0</v>
      </c>
      <c r="N330" s="185" t="n">
        <v>0</v>
      </c>
      <c r="O330" s="185" t="n">
        <v>0</v>
      </c>
      <c r="P330" s="185" t="n">
        <v>0</v>
      </c>
      <c r="Q330" s="185" t="n">
        <v>0</v>
      </c>
      <c r="R330" s="186" t="n">
        <v>3684</v>
      </c>
      <c r="S330" s="147" t="n">
        <v>0</v>
      </c>
      <c r="T330" s="147" t="n">
        <v>0</v>
      </c>
      <c r="U330" s="148" t="n">
        <v>0</v>
      </c>
      <c r="V330" s="148" t="n">
        <v>0</v>
      </c>
      <c r="W330" s="144" t="n">
        <v>43</v>
      </c>
      <c r="X330" s="144" t="n">
        <v>1440</v>
      </c>
      <c r="Y330" s="144" t="n">
        <v>46</v>
      </c>
      <c r="Z330" s="144" t="n">
        <v>1440</v>
      </c>
      <c r="AA330" s="144" t="n">
        <v>60</v>
      </c>
      <c r="AB330" s="144" t="n">
        <v>1440</v>
      </c>
      <c r="AC330" s="149" t="n">
        <f aca="false">V330-U330+AZ330</f>
        <v>7</v>
      </c>
      <c r="AD330" s="150" t="n">
        <f aca="false">U330-T330</f>
        <v>0</v>
      </c>
      <c r="AE330" s="144" t="n">
        <v>0</v>
      </c>
      <c r="AF330" s="151" t="str">
        <f aca="false">IF(AE330&gt;0, V330/(AE330*24),"no data")</f>
        <v>no data</v>
      </c>
      <c r="AG330" s="152" t="n">
        <f aca="false">IF(R330&gt;0,R330/24,"no data")</f>
        <v>153.5</v>
      </c>
      <c r="AH330" s="151" t="str">
        <f aca="false">IF(U330&gt;0,(U330/R330),"no data")</f>
        <v>no data</v>
      </c>
      <c r="AI330" s="153" t="n">
        <f aca="false">(1440-((W330*X330)+(Y330*Z330)+(AA330*AB330))/(W330+Y330+AA330))/1440</f>
        <v>0</v>
      </c>
      <c r="AJ330" s="154" t="n">
        <v>0</v>
      </c>
      <c r="AK330" s="258" t="n">
        <v>0</v>
      </c>
      <c r="AL330" s="259" t="n">
        <v>0</v>
      </c>
      <c r="AM330" s="251" t="n">
        <f aca="false">AK330*AL330</f>
        <v>0</v>
      </c>
      <c r="AN330" s="258" t="n">
        <v>0</v>
      </c>
      <c r="AO330" s="260" t="n">
        <v>0</v>
      </c>
      <c r="AP330" s="155" t="n">
        <f aca="false">AN330*AO330</f>
        <v>0</v>
      </c>
      <c r="AQ330" s="156" t="str">
        <f aca="false">IF(U330&gt;0,((((AK330*AL330)+(AN330*AO330))/(U330*1000))*1000000),"no data")</f>
        <v>no data</v>
      </c>
      <c r="AR330" s="157" t="n">
        <f aca="false">S330/24</f>
        <v>0</v>
      </c>
      <c r="AS330" s="36"/>
      <c r="AT330" s="143" t="n">
        <v>0</v>
      </c>
      <c r="AU330" s="159" t="n">
        <v>0</v>
      </c>
      <c r="AV330" s="159" t="n">
        <v>0</v>
      </c>
      <c r="AW330" s="143" t="n">
        <v>0</v>
      </c>
      <c r="AX330" s="159" t="n">
        <v>0</v>
      </c>
      <c r="AY330" s="143" t="n">
        <v>0</v>
      </c>
      <c r="AZ330" s="143" t="n">
        <v>7</v>
      </c>
      <c r="BB330" s="160" t="n">
        <v>0</v>
      </c>
      <c r="BC330" s="160" t="n">
        <v>0</v>
      </c>
      <c r="BD330" s="160" t="n">
        <v>0</v>
      </c>
      <c r="BE330" s="160" t="n">
        <v>0</v>
      </c>
      <c r="BF330" s="160" t="str">
        <f aca="false">AQ330</f>
        <v>no data</v>
      </c>
      <c r="BG330" s="162" t="n">
        <f aca="false">BD330/24</f>
        <v>0</v>
      </c>
      <c r="BH330" s="187" t="n">
        <v>0</v>
      </c>
      <c r="BI330" s="188" t="n">
        <v>0</v>
      </c>
      <c r="BJ330" s="189" t="n">
        <v>0</v>
      </c>
      <c r="BK330" s="190" t="n">
        <v>0</v>
      </c>
      <c r="BL330" s="190" t="n">
        <v>0</v>
      </c>
      <c r="BM330" s="190" t="n">
        <v>0</v>
      </c>
      <c r="BN330" s="192" t="n">
        <v>1004</v>
      </c>
      <c r="BO330" s="189" t="n">
        <v>0</v>
      </c>
      <c r="BP330" s="191" t="n">
        <v>0</v>
      </c>
      <c r="BQ330" s="190" t="n">
        <v>0</v>
      </c>
      <c r="BR330" s="190" t="n">
        <v>0</v>
      </c>
      <c r="BS330" s="120" t="n">
        <f aca="false">BR330-BQ330</f>
        <v>0</v>
      </c>
      <c r="BT330" s="190" t="n">
        <v>0</v>
      </c>
      <c r="BU330" s="190" t="n">
        <v>0</v>
      </c>
      <c r="BV330" s="135" t="n">
        <f aca="false">BU330-BT330</f>
        <v>0</v>
      </c>
      <c r="BW330" s="160" t="n">
        <f aca="false">BH330+BI330</f>
        <v>0</v>
      </c>
      <c r="BX330" s="162" t="n">
        <v>0</v>
      </c>
      <c r="BY330" s="162" t="n">
        <v>0</v>
      </c>
      <c r="CA330" s="162" t="n">
        <v>0</v>
      </c>
      <c r="CB330" s="162" t="n">
        <v>0</v>
      </c>
      <c r="CD330" s="162" t="n">
        <v>0</v>
      </c>
      <c r="CE330" s="162" t="n">
        <v>0</v>
      </c>
      <c r="CF330" s="162" t="n">
        <v>0</v>
      </c>
      <c r="CG330" s="162" t="n">
        <v>0</v>
      </c>
    </row>
    <row r="331" customFormat="false" ht="13.8" hidden="false" customHeight="false" outlineLevel="0" collapsed="false">
      <c r="A331" s="90"/>
      <c r="B331" s="91" t="n">
        <v>43426</v>
      </c>
      <c r="C331" s="140" t="n">
        <v>68.3</v>
      </c>
      <c r="D331" s="166" t="n">
        <v>0.587</v>
      </c>
      <c r="E331" s="142" t="n">
        <v>55.8</v>
      </c>
      <c r="F331" s="144" t="n">
        <v>84</v>
      </c>
      <c r="G331" s="144" t="n">
        <v>58</v>
      </c>
      <c r="H331" s="144" t="n">
        <v>0</v>
      </c>
      <c r="I331" s="144" t="n">
        <v>0</v>
      </c>
      <c r="J331" s="144" t="n">
        <v>0</v>
      </c>
      <c r="K331" s="144" t="n">
        <v>0</v>
      </c>
      <c r="L331" s="185" t="n">
        <v>0</v>
      </c>
      <c r="M331" s="185" t="n">
        <v>0</v>
      </c>
      <c r="N331" s="185" t="n">
        <v>0</v>
      </c>
      <c r="O331" s="185" t="n">
        <v>0</v>
      </c>
      <c r="P331" s="185" t="n">
        <v>0</v>
      </c>
      <c r="Q331" s="185" t="n">
        <v>0</v>
      </c>
      <c r="R331" s="186" t="n">
        <v>3682</v>
      </c>
      <c r="S331" s="147" t="n">
        <v>0</v>
      </c>
      <c r="T331" s="147" t="n">
        <v>0</v>
      </c>
      <c r="U331" s="148" t="n">
        <v>0</v>
      </c>
      <c r="V331" s="148" t="n">
        <v>0</v>
      </c>
      <c r="W331" s="144" t="n">
        <v>43</v>
      </c>
      <c r="X331" s="144" t="n">
        <v>1440</v>
      </c>
      <c r="Y331" s="144" t="n">
        <v>46</v>
      </c>
      <c r="Z331" s="144" t="n">
        <v>1440</v>
      </c>
      <c r="AA331" s="144" t="n">
        <v>60</v>
      </c>
      <c r="AB331" s="144" t="n">
        <v>1440</v>
      </c>
      <c r="AC331" s="149" t="n">
        <f aca="false">V331-U331+AZ331</f>
        <v>6</v>
      </c>
      <c r="AD331" s="150" t="n">
        <f aca="false">U331-T331</f>
        <v>0</v>
      </c>
      <c r="AE331" s="144" t="n">
        <v>0</v>
      </c>
      <c r="AF331" s="151" t="str">
        <f aca="false">IF(AE331&gt;0, V331/(AE331*24),"no data")</f>
        <v>no data</v>
      </c>
      <c r="AG331" s="152" t="n">
        <f aca="false">IF(R331&gt;0,R331/24,"no data")</f>
        <v>153.416666666667</v>
      </c>
      <c r="AH331" s="151" t="str">
        <f aca="false">IF(U331&gt;0,(U331/R331),"no data")</f>
        <v>no data</v>
      </c>
      <c r="AI331" s="153" t="n">
        <f aca="false">(1440-((W331*X331)+(Y331*Z331)+(AA331*AB331))/(W331+Y331+AA331))/1440</f>
        <v>0</v>
      </c>
      <c r="AJ331" s="154" t="str">
        <f aca="false">IF(U331&gt;0,(1440-((X331*W331+AT331*AU331)+(Z331*Y331+AV331*AW331)+(AA331*AB331+AX331*AY331))/(W331+Y331+AA331))/1440,"no data")</f>
        <v>no data</v>
      </c>
      <c r="AK331" s="258" t="n">
        <v>0</v>
      </c>
      <c r="AL331" s="259" t="n">
        <v>0</v>
      </c>
      <c r="AM331" s="251" t="n">
        <f aca="false">AK331*AL331</f>
        <v>0</v>
      </c>
      <c r="AN331" s="258" t="n">
        <v>0</v>
      </c>
      <c r="AO331" s="260" t="n">
        <v>0</v>
      </c>
      <c r="AP331" s="155" t="n">
        <f aca="false">AN331*AO331</f>
        <v>0</v>
      </c>
      <c r="AQ331" s="156" t="str">
        <f aca="false">IF(U331&gt;0,((((AK331*AL331)+(AN331*AO331))/(U331*1000))*1000000),"no data")</f>
        <v>no data</v>
      </c>
      <c r="AR331" s="157" t="n">
        <f aca="false">S331/24</f>
        <v>0</v>
      </c>
      <c r="AS331" s="36"/>
      <c r="AT331" s="143" t="n">
        <v>0</v>
      </c>
      <c r="AU331" s="159" t="n">
        <v>0</v>
      </c>
      <c r="AV331" s="159" t="n">
        <v>0</v>
      </c>
      <c r="AW331" s="143" t="n">
        <v>0</v>
      </c>
      <c r="AX331" s="159" t="n">
        <v>0</v>
      </c>
      <c r="AY331" s="143" t="n">
        <v>0</v>
      </c>
      <c r="AZ331" s="143" t="n">
        <v>6</v>
      </c>
      <c r="BB331" s="160" t="n">
        <v>0</v>
      </c>
      <c r="BC331" s="160" t="n">
        <v>0</v>
      </c>
      <c r="BD331" s="160" t="n">
        <v>0</v>
      </c>
      <c r="BE331" s="160" t="n">
        <v>0</v>
      </c>
      <c r="BF331" s="160" t="str">
        <f aca="false">AQ331</f>
        <v>no data</v>
      </c>
      <c r="BG331" s="162" t="n">
        <f aca="false">BD331/24</f>
        <v>0</v>
      </c>
      <c r="BH331" s="187" t="n">
        <v>0</v>
      </c>
      <c r="BI331" s="188" t="n">
        <v>0</v>
      </c>
      <c r="BJ331" s="189" t="n">
        <v>0</v>
      </c>
      <c r="BK331" s="190" t="n">
        <v>0</v>
      </c>
      <c r="BL331" s="192" t="n">
        <v>0</v>
      </c>
      <c r="BM331" s="190" t="n">
        <v>0</v>
      </c>
      <c r="BN331" s="190" t="n">
        <v>1004</v>
      </c>
      <c r="BO331" s="190" t="n">
        <v>0</v>
      </c>
      <c r="BP331" s="191" t="n">
        <v>0</v>
      </c>
      <c r="BQ331" s="190" t="n">
        <v>0</v>
      </c>
      <c r="BR331" s="189" t="n">
        <v>0</v>
      </c>
      <c r="BS331" s="120" t="n">
        <f aca="false">BR331-BQ331</f>
        <v>0</v>
      </c>
      <c r="BT331" s="190" t="n">
        <v>0</v>
      </c>
      <c r="BU331" s="160" t="n">
        <v>0</v>
      </c>
      <c r="BV331" s="135" t="n">
        <f aca="false">BU331-BT331</f>
        <v>0</v>
      </c>
      <c r="BW331" s="160" t="n">
        <f aca="false">BH331+BI331</f>
        <v>0</v>
      </c>
      <c r="BX331" s="162" t="n">
        <v>0</v>
      </c>
      <c r="BY331" s="162" t="n">
        <v>0</v>
      </c>
      <c r="CA331" s="162" t="n">
        <v>0</v>
      </c>
      <c r="CB331" s="162" t="n">
        <v>0</v>
      </c>
      <c r="CD331" s="162" t="n">
        <v>0</v>
      </c>
      <c r="CE331" s="162" t="n">
        <v>0</v>
      </c>
      <c r="CF331" s="162" t="n">
        <v>0</v>
      </c>
      <c r="CG331" s="162" t="n">
        <v>0</v>
      </c>
    </row>
    <row r="332" customFormat="false" ht="13.8" hidden="false" customHeight="false" outlineLevel="0" collapsed="false">
      <c r="A332" s="90"/>
      <c r="B332" s="91" t="n">
        <v>43427</v>
      </c>
      <c r="C332" s="140" t="n">
        <v>66.9</v>
      </c>
      <c r="D332" s="166" t="n">
        <v>0.589</v>
      </c>
      <c r="E332" s="142" t="n">
        <v>54.2</v>
      </c>
      <c r="F332" s="144" t="n">
        <v>84</v>
      </c>
      <c r="G332" s="144" t="n">
        <v>57</v>
      </c>
      <c r="H332" s="144" t="n">
        <v>0</v>
      </c>
      <c r="I332" s="144" t="n">
        <v>0</v>
      </c>
      <c r="J332" s="144" t="n">
        <v>0</v>
      </c>
      <c r="K332" s="144" t="n">
        <v>0</v>
      </c>
      <c r="L332" s="170" t="n">
        <v>0</v>
      </c>
      <c r="M332" s="170" t="n">
        <v>0</v>
      </c>
      <c r="N332" s="170" t="n">
        <v>0</v>
      </c>
      <c r="O332" s="170" t="n">
        <v>0</v>
      </c>
      <c r="P332" s="170" t="n">
        <v>0</v>
      </c>
      <c r="Q332" s="170" t="n">
        <v>0</v>
      </c>
      <c r="R332" s="186" t="n">
        <v>3692</v>
      </c>
      <c r="S332" s="147" t="n">
        <v>0</v>
      </c>
      <c r="T332" s="147" t="n">
        <v>0</v>
      </c>
      <c r="U332" s="148" t="n">
        <v>0</v>
      </c>
      <c r="V332" s="148" t="n">
        <v>0</v>
      </c>
      <c r="W332" s="144" t="n">
        <v>43</v>
      </c>
      <c r="X332" s="144" t="n">
        <v>1440</v>
      </c>
      <c r="Y332" s="144" t="n">
        <v>46</v>
      </c>
      <c r="Z332" s="144" t="n">
        <v>1440</v>
      </c>
      <c r="AA332" s="144" t="n">
        <v>60</v>
      </c>
      <c r="AB332" s="144" t="n">
        <v>1440</v>
      </c>
      <c r="AC332" s="149" t="n">
        <f aca="false">V332-U332+AZ332</f>
        <v>6</v>
      </c>
      <c r="AD332" s="150" t="n">
        <f aca="false">U332-T332</f>
        <v>0</v>
      </c>
      <c r="AE332" s="144" t="n">
        <v>0</v>
      </c>
      <c r="AF332" s="151" t="str">
        <f aca="false">IF(AE332&gt;0, V332/(AE332*24),"no data")</f>
        <v>no data</v>
      </c>
      <c r="AG332" s="152" t="n">
        <f aca="false">IF(R332&gt;0,R332/24,"no data")</f>
        <v>153.833333333333</v>
      </c>
      <c r="AH332" s="151" t="str">
        <f aca="false">IF(U332&gt;0,(U332/R332),"no data")</f>
        <v>no data</v>
      </c>
      <c r="AI332" s="153" t="n">
        <f aca="false">(1440-((W332*X332)+(Y332*Z332)+(AA332*AB332))/(W332+Y332+AA332))/1440</f>
        <v>0</v>
      </c>
      <c r="AJ332" s="154" t="str">
        <f aca="false">IF(U332&gt;0,(1440-((X332*W332+AT332*AU332)+(Z332*Y332+AV332*AW332)+(AA332*AB332+AX332*AY332))/(W332+Y332+AA332))/1440,"no data")</f>
        <v>no data</v>
      </c>
      <c r="AK332" s="258" t="n">
        <v>0</v>
      </c>
      <c r="AL332" s="259" t="n">
        <v>0</v>
      </c>
      <c r="AM332" s="251" t="n">
        <f aca="false">AK332*AL332</f>
        <v>0</v>
      </c>
      <c r="AN332" s="258" t="n">
        <v>0</v>
      </c>
      <c r="AO332" s="260" t="n">
        <v>0</v>
      </c>
      <c r="AP332" s="155" t="n">
        <f aca="false">AN332*AO332</f>
        <v>0</v>
      </c>
      <c r="AQ332" s="156" t="str">
        <f aca="false">IF(U332&gt;0,((((AK332*AL332)+(AN332*AO332))/(U332*1000))*1000000),"no data")</f>
        <v>no data</v>
      </c>
      <c r="AR332" s="157" t="n">
        <f aca="false">S332/24</f>
        <v>0</v>
      </c>
      <c r="AS332" s="36"/>
      <c r="AT332" s="143" t="n">
        <v>0</v>
      </c>
      <c r="AU332" s="159" t="n">
        <v>0</v>
      </c>
      <c r="AV332" s="159" t="n">
        <v>0</v>
      </c>
      <c r="AW332" s="143" t="n">
        <v>0</v>
      </c>
      <c r="AX332" s="159" t="n">
        <v>0</v>
      </c>
      <c r="AY332" s="143" t="n">
        <v>0</v>
      </c>
      <c r="AZ332" s="143" t="n">
        <v>6</v>
      </c>
      <c r="BB332" s="160" t="n">
        <v>0</v>
      </c>
      <c r="BC332" s="160" t="n">
        <v>0</v>
      </c>
      <c r="BD332" s="160" t="n">
        <v>0</v>
      </c>
      <c r="BE332" s="160" t="n">
        <f aca="false">BC332-BB332</f>
        <v>0</v>
      </c>
      <c r="BF332" s="160" t="str">
        <f aca="false">AQ332</f>
        <v>no data</v>
      </c>
      <c r="BG332" s="162" t="n">
        <f aca="false">BD332/24</f>
        <v>0</v>
      </c>
      <c r="BH332" s="187" t="n">
        <v>0</v>
      </c>
      <c r="BI332" s="188" t="n">
        <v>0</v>
      </c>
      <c r="BJ332" s="189" t="n">
        <v>0</v>
      </c>
      <c r="BK332" s="190" t="n">
        <v>0</v>
      </c>
      <c r="BL332" s="192" t="n">
        <v>0</v>
      </c>
      <c r="BM332" s="190" t="n">
        <v>0</v>
      </c>
      <c r="BN332" s="190" t="n">
        <v>1008</v>
      </c>
      <c r="BO332" s="190" t="n">
        <v>0</v>
      </c>
      <c r="BP332" s="191" t="n">
        <v>0</v>
      </c>
      <c r="BQ332" s="190" t="n">
        <v>0</v>
      </c>
      <c r="BR332" s="189" t="n">
        <v>0</v>
      </c>
      <c r="BS332" s="120" t="n">
        <f aca="false">BR332-BQ332</f>
        <v>0</v>
      </c>
      <c r="BT332" s="190" t="n">
        <v>0</v>
      </c>
      <c r="BU332" s="160" t="n">
        <v>0</v>
      </c>
      <c r="BV332" s="135" t="n">
        <f aca="false">BU332-BT332</f>
        <v>0</v>
      </c>
      <c r="BW332" s="160" t="n">
        <f aca="false">BH332+BI332</f>
        <v>0</v>
      </c>
      <c r="BX332" s="162" t="n">
        <v>0</v>
      </c>
      <c r="BY332" s="162" t="n">
        <v>0</v>
      </c>
      <c r="CA332" s="162" t="n">
        <v>0</v>
      </c>
      <c r="CB332" s="162" t="n">
        <v>0</v>
      </c>
      <c r="CD332" s="162" t="n">
        <v>0</v>
      </c>
      <c r="CE332" s="162" t="n">
        <v>0</v>
      </c>
      <c r="CF332" s="162" t="n">
        <v>0</v>
      </c>
      <c r="CG332" s="162" t="n">
        <v>0</v>
      </c>
    </row>
    <row r="333" customFormat="false" ht="13.8" hidden="false" customHeight="false" outlineLevel="0" collapsed="false">
      <c r="A333" s="90"/>
      <c r="B333" s="91" t="n">
        <v>43428</v>
      </c>
      <c r="C333" s="142" t="n">
        <v>68.4</v>
      </c>
      <c r="D333" s="166" t="n">
        <v>0.533</v>
      </c>
      <c r="E333" s="142" t="n">
        <v>54.7</v>
      </c>
      <c r="F333" s="143" t="n">
        <v>83</v>
      </c>
      <c r="G333" s="143" t="n">
        <v>59</v>
      </c>
      <c r="H333" s="144" t="n">
        <v>0</v>
      </c>
      <c r="I333" s="144" t="n">
        <v>0</v>
      </c>
      <c r="J333" s="144" t="n">
        <v>0</v>
      </c>
      <c r="K333" s="144" t="n">
        <v>0</v>
      </c>
      <c r="L333" s="170" t="n">
        <v>0</v>
      </c>
      <c r="M333" s="170" t="n">
        <v>0</v>
      </c>
      <c r="N333" s="170" t="n">
        <v>0</v>
      </c>
      <c r="O333" s="170" t="n">
        <v>0</v>
      </c>
      <c r="P333" s="170" t="n">
        <v>0</v>
      </c>
      <c r="Q333" s="170" t="n">
        <v>0</v>
      </c>
      <c r="R333" s="170" t="n">
        <v>3678</v>
      </c>
      <c r="S333" s="147" t="n">
        <v>0</v>
      </c>
      <c r="T333" s="147" t="n">
        <v>0</v>
      </c>
      <c r="U333" s="148" t="n">
        <v>0</v>
      </c>
      <c r="V333" s="148" t="n">
        <v>0</v>
      </c>
      <c r="W333" s="144" t="n">
        <v>43</v>
      </c>
      <c r="X333" s="144" t="n">
        <v>1440</v>
      </c>
      <c r="Y333" s="144" t="n">
        <v>46</v>
      </c>
      <c r="Z333" s="144" t="n">
        <v>1440</v>
      </c>
      <c r="AA333" s="144" t="n">
        <v>60</v>
      </c>
      <c r="AB333" s="144" t="n">
        <v>1440</v>
      </c>
      <c r="AC333" s="149" t="n">
        <v>6</v>
      </c>
      <c r="AD333" s="150" t="n">
        <f aca="false">U333-T333</f>
        <v>0</v>
      </c>
      <c r="AE333" s="144" t="n">
        <v>0</v>
      </c>
      <c r="AF333" s="151" t="str">
        <f aca="false">IF(AE333&gt;0, V333/(AE333*24),"no data")</f>
        <v>no data</v>
      </c>
      <c r="AG333" s="152" t="n">
        <f aca="false">IF(R333&gt;0,R333/24,"no data")</f>
        <v>153.25</v>
      </c>
      <c r="AH333" s="151" t="str">
        <f aca="false">IF(U333&gt;0,(U333/R333),"no data")</f>
        <v>no data</v>
      </c>
      <c r="AI333" s="153" t="n">
        <f aca="false">(1440-((W333*X333)+(Y333*Z333)+(AA333*AB333))/(W333+Y333+AA333))/1440</f>
        <v>0</v>
      </c>
      <c r="AJ333" s="154" t="str">
        <f aca="false">IF(U333&gt;0,(1440-((X333*W333+AT333*AU333)+(Z333*Y333+AV333*AW333)+(AA333*AB333+AX333*AY333))/(W333+Y333+AA333))/1440,"no data")</f>
        <v>no data</v>
      </c>
      <c r="AK333" s="258" t="n">
        <v>0</v>
      </c>
      <c r="AL333" s="259" t="n">
        <v>0</v>
      </c>
      <c r="AM333" s="251" t="n">
        <f aca="false">AK333*AL333</f>
        <v>0</v>
      </c>
      <c r="AN333" s="258" t="n">
        <v>0</v>
      </c>
      <c r="AO333" s="260" t="n">
        <v>0</v>
      </c>
      <c r="AP333" s="155" t="n">
        <f aca="false">AN333*AO333</f>
        <v>0</v>
      </c>
      <c r="AQ333" s="156" t="str">
        <f aca="false">IF(U333&gt;0,((((AK333*AL333)+(AN333*AO333))/(U333*1000))*1000000),"no data")</f>
        <v>no data</v>
      </c>
      <c r="AR333" s="157" t="n">
        <f aca="false">S333/24</f>
        <v>0</v>
      </c>
      <c r="AS333" s="36"/>
      <c r="AT333" s="143" t="n">
        <v>0</v>
      </c>
      <c r="AU333" s="159" t="n">
        <v>0</v>
      </c>
      <c r="AV333" s="143" t="n">
        <v>0</v>
      </c>
      <c r="AW333" s="143" t="n">
        <v>0</v>
      </c>
      <c r="AX333" s="159" t="n">
        <v>0</v>
      </c>
      <c r="AY333" s="143" t="n">
        <v>0</v>
      </c>
      <c r="AZ333" s="143" t="n">
        <v>6</v>
      </c>
      <c r="BB333" s="160" t="n">
        <v>0</v>
      </c>
      <c r="BC333" s="160" t="n">
        <v>0</v>
      </c>
      <c r="BD333" s="160" t="n">
        <v>0</v>
      </c>
      <c r="BE333" s="160" t="n">
        <v>0</v>
      </c>
      <c r="BF333" s="160" t="str">
        <f aca="false">AQ333</f>
        <v>no data</v>
      </c>
      <c r="BG333" s="162" t="n">
        <f aca="false">BD333/24</f>
        <v>0</v>
      </c>
      <c r="BH333" s="187" t="n">
        <v>0</v>
      </c>
      <c r="BI333" s="188" t="n">
        <v>0</v>
      </c>
      <c r="BJ333" s="189" t="n">
        <v>0</v>
      </c>
      <c r="BK333" s="190" t="n">
        <v>0</v>
      </c>
      <c r="BL333" s="190" t="n">
        <v>0</v>
      </c>
      <c r="BM333" s="190" t="n">
        <v>0</v>
      </c>
      <c r="BN333" s="190" t="n">
        <v>1005</v>
      </c>
      <c r="BO333" s="190" t="n">
        <v>0</v>
      </c>
      <c r="BP333" s="191" t="n">
        <v>0</v>
      </c>
      <c r="BQ333" s="190" t="n">
        <v>0</v>
      </c>
      <c r="BR333" s="189" t="n">
        <v>0</v>
      </c>
      <c r="BS333" s="120" t="n">
        <f aca="false">BR333-BQ333</f>
        <v>0</v>
      </c>
      <c r="BT333" s="160" t="n">
        <v>0</v>
      </c>
      <c r="BU333" s="160" t="n">
        <v>0</v>
      </c>
      <c r="BV333" s="135" t="n">
        <f aca="false">BU333-BT333</f>
        <v>0</v>
      </c>
      <c r="BW333" s="160" t="n">
        <f aca="false">BH333+BI333</f>
        <v>0</v>
      </c>
      <c r="BX333" s="162" t="n">
        <v>0</v>
      </c>
      <c r="BY333" s="162" t="n">
        <v>0</v>
      </c>
      <c r="CA333" s="162" t="n">
        <v>0</v>
      </c>
      <c r="CB333" s="162" t="n">
        <v>0</v>
      </c>
      <c r="CD333" s="162" t="n">
        <v>0</v>
      </c>
      <c r="CE333" s="162" t="n">
        <v>0</v>
      </c>
      <c r="CF333" s="162" t="n">
        <v>0</v>
      </c>
      <c r="CG333" s="162" t="n">
        <v>0</v>
      </c>
    </row>
    <row r="334" customFormat="false" ht="13.8" hidden="false" customHeight="false" outlineLevel="0" collapsed="false">
      <c r="A334" s="90"/>
      <c r="B334" s="91" t="n">
        <v>43429</v>
      </c>
      <c r="C334" s="140" t="n">
        <v>67.73</v>
      </c>
      <c r="D334" s="166" t="n">
        <v>0.6376</v>
      </c>
      <c r="E334" s="142" t="n">
        <v>56.86</v>
      </c>
      <c r="F334" s="143" t="n">
        <v>89.75</v>
      </c>
      <c r="G334" s="143" t="n">
        <v>56.17</v>
      </c>
      <c r="H334" s="144" t="n">
        <v>0</v>
      </c>
      <c r="I334" s="144" t="n">
        <v>0</v>
      </c>
      <c r="J334" s="144" t="n">
        <v>0</v>
      </c>
      <c r="K334" s="144" t="n">
        <v>0</v>
      </c>
      <c r="L334" s="170" t="n">
        <v>0</v>
      </c>
      <c r="M334" s="170" t="n">
        <v>0</v>
      </c>
      <c r="N334" s="170" t="n">
        <v>0</v>
      </c>
      <c r="O334" s="170" t="n">
        <v>0</v>
      </c>
      <c r="P334" s="170" t="n">
        <v>0</v>
      </c>
      <c r="Q334" s="170" t="n">
        <v>0</v>
      </c>
      <c r="R334" s="170" t="n">
        <v>3680</v>
      </c>
      <c r="S334" s="147" t="n">
        <v>0</v>
      </c>
      <c r="T334" s="147" t="n">
        <v>0</v>
      </c>
      <c r="U334" s="148" t="n">
        <v>0</v>
      </c>
      <c r="V334" s="148" t="n">
        <v>0</v>
      </c>
      <c r="W334" s="144" t="n">
        <v>43</v>
      </c>
      <c r="X334" s="144" t="n">
        <v>1440</v>
      </c>
      <c r="Y334" s="144" t="n">
        <v>46</v>
      </c>
      <c r="Z334" s="144" t="n">
        <v>1440</v>
      </c>
      <c r="AA334" s="144" t="n">
        <v>60</v>
      </c>
      <c r="AB334" s="144" t="n">
        <v>1440</v>
      </c>
      <c r="AC334" s="149" t="n">
        <f aca="false">V334-U334+AZ334</f>
        <v>7</v>
      </c>
      <c r="AD334" s="150" t="n">
        <f aca="false">U334-T334</f>
        <v>0</v>
      </c>
      <c r="AE334" s="144" t="n">
        <v>0</v>
      </c>
      <c r="AF334" s="151" t="str">
        <f aca="false">IF(AE334&gt;0, V334/(AE334*24),"no data")</f>
        <v>no data</v>
      </c>
      <c r="AG334" s="152" t="n">
        <f aca="false">IF(R334&gt;0,R334/24,"no data")</f>
        <v>153.333333333333</v>
      </c>
      <c r="AH334" s="151" t="str">
        <f aca="false">IF(U334&gt;0,(U334/R334),"no data")</f>
        <v>no data</v>
      </c>
      <c r="AI334" s="153" t="n">
        <f aca="false">(1440-((W334*X334)+(Y334*Z334)+(AA334*AB334))/(W334+Y334+AA334))/1440</f>
        <v>0</v>
      </c>
      <c r="AJ334" s="154" t="str">
        <f aca="false">IF(U334&gt;0,(1440-((X334*W334+AT334*AU334)+(Z334*Y334+AV334*AW334)+(AA334*AB334+AX334*AY334))/(W334+Y334+AA334))/1440,"no data")</f>
        <v>no data</v>
      </c>
      <c r="AK334" s="258" t="n">
        <v>0</v>
      </c>
      <c r="AL334" s="259" t="n">
        <v>0</v>
      </c>
      <c r="AM334" s="251" t="n">
        <f aca="false">AK334*AL334</f>
        <v>0</v>
      </c>
      <c r="AN334" s="258" t="n">
        <v>0</v>
      </c>
      <c r="AO334" s="260" t="n">
        <v>0</v>
      </c>
      <c r="AP334" s="155" t="n">
        <f aca="false">AN334*AO334</f>
        <v>0</v>
      </c>
      <c r="AQ334" s="156" t="str">
        <f aca="false">IF(U334&gt;0,((((AK334*AL334)+(AN334*AO334))/(U334*1000))*1000000),"no data")</f>
        <v>no data</v>
      </c>
      <c r="AR334" s="157" t="n">
        <f aca="false">S334/24</f>
        <v>0</v>
      </c>
      <c r="AS334" s="36"/>
      <c r="AT334" s="143" t="n">
        <v>0</v>
      </c>
      <c r="AU334" s="159" t="n">
        <v>0</v>
      </c>
      <c r="AV334" s="143" t="n">
        <v>0</v>
      </c>
      <c r="AW334" s="143" t="n">
        <v>0</v>
      </c>
      <c r="AX334" s="159" t="n">
        <v>0</v>
      </c>
      <c r="AY334" s="143" t="n">
        <v>0</v>
      </c>
      <c r="AZ334" s="143" t="n">
        <v>7</v>
      </c>
      <c r="BB334" s="160" t="n">
        <v>0</v>
      </c>
      <c r="BC334" s="160" t="n">
        <v>0</v>
      </c>
      <c r="BD334" s="160" t="n">
        <v>0</v>
      </c>
      <c r="BE334" s="160" t="n">
        <f aca="false">BC334-BB334</f>
        <v>0</v>
      </c>
      <c r="BF334" s="160" t="str">
        <f aca="false">AQ334</f>
        <v>no data</v>
      </c>
      <c r="BG334" s="162" t="n">
        <f aca="false">BD334/24</f>
        <v>0</v>
      </c>
      <c r="BH334" s="187" t="n">
        <v>0</v>
      </c>
      <c r="BI334" s="188" t="n">
        <v>0</v>
      </c>
      <c r="BJ334" s="189" t="n">
        <v>0</v>
      </c>
      <c r="BK334" s="190" t="n">
        <v>0</v>
      </c>
      <c r="BL334" s="190" t="n">
        <v>0</v>
      </c>
      <c r="BM334" s="190" t="n">
        <v>0</v>
      </c>
      <c r="BN334" s="190" t="n">
        <v>1005</v>
      </c>
      <c r="BO334" s="190" t="n">
        <v>0</v>
      </c>
      <c r="BP334" s="191" t="n">
        <v>0</v>
      </c>
      <c r="BQ334" s="190" t="n">
        <v>0</v>
      </c>
      <c r="BR334" s="189" t="n">
        <v>0</v>
      </c>
      <c r="BS334" s="120" t="n">
        <f aca="false">BR334-BQ334</f>
        <v>0</v>
      </c>
      <c r="BT334" s="160" t="n">
        <v>0</v>
      </c>
      <c r="BU334" s="160" t="n">
        <v>0</v>
      </c>
      <c r="BV334" s="135" t="n">
        <f aca="false">BU334-BT334</f>
        <v>0</v>
      </c>
      <c r="BW334" s="160" t="n">
        <f aca="false">BH334+BI334</f>
        <v>0</v>
      </c>
      <c r="BX334" s="162" t="n">
        <v>0</v>
      </c>
      <c r="BY334" s="162" t="n">
        <v>0</v>
      </c>
      <c r="CA334" s="162" t="n">
        <v>0</v>
      </c>
      <c r="CB334" s="162" t="n">
        <v>0</v>
      </c>
      <c r="CD334" s="162" t="n">
        <v>0</v>
      </c>
      <c r="CE334" s="162" t="n">
        <v>0</v>
      </c>
      <c r="CF334" s="162" t="n">
        <v>0</v>
      </c>
      <c r="CG334" s="162" t="n">
        <v>0</v>
      </c>
    </row>
    <row r="335" customFormat="false" ht="12.75" hidden="false" customHeight="true" outlineLevel="0" collapsed="false">
      <c r="A335" s="90" t="s">
        <v>142</v>
      </c>
      <c r="B335" s="91" t="n">
        <v>43430</v>
      </c>
      <c r="C335" s="92" t="n">
        <v>66.9</v>
      </c>
      <c r="D335" s="93" t="n">
        <v>0.636</v>
      </c>
      <c r="E335" s="94" t="n">
        <v>54.2</v>
      </c>
      <c r="F335" s="95" t="n">
        <v>84</v>
      </c>
      <c r="G335" s="95" t="n">
        <v>57</v>
      </c>
      <c r="H335" s="96" t="n">
        <v>0</v>
      </c>
      <c r="I335" s="96" t="n">
        <v>0</v>
      </c>
      <c r="J335" s="96" t="n">
        <v>0</v>
      </c>
      <c r="K335" s="96" t="n">
        <v>0</v>
      </c>
      <c r="L335" s="97" t="n">
        <v>0</v>
      </c>
      <c r="M335" s="97" t="n">
        <v>0</v>
      </c>
      <c r="N335" s="97" t="n">
        <v>0</v>
      </c>
      <c r="O335" s="97" t="n">
        <v>0</v>
      </c>
      <c r="P335" s="97" t="n">
        <v>0</v>
      </c>
      <c r="Q335" s="97" t="n">
        <v>0</v>
      </c>
      <c r="R335" s="97" t="n">
        <v>3687</v>
      </c>
      <c r="S335" s="98" t="n">
        <v>0</v>
      </c>
      <c r="T335" s="98" t="n">
        <v>0</v>
      </c>
      <c r="U335" s="99" t="n">
        <v>0</v>
      </c>
      <c r="V335" s="99" t="n">
        <v>0</v>
      </c>
      <c r="W335" s="96" t="n">
        <v>43</v>
      </c>
      <c r="X335" s="96" t="n">
        <v>1440</v>
      </c>
      <c r="Y335" s="96" t="n">
        <v>46</v>
      </c>
      <c r="Z335" s="96" t="n">
        <v>1440</v>
      </c>
      <c r="AA335" s="96" t="n">
        <v>60</v>
      </c>
      <c r="AB335" s="95" t="n">
        <v>1440</v>
      </c>
      <c r="AC335" s="100" t="n">
        <v>6</v>
      </c>
      <c r="AD335" s="101" t="n">
        <v>0</v>
      </c>
      <c r="AE335" s="95" t="n">
        <v>0</v>
      </c>
      <c r="AF335" s="102" t="s">
        <v>140</v>
      </c>
      <c r="AG335" s="103" t="n">
        <v>153.625</v>
      </c>
      <c r="AH335" s="102" t="s">
        <v>140</v>
      </c>
      <c r="AI335" s="104" t="n">
        <f aca="false">IF(W335&gt;0,(1440-((W335*X335)+(Y335*Z335)+(AA335*AB335))/(W335+Y335+AA335))/1440, "no data")</f>
        <v>0</v>
      </c>
      <c r="AJ335" s="105" t="s">
        <v>140</v>
      </c>
      <c r="AK335" s="127" t="n">
        <v>0</v>
      </c>
      <c r="AL335" s="127" t="n">
        <v>0</v>
      </c>
      <c r="AM335" s="94" t="n">
        <v>0</v>
      </c>
      <c r="AN335" s="127" t="n">
        <v>0</v>
      </c>
      <c r="AO335" s="265" t="n">
        <v>0</v>
      </c>
      <c r="AP335" s="109" t="n">
        <v>0</v>
      </c>
      <c r="AQ335" s="130" t="s">
        <v>140</v>
      </c>
      <c r="AR335" s="111" t="n">
        <v>0</v>
      </c>
      <c r="AS335" s="36"/>
      <c r="AT335" s="95" t="n">
        <v>0</v>
      </c>
      <c r="AU335" s="112" t="n">
        <v>0</v>
      </c>
      <c r="AV335" s="112" t="n">
        <v>0</v>
      </c>
      <c r="AW335" s="95" t="n">
        <v>0</v>
      </c>
      <c r="AX335" s="112" t="n">
        <v>0</v>
      </c>
      <c r="AY335" s="95" t="n">
        <v>0</v>
      </c>
      <c r="AZ335" s="95" t="n">
        <v>6</v>
      </c>
      <c r="BB335" s="113" t="n">
        <v>0</v>
      </c>
      <c r="BC335" s="113" t="n">
        <v>0</v>
      </c>
      <c r="BD335" s="113" t="n">
        <v>0</v>
      </c>
      <c r="BE335" s="113" t="n">
        <v>0</v>
      </c>
      <c r="BF335" s="113" t="str">
        <f aca="false">AQ335</f>
        <v>no data</v>
      </c>
      <c r="BG335" s="214" t="n">
        <f aca="false">BD335/24</f>
        <v>0</v>
      </c>
      <c r="BH335" s="113" t="n">
        <v>0</v>
      </c>
      <c r="BI335" s="113" t="n">
        <v>0</v>
      </c>
      <c r="BJ335" s="113" t="n">
        <v>0</v>
      </c>
      <c r="BK335" s="113" t="n">
        <v>0</v>
      </c>
      <c r="BL335" s="113" t="n">
        <v>0</v>
      </c>
      <c r="BM335" s="113" t="n">
        <v>0</v>
      </c>
      <c r="BN335" s="118" t="n">
        <v>1004</v>
      </c>
      <c r="BO335" s="117" t="n">
        <v>0</v>
      </c>
      <c r="BP335" s="117" t="n">
        <v>0</v>
      </c>
      <c r="BQ335" s="117" t="n">
        <v>0</v>
      </c>
      <c r="BR335" s="117" t="n">
        <v>0</v>
      </c>
      <c r="BS335" s="120" t="n">
        <f aca="false">BR335-BQ335</f>
        <v>0</v>
      </c>
      <c r="BT335" s="117" t="n">
        <v>0</v>
      </c>
      <c r="BU335" s="117" t="n">
        <v>0</v>
      </c>
      <c r="BV335" s="135" t="n">
        <f aca="false">BU335-BT335</f>
        <v>0</v>
      </c>
      <c r="BW335" s="113" t="n">
        <f aca="false">BH335+BI335</f>
        <v>0</v>
      </c>
      <c r="BX335" s="220" t="n">
        <v>0</v>
      </c>
      <c r="BY335" s="220" t="n">
        <v>0</v>
      </c>
      <c r="CA335" s="220" t="n">
        <v>0</v>
      </c>
      <c r="CB335" s="220" t="n">
        <v>0</v>
      </c>
      <c r="CD335" s="220" t="n">
        <v>0</v>
      </c>
      <c r="CE335" s="220" t="n">
        <v>0</v>
      </c>
      <c r="CF335" s="220" t="n">
        <v>0</v>
      </c>
      <c r="CG335" s="220" t="n">
        <v>0</v>
      </c>
    </row>
    <row r="336" customFormat="false" ht="13.8" hidden="false" customHeight="false" outlineLevel="0" collapsed="false">
      <c r="A336" s="90"/>
      <c r="B336" s="91" t="n">
        <v>43431</v>
      </c>
      <c r="C336" s="92" t="n">
        <v>68</v>
      </c>
      <c r="D336" s="93" t="n">
        <v>0.7</v>
      </c>
      <c r="E336" s="94" t="n">
        <v>59</v>
      </c>
      <c r="F336" s="95" t="n">
        <v>79</v>
      </c>
      <c r="G336" s="95" t="n">
        <v>58</v>
      </c>
      <c r="H336" s="96" t="n">
        <v>0</v>
      </c>
      <c r="I336" s="96" t="n">
        <v>0</v>
      </c>
      <c r="J336" s="96" t="n">
        <v>0</v>
      </c>
      <c r="K336" s="96" t="n">
        <v>0</v>
      </c>
      <c r="L336" s="97" t="n">
        <v>0</v>
      </c>
      <c r="M336" s="97" t="n">
        <v>0</v>
      </c>
      <c r="N336" s="97" t="n">
        <v>0</v>
      </c>
      <c r="O336" s="97" t="n">
        <v>0</v>
      </c>
      <c r="P336" s="97" t="n">
        <v>0</v>
      </c>
      <c r="Q336" s="97" t="n">
        <v>0</v>
      </c>
      <c r="R336" s="97" t="n">
        <v>3680</v>
      </c>
      <c r="S336" s="98" t="n">
        <v>0</v>
      </c>
      <c r="T336" s="98" t="n">
        <v>0</v>
      </c>
      <c r="U336" s="99" t="n">
        <v>0</v>
      </c>
      <c r="V336" s="99" t="n">
        <v>0</v>
      </c>
      <c r="W336" s="96" t="n">
        <v>43</v>
      </c>
      <c r="X336" s="96" t="n">
        <v>1440</v>
      </c>
      <c r="Y336" s="96" t="n">
        <v>46</v>
      </c>
      <c r="Z336" s="96" t="n">
        <v>1440</v>
      </c>
      <c r="AA336" s="96" t="n">
        <v>60</v>
      </c>
      <c r="AB336" s="95" t="n">
        <v>1440</v>
      </c>
      <c r="AC336" s="100" t="n">
        <v>5</v>
      </c>
      <c r="AD336" s="101" t="n">
        <v>0</v>
      </c>
      <c r="AE336" s="95" t="n">
        <v>0</v>
      </c>
      <c r="AF336" s="102" t="s">
        <v>140</v>
      </c>
      <c r="AG336" s="103" t="n">
        <v>153.333333333333</v>
      </c>
      <c r="AH336" s="102" t="s">
        <v>140</v>
      </c>
      <c r="AI336" s="104" t="n">
        <f aca="false">IF(W336&gt;0,(1440-((W336*X336)+(Y336*Z336)+(AA336*AB336))/(W336+Y336+AA336))/1440, "no data")</f>
        <v>0</v>
      </c>
      <c r="AJ336" s="105" t="s">
        <v>140</v>
      </c>
      <c r="AK336" s="127" t="n">
        <v>0</v>
      </c>
      <c r="AL336" s="127" t="n">
        <v>0</v>
      </c>
      <c r="AM336" s="94" t="n">
        <v>0</v>
      </c>
      <c r="AN336" s="127" t="n">
        <v>0</v>
      </c>
      <c r="AO336" s="265" t="n">
        <v>0</v>
      </c>
      <c r="AP336" s="109" t="n">
        <v>0</v>
      </c>
      <c r="AQ336" s="130" t="s">
        <v>140</v>
      </c>
      <c r="AR336" s="111" t="n">
        <v>0</v>
      </c>
      <c r="AS336" s="36"/>
      <c r="AT336" s="95" t="n">
        <v>0</v>
      </c>
      <c r="AU336" s="112" t="n">
        <v>0</v>
      </c>
      <c r="AV336" s="112" t="n">
        <v>0</v>
      </c>
      <c r="AW336" s="95" t="n">
        <v>0</v>
      </c>
      <c r="AX336" s="112" t="n">
        <v>0</v>
      </c>
      <c r="AY336" s="95" t="n">
        <v>0</v>
      </c>
      <c r="AZ336" s="95" t="n">
        <v>5</v>
      </c>
      <c r="BB336" s="113" t="n">
        <v>0</v>
      </c>
      <c r="BC336" s="113" t="n">
        <v>0</v>
      </c>
      <c r="BD336" s="113" t="n">
        <v>0</v>
      </c>
      <c r="BE336" s="113" t="n">
        <v>0</v>
      </c>
      <c r="BF336" s="113" t="str">
        <f aca="false">AQ336</f>
        <v>no data</v>
      </c>
      <c r="BG336" s="214" t="n">
        <f aca="false">BD336/24</f>
        <v>0</v>
      </c>
      <c r="BH336" s="113" t="n">
        <v>0</v>
      </c>
      <c r="BI336" s="113" t="n">
        <v>0</v>
      </c>
      <c r="BJ336" s="113" t="n">
        <v>0</v>
      </c>
      <c r="BK336" s="113" t="n">
        <v>0</v>
      </c>
      <c r="BL336" s="113" t="n">
        <v>0</v>
      </c>
      <c r="BM336" s="113" t="n">
        <v>0</v>
      </c>
      <c r="BN336" s="118" t="n">
        <v>1005</v>
      </c>
      <c r="BO336" s="117" t="n">
        <v>0</v>
      </c>
      <c r="BP336" s="117" t="n">
        <v>0</v>
      </c>
      <c r="BQ336" s="117" t="n">
        <v>0</v>
      </c>
      <c r="BR336" s="117" t="n">
        <v>0</v>
      </c>
      <c r="BS336" s="120" t="n">
        <f aca="false">BR336-BQ336</f>
        <v>0</v>
      </c>
      <c r="BT336" s="117" t="n">
        <v>0</v>
      </c>
      <c r="BU336" s="117" t="n">
        <v>0</v>
      </c>
      <c r="BV336" s="135" t="n">
        <f aca="false">BU336-BT336</f>
        <v>0</v>
      </c>
      <c r="BW336" s="113" t="n">
        <f aca="false">BH336+BI336</f>
        <v>0</v>
      </c>
      <c r="BX336" s="220" t="n">
        <v>0</v>
      </c>
      <c r="BY336" s="220" t="n">
        <v>0</v>
      </c>
      <c r="CA336" s="220" t="n">
        <v>0</v>
      </c>
      <c r="CB336" s="220" t="n">
        <v>0</v>
      </c>
      <c r="CD336" s="220" t="n">
        <v>0</v>
      </c>
      <c r="CE336" s="220" t="n">
        <v>0</v>
      </c>
      <c r="CF336" s="220" t="n">
        <v>0</v>
      </c>
      <c r="CG336" s="220" t="n">
        <v>0</v>
      </c>
    </row>
    <row r="337" customFormat="false" ht="13.8" hidden="false" customHeight="false" outlineLevel="0" collapsed="false">
      <c r="A337" s="90"/>
      <c r="B337" s="91" t="n">
        <v>43432</v>
      </c>
      <c r="C337" s="92" t="n">
        <v>68</v>
      </c>
      <c r="D337" s="93" t="n">
        <v>0.65</v>
      </c>
      <c r="E337" s="94" t="n">
        <v>58</v>
      </c>
      <c r="F337" s="95" t="n">
        <v>86</v>
      </c>
      <c r="G337" s="95" t="n">
        <v>58</v>
      </c>
      <c r="H337" s="96" t="n">
        <v>0</v>
      </c>
      <c r="I337" s="96" t="n">
        <v>0</v>
      </c>
      <c r="J337" s="96" t="n">
        <v>0</v>
      </c>
      <c r="K337" s="96" t="n">
        <v>0</v>
      </c>
      <c r="L337" s="97" t="n">
        <v>0</v>
      </c>
      <c r="M337" s="97" t="n">
        <v>0</v>
      </c>
      <c r="N337" s="97" t="n">
        <v>0</v>
      </c>
      <c r="O337" s="97" t="n">
        <v>0</v>
      </c>
      <c r="P337" s="97" t="n">
        <v>0</v>
      </c>
      <c r="Q337" s="97" t="n">
        <v>0</v>
      </c>
      <c r="R337" s="97" t="n">
        <v>3680</v>
      </c>
      <c r="S337" s="98" t="n">
        <v>0</v>
      </c>
      <c r="T337" s="98" t="n">
        <v>0</v>
      </c>
      <c r="U337" s="99" t="n">
        <v>0</v>
      </c>
      <c r="V337" s="99" t="n">
        <v>0</v>
      </c>
      <c r="W337" s="96" t="n">
        <v>43</v>
      </c>
      <c r="X337" s="96" t="n">
        <v>1440</v>
      </c>
      <c r="Y337" s="96" t="n">
        <v>46</v>
      </c>
      <c r="Z337" s="96" t="n">
        <v>1440</v>
      </c>
      <c r="AA337" s="96" t="n">
        <v>60</v>
      </c>
      <c r="AB337" s="95" t="n">
        <v>1440</v>
      </c>
      <c r="AC337" s="100" t="n">
        <v>7</v>
      </c>
      <c r="AD337" s="101" t="n">
        <v>0</v>
      </c>
      <c r="AE337" s="95" t="n">
        <v>0</v>
      </c>
      <c r="AF337" s="102" t="s">
        <v>140</v>
      </c>
      <c r="AG337" s="103" t="n">
        <v>153.333333333333</v>
      </c>
      <c r="AH337" s="102" t="s">
        <v>140</v>
      </c>
      <c r="AI337" s="104" t="n">
        <f aca="false">IF(W337&gt;0,(1440-((W337*X337)+(Y337*Z337)+(AA337*AB337))/(W337+Y337+AA337))/1440, "no data")</f>
        <v>0</v>
      </c>
      <c r="AJ337" s="105" t="s">
        <v>140</v>
      </c>
      <c r="AK337" s="127" t="n">
        <v>0</v>
      </c>
      <c r="AL337" s="127" t="n">
        <v>0</v>
      </c>
      <c r="AM337" s="94" t="n">
        <v>0</v>
      </c>
      <c r="AN337" s="127" t="n">
        <v>0</v>
      </c>
      <c r="AO337" s="265" t="n">
        <v>0</v>
      </c>
      <c r="AP337" s="109" t="n">
        <v>0</v>
      </c>
      <c r="AQ337" s="130" t="s">
        <v>140</v>
      </c>
      <c r="AR337" s="111" t="n">
        <v>0</v>
      </c>
      <c r="AS337" s="36"/>
      <c r="AT337" s="95" t="n">
        <v>0</v>
      </c>
      <c r="AU337" s="112" t="n">
        <v>0</v>
      </c>
      <c r="AV337" s="112" t="n">
        <v>0</v>
      </c>
      <c r="AW337" s="95" t="n">
        <v>0</v>
      </c>
      <c r="AX337" s="112" t="n">
        <v>0</v>
      </c>
      <c r="AY337" s="95" t="n">
        <v>0</v>
      </c>
      <c r="AZ337" s="95" t="n">
        <v>7</v>
      </c>
      <c r="BB337" s="113" t="n">
        <v>0</v>
      </c>
      <c r="BC337" s="113" t="n">
        <v>0</v>
      </c>
      <c r="BD337" s="113" t="n">
        <v>0</v>
      </c>
      <c r="BE337" s="113" t="n">
        <v>0</v>
      </c>
      <c r="BF337" s="113" t="str">
        <f aca="false">AQ337</f>
        <v>no data</v>
      </c>
      <c r="BG337" s="214" t="n">
        <f aca="false">BD337/24</f>
        <v>0</v>
      </c>
      <c r="BH337" s="113" t="n">
        <v>0</v>
      </c>
      <c r="BI337" s="113" t="n">
        <v>0</v>
      </c>
      <c r="BJ337" s="113" t="n">
        <v>0</v>
      </c>
      <c r="BK337" s="113" t="n">
        <v>0</v>
      </c>
      <c r="BL337" s="113" t="n">
        <v>0</v>
      </c>
      <c r="BM337" s="113" t="n">
        <v>0</v>
      </c>
      <c r="BN337" s="118" t="n">
        <v>1006</v>
      </c>
      <c r="BO337" s="117" t="n">
        <v>0</v>
      </c>
      <c r="BP337" s="117" t="n">
        <v>0</v>
      </c>
      <c r="BQ337" s="117" t="n">
        <v>0</v>
      </c>
      <c r="BR337" s="117" t="n">
        <v>0</v>
      </c>
      <c r="BS337" s="120" t="n">
        <f aca="false">BR337-BQ337</f>
        <v>0</v>
      </c>
      <c r="BT337" s="117" t="n">
        <v>0</v>
      </c>
      <c r="BU337" s="117" t="n">
        <v>0</v>
      </c>
      <c r="BV337" s="135" t="n">
        <f aca="false">BU337-BT337</f>
        <v>0</v>
      </c>
      <c r="BW337" s="113" t="n">
        <f aca="false">BH337+BI337</f>
        <v>0</v>
      </c>
      <c r="BX337" s="220" t="n">
        <v>0</v>
      </c>
      <c r="BY337" s="220" t="n">
        <v>0</v>
      </c>
      <c r="CA337" s="220" t="n">
        <v>0</v>
      </c>
      <c r="CB337" s="220" t="n">
        <v>0</v>
      </c>
      <c r="CD337" s="220" t="n">
        <v>0</v>
      </c>
      <c r="CE337" s="220" t="n">
        <v>0</v>
      </c>
      <c r="CF337" s="220" t="n">
        <v>0</v>
      </c>
      <c r="CG337" s="220" t="n">
        <v>0</v>
      </c>
    </row>
    <row r="338" customFormat="false" ht="13.8" hidden="false" customHeight="false" outlineLevel="0" collapsed="false">
      <c r="A338" s="90"/>
      <c r="B338" s="91" t="n">
        <v>43433</v>
      </c>
      <c r="C338" s="92" t="n">
        <v>67.3</v>
      </c>
      <c r="D338" s="93" t="n">
        <v>0.676</v>
      </c>
      <c r="E338" s="94" t="n">
        <v>57.8</v>
      </c>
      <c r="F338" s="95" t="n">
        <v>82</v>
      </c>
      <c r="G338" s="95" t="n">
        <v>42</v>
      </c>
      <c r="H338" s="96" t="n">
        <v>0</v>
      </c>
      <c r="I338" s="96" t="n">
        <v>0</v>
      </c>
      <c r="J338" s="96" t="n">
        <v>0</v>
      </c>
      <c r="K338" s="96" t="n">
        <v>0</v>
      </c>
      <c r="L338" s="97" t="n">
        <v>0</v>
      </c>
      <c r="M338" s="97" t="n">
        <v>0</v>
      </c>
      <c r="N338" s="97" t="n">
        <v>0</v>
      </c>
      <c r="O338" s="97" t="n">
        <v>0</v>
      </c>
      <c r="P338" s="97" t="n">
        <v>0</v>
      </c>
      <c r="Q338" s="97" t="n">
        <v>0</v>
      </c>
      <c r="R338" s="97" t="n">
        <v>3691</v>
      </c>
      <c r="S338" s="98" t="n">
        <v>0</v>
      </c>
      <c r="T338" s="98" t="n">
        <v>0</v>
      </c>
      <c r="U338" s="99" t="n">
        <v>0</v>
      </c>
      <c r="V338" s="99" t="n">
        <v>0</v>
      </c>
      <c r="W338" s="96" t="n">
        <v>43</v>
      </c>
      <c r="X338" s="96" t="n">
        <v>1440</v>
      </c>
      <c r="Y338" s="96" t="n">
        <v>46</v>
      </c>
      <c r="Z338" s="96" t="n">
        <v>1440</v>
      </c>
      <c r="AA338" s="96" t="n">
        <v>60</v>
      </c>
      <c r="AB338" s="95" t="n">
        <v>1440</v>
      </c>
      <c r="AC338" s="100" t="n">
        <v>4</v>
      </c>
      <c r="AD338" s="101" t="n">
        <v>0</v>
      </c>
      <c r="AE338" s="95" t="n">
        <v>0</v>
      </c>
      <c r="AF338" s="102" t="s">
        <v>140</v>
      </c>
      <c r="AG338" s="103" t="n">
        <v>153.791666666667</v>
      </c>
      <c r="AH338" s="102" t="s">
        <v>140</v>
      </c>
      <c r="AI338" s="104" t="n">
        <f aca="false">IF(W338&gt;0,(1440-((W338*X338)+(Y338*Z338)+(AA338*AB338))/(W338+Y338+AA338))/1440, "no data")</f>
        <v>0</v>
      </c>
      <c r="AJ338" s="105" t="s">
        <v>140</v>
      </c>
      <c r="AK338" s="127" t="n">
        <v>0</v>
      </c>
      <c r="AL338" s="127" t="n">
        <v>0</v>
      </c>
      <c r="AM338" s="94" t="n">
        <v>0</v>
      </c>
      <c r="AN338" s="127" t="n">
        <v>0</v>
      </c>
      <c r="AO338" s="265" t="n">
        <v>0</v>
      </c>
      <c r="AP338" s="109" t="n">
        <v>0</v>
      </c>
      <c r="AQ338" s="130" t="s">
        <v>140</v>
      </c>
      <c r="AR338" s="111" t="n">
        <v>0</v>
      </c>
      <c r="AS338" s="36"/>
      <c r="AT338" s="95" t="n">
        <v>0</v>
      </c>
      <c r="AU338" s="112" t="n">
        <v>0</v>
      </c>
      <c r="AV338" s="112" t="n">
        <v>0</v>
      </c>
      <c r="AW338" s="95" t="n">
        <v>0</v>
      </c>
      <c r="AX338" s="112" t="n">
        <v>0</v>
      </c>
      <c r="AY338" s="95" t="n">
        <v>0</v>
      </c>
      <c r="AZ338" s="95" t="n">
        <v>4</v>
      </c>
      <c r="BB338" s="113" t="n">
        <v>0</v>
      </c>
      <c r="BC338" s="113" t="n">
        <v>0</v>
      </c>
      <c r="BD338" s="113" t="n">
        <v>0</v>
      </c>
      <c r="BE338" s="113" t="n">
        <v>0</v>
      </c>
      <c r="BF338" s="113" t="str">
        <f aca="false">AQ338</f>
        <v>no data</v>
      </c>
      <c r="BG338" s="214" t="n">
        <f aca="false">BD338/24</f>
        <v>0</v>
      </c>
      <c r="BH338" s="113" t="n">
        <v>0</v>
      </c>
      <c r="BI338" s="113" t="n">
        <v>0</v>
      </c>
      <c r="BJ338" s="113" t="n">
        <v>0</v>
      </c>
      <c r="BK338" s="113" t="n">
        <v>0</v>
      </c>
      <c r="BL338" s="113" t="n">
        <v>0</v>
      </c>
      <c r="BM338" s="113" t="n">
        <v>0</v>
      </c>
      <c r="BN338" s="118" t="n">
        <v>1006</v>
      </c>
      <c r="BO338" s="117" t="n">
        <v>0</v>
      </c>
      <c r="BP338" s="117" t="n">
        <v>0</v>
      </c>
      <c r="BQ338" s="117" t="n">
        <v>0</v>
      </c>
      <c r="BR338" s="117" t="n">
        <v>0</v>
      </c>
      <c r="BS338" s="120" t="n">
        <f aca="false">BR338-BQ338</f>
        <v>0</v>
      </c>
      <c r="BT338" s="113" t="n">
        <v>0</v>
      </c>
      <c r="BU338" s="113" t="n">
        <v>0</v>
      </c>
      <c r="BV338" s="135" t="n">
        <f aca="false">BU338-BT338</f>
        <v>0</v>
      </c>
      <c r="BW338" s="113" t="n">
        <f aca="false">BH338+BI338</f>
        <v>0</v>
      </c>
      <c r="BX338" s="220" t="n">
        <v>0</v>
      </c>
      <c r="BY338" s="220" t="n">
        <v>0</v>
      </c>
      <c r="CA338" s="220" t="n">
        <v>0</v>
      </c>
      <c r="CB338" s="220" t="n">
        <v>0</v>
      </c>
      <c r="CD338" s="220" t="n">
        <v>0</v>
      </c>
      <c r="CE338" s="220" t="n">
        <v>0</v>
      </c>
      <c r="CF338" s="220" t="n">
        <v>0</v>
      </c>
      <c r="CG338" s="220" t="n">
        <v>0</v>
      </c>
    </row>
    <row r="339" customFormat="false" ht="13.8" hidden="false" customHeight="false" outlineLevel="0" collapsed="false">
      <c r="A339" s="90"/>
      <c r="B339" s="91" t="n">
        <v>43434</v>
      </c>
      <c r="C339" s="92" t="n">
        <v>67.3</v>
      </c>
      <c r="D339" s="93" t="n">
        <v>0.676</v>
      </c>
      <c r="E339" s="94" t="n">
        <v>57.8</v>
      </c>
      <c r="F339" s="95" t="n">
        <v>82</v>
      </c>
      <c r="G339" s="95" t="n">
        <v>58</v>
      </c>
      <c r="H339" s="96" t="n">
        <v>0</v>
      </c>
      <c r="I339" s="96" t="n">
        <v>0</v>
      </c>
      <c r="J339" s="96" t="n">
        <v>0</v>
      </c>
      <c r="K339" s="96" t="n">
        <v>0</v>
      </c>
      <c r="L339" s="97" t="n">
        <v>0</v>
      </c>
      <c r="M339" s="97" t="n">
        <v>0</v>
      </c>
      <c r="N339" s="97" t="n">
        <v>0</v>
      </c>
      <c r="O339" s="97" t="n">
        <v>0</v>
      </c>
      <c r="P339" s="97" t="n">
        <v>0</v>
      </c>
      <c r="Q339" s="97" t="n">
        <v>0</v>
      </c>
      <c r="R339" s="97" t="n">
        <v>3691</v>
      </c>
      <c r="S339" s="98" t="n">
        <v>0</v>
      </c>
      <c r="T339" s="98" t="n">
        <v>0</v>
      </c>
      <c r="U339" s="99" t="n">
        <v>0</v>
      </c>
      <c r="V339" s="99" t="n">
        <v>0</v>
      </c>
      <c r="W339" s="96" t="n">
        <v>43</v>
      </c>
      <c r="X339" s="96" t="n">
        <v>1440</v>
      </c>
      <c r="Y339" s="96" t="n">
        <v>46</v>
      </c>
      <c r="Z339" s="96" t="n">
        <v>1440</v>
      </c>
      <c r="AA339" s="96" t="n">
        <v>60</v>
      </c>
      <c r="AB339" s="95" t="n">
        <v>1440</v>
      </c>
      <c r="AC339" s="100" t="n">
        <v>5</v>
      </c>
      <c r="AD339" s="101" t="n">
        <v>0</v>
      </c>
      <c r="AE339" s="95" t="n">
        <v>0</v>
      </c>
      <c r="AF339" s="102" t="s">
        <v>140</v>
      </c>
      <c r="AG339" s="103" t="n">
        <v>153.791666666667</v>
      </c>
      <c r="AH339" s="102" t="s">
        <v>140</v>
      </c>
      <c r="AI339" s="104" t="n">
        <f aca="false">IF(W339&gt;0,(1440-((W339*X339)+(Y339*Z339)+(AA339*AB339))/(W339+Y339+AA339))/1440, "no data")</f>
        <v>0</v>
      </c>
      <c r="AJ339" s="105" t="s">
        <v>140</v>
      </c>
      <c r="AK339" s="127" t="n">
        <v>0</v>
      </c>
      <c r="AL339" s="127" t="n">
        <v>0</v>
      </c>
      <c r="AM339" s="94" t="n">
        <v>0</v>
      </c>
      <c r="AN339" s="127" t="n">
        <v>0</v>
      </c>
      <c r="AO339" s="265" t="n">
        <v>0</v>
      </c>
      <c r="AP339" s="109" t="n">
        <v>0</v>
      </c>
      <c r="AQ339" s="130" t="s">
        <v>140</v>
      </c>
      <c r="AR339" s="111" t="n">
        <v>0</v>
      </c>
      <c r="AS339" s="36"/>
      <c r="AT339" s="95" t="n">
        <v>0</v>
      </c>
      <c r="AU339" s="112" t="n">
        <v>0</v>
      </c>
      <c r="AV339" s="112" t="n">
        <v>0</v>
      </c>
      <c r="AW339" s="95" t="n">
        <v>0</v>
      </c>
      <c r="AX339" s="112" t="n">
        <v>0</v>
      </c>
      <c r="AY339" s="95" t="n">
        <v>0</v>
      </c>
      <c r="AZ339" s="95" t="n">
        <v>5</v>
      </c>
      <c r="BB339" s="113" t="n">
        <v>0</v>
      </c>
      <c r="BC339" s="113" t="n">
        <v>0</v>
      </c>
      <c r="BD339" s="113" t="n">
        <v>0</v>
      </c>
      <c r="BE339" s="113" t="n">
        <v>0</v>
      </c>
      <c r="BF339" s="113" t="str">
        <f aca="false">AQ339</f>
        <v>no data</v>
      </c>
      <c r="BG339" s="214" t="n">
        <f aca="false">BD339/24</f>
        <v>0</v>
      </c>
      <c r="BH339" s="113" t="n">
        <v>0</v>
      </c>
      <c r="BI339" s="113" t="n">
        <v>0</v>
      </c>
      <c r="BJ339" s="113" t="n">
        <v>0</v>
      </c>
      <c r="BK339" s="113" t="n">
        <v>0</v>
      </c>
      <c r="BL339" s="113" t="n">
        <v>0</v>
      </c>
      <c r="BM339" s="113" t="n">
        <v>0</v>
      </c>
      <c r="BN339" s="118" t="n">
        <v>1005</v>
      </c>
      <c r="BO339" s="117" t="n">
        <v>0</v>
      </c>
      <c r="BP339" s="117" t="n">
        <v>0</v>
      </c>
      <c r="BQ339" s="117" t="n">
        <v>0</v>
      </c>
      <c r="BR339" s="117" t="n">
        <v>0</v>
      </c>
      <c r="BS339" s="120" t="n">
        <f aca="false">BR339-BQ339</f>
        <v>0</v>
      </c>
      <c r="BT339" s="113" t="n">
        <v>0</v>
      </c>
      <c r="BU339" s="113" t="n">
        <v>0</v>
      </c>
      <c r="BV339" s="135" t="n">
        <f aca="false">BU339-BT339</f>
        <v>0</v>
      </c>
      <c r="BW339" s="113" t="n">
        <f aca="false">BH339+BI339</f>
        <v>0</v>
      </c>
      <c r="BX339" s="114" t="n">
        <v>0</v>
      </c>
      <c r="BY339" s="114" t="n">
        <v>0</v>
      </c>
      <c r="CA339" s="220" t="n">
        <v>0</v>
      </c>
      <c r="CB339" s="220" t="n">
        <v>0</v>
      </c>
      <c r="CD339" s="220" t="n">
        <v>0</v>
      </c>
      <c r="CE339" s="220" t="n">
        <v>0</v>
      </c>
      <c r="CF339" s="220" t="n">
        <v>0</v>
      </c>
      <c r="CG339" s="220" t="n">
        <v>0</v>
      </c>
    </row>
    <row r="340" customFormat="false" ht="13.8" hidden="false" customHeight="false" outlineLevel="0" collapsed="false">
      <c r="A340" s="90"/>
      <c r="B340" s="91" t="n">
        <v>43435</v>
      </c>
      <c r="C340" s="92" t="n">
        <v>65.2</v>
      </c>
      <c r="D340" s="93" t="n">
        <v>0.662</v>
      </c>
      <c r="E340" s="94" t="n">
        <v>54.9</v>
      </c>
      <c r="F340" s="95" t="n">
        <v>89</v>
      </c>
      <c r="G340" s="95" t="n">
        <v>50</v>
      </c>
      <c r="H340" s="96" t="n">
        <v>0</v>
      </c>
      <c r="I340" s="96" t="n">
        <v>0</v>
      </c>
      <c r="J340" s="96" t="n">
        <v>0</v>
      </c>
      <c r="K340" s="96" t="n">
        <v>0</v>
      </c>
      <c r="L340" s="97" t="n">
        <v>0</v>
      </c>
      <c r="M340" s="97" t="n">
        <v>0</v>
      </c>
      <c r="N340" s="97" t="n">
        <v>0</v>
      </c>
      <c r="O340" s="97" t="n">
        <v>0</v>
      </c>
      <c r="P340" s="97" t="n">
        <v>0</v>
      </c>
      <c r="Q340" s="97" t="n">
        <v>0</v>
      </c>
      <c r="R340" s="97" t="n">
        <v>3696</v>
      </c>
      <c r="S340" s="98" t="n">
        <v>0</v>
      </c>
      <c r="T340" s="98" t="n">
        <v>0</v>
      </c>
      <c r="U340" s="99" t="n">
        <v>0</v>
      </c>
      <c r="V340" s="99" t="n">
        <v>0</v>
      </c>
      <c r="W340" s="96" t="n">
        <v>43</v>
      </c>
      <c r="X340" s="96" t="n">
        <v>1440</v>
      </c>
      <c r="Y340" s="96" t="n">
        <v>46</v>
      </c>
      <c r="Z340" s="96" t="n">
        <v>1440</v>
      </c>
      <c r="AA340" s="96" t="n">
        <v>60</v>
      </c>
      <c r="AB340" s="95" t="n">
        <v>1440</v>
      </c>
      <c r="AC340" s="100" t="n">
        <v>5</v>
      </c>
      <c r="AD340" s="101" t="n">
        <f aca="false">U340-T340</f>
        <v>0</v>
      </c>
      <c r="AE340" s="95" t="n">
        <v>0</v>
      </c>
      <c r="AF340" s="102" t="str">
        <f aca="false">IF(AE340&gt;0, V340/(AE340*24),"no data")</f>
        <v>no data</v>
      </c>
      <c r="AG340" s="103" t="n">
        <f aca="false">IF(R340&gt;0,R340/24,"no data")</f>
        <v>154</v>
      </c>
      <c r="AH340" s="102" t="str">
        <f aca="false">IF(U340&gt;0,(U340/R340),"no data")</f>
        <v>no data</v>
      </c>
      <c r="AI340" s="104" t="n">
        <f aca="false">IF(W340&gt;0,(1440-((W340*X340)+(Y340*Z340)+(AA340*AB340))/(W340+Y340+AA340))/1440, "no data")</f>
        <v>0</v>
      </c>
      <c r="AJ340" s="105" t="str">
        <f aca="false">IF(U340&gt;0,(1440-((X340*W340+AT340*AU340)+(Z340*Y340+AV340*AW340)+(AA340*AB340+AX340*AY340))/(W340+Y340+AA340))/1440,"no data")</f>
        <v>no data</v>
      </c>
      <c r="AK340" s="127" t="n">
        <v>0</v>
      </c>
      <c r="AL340" s="128" t="n">
        <v>0</v>
      </c>
      <c r="AM340" s="94" t="n">
        <f aca="false">AK340*AL340</f>
        <v>0</v>
      </c>
      <c r="AN340" s="127" t="n">
        <v>0</v>
      </c>
      <c r="AO340" s="219" t="n">
        <v>0</v>
      </c>
      <c r="AP340" s="109" t="n">
        <f aca="false">AN340*AO340</f>
        <v>0</v>
      </c>
      <c r="AQ340" s="130" t="str">
        <f aca="false">IF(U340&gt;0,((((AK340*AL340)+(AN340*AO340))/(U340*1000))*1000000),"no data")</f>
        <v>no data</v>
      </c>
      <c r="AR340" s="111" t="n">
        <f aca="false">S340/24</f>
        <v>0</v>
      </c>
      <c r="AS340" s="36"/>
      <c r="AT340" s="95" t="n">
        <v>0</v>
      </c>
      <c r="AU340" s="112" t="n">
        <v>0</v>
      </c>
      <c r="AV340" s="112" t="n">
        <v>0</v>
      </c>
      <c r="AW340" s="95" t="n">
        <v>0</v>
      </c>
      <c r="AX340" s="112" t="n">
        <v>0</v>
      </c>
      <c r="AY340" s="95" t="n">
        <v>0</v>
      </c>
      <c r="AZ340" s="95" t="n">
        <v>5</v>
      </c>
      <c r="BB340" s="113" t="n">
        <v>0</v>
      </c>
      <c r="BC340" s="113" t="n">
        <v>0</v>
      </c>
      <c r="BD340" s="113" t="n">
        <v>0</v>
      </c>
      <c r="BE340" s="113" t="n">
        <f aca="false">BC340-BB340</f>
        <v>0</v>
      </c>
      <c r="BF340" s="113" t="str">
        <f aca="false">AQ340</f>
        <v>no data</v>
      </c>
      <c r="BG340" s="214" t="n">
        <f aca="false">BD340/24</f>
        <v>0</v>
      </c>
      <c r="BH340" s="115" t="n">
        <v>0</v>
      </c>
      <c r="BI340" s="116" t="n">
        <v>0</v>
      </c>
      <c r="BJ340" s="117" t="n">
        <v>0</v>
      </c>
      <c r="BK340" s="118" t="n">
        <v>0</v>
      </c>
      <c r="BL340" s="118" t="n">
        <v>0</v>
      </c>
      <c r="BM340" s="118" t="n">
        <v>0</v>
      </c>
      <c r="BN340" s="118" t="n">
        <v>1006</v>
      </c>
      <c r="BO340" s="117" t="n">
        <v>0</v>
      </c>
      <c r="BP340" s="119" t="n">
        <v>0</v>
      </c>
      <c r="BQ340" s="114" t="n">
        <v>0</v>
      </c>
      <c r="BR340" s="114" t="n">
        <v>0</v>
      </c>
      <c r="BS340" s="120" t="n">
        <f aca="false">BR340-BQ340</f>
        <v>0</v>
      </c>
      <c r="BT340" s="113" t="n">
        <v>0</v>
      </c>
      <c r="BU340" s="113" t="n">
        <v>0</v>
      </c>
      <c r="BV340" s="135" t="n">
        <f aca="false">BU340-BT340</f>
        <v>0</v>
      </c>
      <c r="BW340" s="113" t="n">
        <f aca="false">BH340+BI340</f>
        <v>0</v>
      </c>
      <c r="BX340" s="113" t="n">
        <v>0</v>
      </c>
      <c r="BY340" s="113" t="n">
        <v>0</v>
      </c>
      <c r="CA340" s="113" t="n">
        <v>0</v>
      </c>
      <c r="CB340" s="113" t="n">
        <v>0</v>
      </c>
      <c r="CD340" s="113" t="n">
        <v>0</v>
      </c>
      <c r="CE340" s="113" t="n">
        <v>0</v>
      </c>
      <c r="CF340" s="113" t="n">
        <v>0</v>
      </c>
      <c r="CG340" s="113" t="n">
        <v>0</v>
      </c>
    </row>
    <row r="341" customFormat="false" ht="13.8" hidden="false" customHeight="false" outlineLevel="0" collapsed="false">
      <c r="A341" s="90"/>
      <c r="B341" s="91" t="n">
        <v>43436</v>
      </c>
      <c r="C341" s="92" t="n">
        <v>66.1</v>
      </c>
      <c r="D341" s="93" t="n">
        <v>0.58</v>
      </c>
      <c r="E341" s="94" t="n">
        <v>53.4</v>
      </c>
      <c r="F341" s="95" t="n">
        <v>87</v>
      </c>
      <c r="G341" s="95" t="n">
        <v>56</v>
      </c>
      <c r="H341" s="96" t="n">
        <v>0</v>
      </c>
      <c r="I341" s="96" t="n">
        <v>0</v>
      </c>
      <c r="J341" s="96" t="n">
        <v>0</v>
      </c>
      <c r="K341" s="96" t="n">
        <v>0</v>
      </c>
      <c r="L341" s="97" t="n">
        <v>0</v>
      </c>
      <c r="M341" s="97" t="n">
        <v>0</v>
      </c>
      <c r="N341" s="97" t="n">
        <v>0</v>
      </c>
      <c r="O341" s="97" t="n">
        <v>0</v>
      </c>
      <c r="P341" s="97" t="n">
        <v>0</v>
      </c>
      <c r="Q341" s="97" t="n">
        <v>0</v>
      </c>
      <c r="R341" s="97" t="n">
        <v>3691</v>
      </c>
      <c r="S341" s="98" t="n">
        <v>0</v>
      </c>
      <c r="T341" s="98" t="n">
        <v>0</v>
      </c>
      <c r="U341" s="99" t="n">
        <v>0</v>
      </c>
      <c r="V341" s="99" t="n">
        <v>0</v>
      </c>
      <c r="W341" s="96" t="n">
        <v>43</v>
      </c>
      <c r="X341" s="96" t="n">
        <v>1440</v>
      </c>
      <c r="Y341" s="96" t="n">
        <v>46</v>
      </c>
      <c r="Z341" s="96" t="n">
        <v>1440</v>
      </c>
      <c r="AA341" s="96" t="n">
        <v>60</v>
      </c>
      <c r="AB341" s="95" t="n">
        <v>1440</v>
      </c>
      <c r="AC341" s="100" t="n">
        <v>5</v>
      </c>
      <c r="AD341" s="101" t="n">
        <v>0</v>
      </c>
      <c r="AE341" s="95" t="n">
        <v>0</v>
      </c>
      <c r="AF341" s="102" t="str">
        <f aca="false">IF(AE341&gt;0, V341/(AE341*24),"no data")</f>
        <v>no data</v>
      </c>
      <c r="AG341" s="103" t="n">
        <f aca="false">IF(R341&gt;0,R341/24,"no data")</f>
        <v>153.791666666667</v>
      </c>
      <c r="AH341" s="102" t="str">
        <f aca="false">IF(U341&gt;0,(U341/R341),"no data")</f>
        <v>no data</v>
      </c>
      <c r="AI341" s="104" t="n">
        <f aca="false">IF(W341&gt;0,(1440-((W341*X341)+(Y341*Z341)+(AA341*AB341))/(W341+Y341+AA341))/1440, "no data")</f>
        <v>0</v>
      </c>
      <c r="AJ341" s="105" t="str">
        <f aca="false">IF(U341&gt;0,(1440-((X341*W341+AT341*AU341)+(Z341*Y341+AV341*AW341)+(AA341*AB341+AX341*AY341))/(W341+Y341+AA341))/1440,"no data")</f>
        <v>no data</v>
      </c>
      <c r="AK341" s="127" t="n">
        <v>0</v>
      </c>
      <c r="AL341" s="128" t="n">
        <v>0</v>
      </c>
      <c r="AM341" s="94" t="n">
        <f aca="false">AK341*AL341</f>
        <v>0</v>
      </c>
      <c r="AN341" s="127" t="n">
        <v>0</v>
      </c>
      <c r="AO341" s="219" t="n">
        <v>0</v>
      </c>
      <c r="AP341" s="109" t="n">
        <f aca="false">AN341*AO341</f>
        <v>0</v>
      </c>
      <c r="AQ341" s="130" t="str">
        <f aca="false">IF(U341&gt;0,((((AK341*AL341)+(AN341*AO341))/(U341*1000))*1000000),"no data")</f>
        <v>no data</v>
      </c>
      <c r="AR341" s="111" t="n">
        <v>0</v>
      </c>
      <c r="AS341" s="36"/>
      <c r="AT341" s="95" t="n">
        <v>0</v>
      </c>
      <c r="AU341" s="112" t="n">
        <v>0</v>
      </c>
      <c r="AV341" s="112" t="n">
        <v>0</v>
      </c>
      <c r="AW341" s="95" t="n">
        <v>0</v>
      </c>
      <c r="AX341" s="112" t="n">
        <v>0</v>
      </c>
      <c r="AY341" s="95" t="n">
        <v>0</v>
      </c>
      <c r="AZ341" s="95" t="n">
        <v>5</v>
      </c>
      <c r="BB341" s="113" t="n">
        <v>0</v>
      </c>
      <c r="BC341" s="113" t="n">
        <v>0</v>
      </c>
      <c r="BD341" s="113" t="n">
        <v>0</v>
      </c>
      <c r="BE341" s="113" t="n">
        <v>0</v>
      </c>
      <c r="BF341" s="113" t="str">
        <f aca="false">AQ341</f>
        <v>no data</v>
      </c>
      <c r="BG341" s="214" t="n">
        <f aca="false">BD341/24</f>
        <v>0</v>
      </c>
      <c r="BH341" s="115" t="n">
        <v>0</v>
      </c>
      <c r="BI341" s="116" t="n">
        <v>0</v>
      </c>
      <c r="BJ341" s="117" t="n">
        <v>0</v>
      </c>
      <c r="BK341" s="118" t="n">
        <v>0</v>
      </c>
      <c r="BL341" s="118" t="n">
        <v>0</v>
      </c>
      <c r="BM341" s="118" t="n">
        <v>0</v>
      </c>
      <c r="BN341" s="118" t="n">
        <v>1005</v>
      </c>
      <c r="BO341" s="117" t="n">
        <v>0</v>
      </c>
      <c r="BP341" s="119" t="n">
        <v>0</v>
      </c>
      <c r="BQ341" s="114" t="n">
        <v>0</v>
      </c>
      <c r="BR341" s="114" t="n">
        <v>0</v>
      </c>
      <c r="BS341" s="120" t="n">
        <f aca="false">BR341-BQ341</f>
        <v>0</v>
      </c>
      <c r="BT341" s="113" t="n">
        <v>0</v>
      </c>
      <c r="BU341" s="113" t="n">
        <v>0</v>
      </c>
      <c r="BV341" s="135" t="n">
        <f aca="false">BU341-BT341</f>
        <v>0</v>
      </c>
      <c r="BW341" s="113" t="n">
        <f aca="false">BH341+BI341</f>
        <v>0</v>
      </c>
      <c r="BX341" s="220" t="n">
        <v>0</v>
      </c>
      <c r="BY341" s="220" t="n">
        <v>0</v>
      </c>
      <c r="CA341" s="220" t="n">
        <v>0</v>
      </c>
      <c r="CB341" s="220" t="n">
        <v>0</v>
      </c>
      <c r="CD341" s="220" t="n">
        <v>0</v>
      </c>
      <c r="CE341" s="220" t="n">
        <v>0</v>
      </c>
      <c r="CF341" s="220" t="n">
        <v>0</v>
      </c>
      <c r="CG341" s="220" t="n">
        <v>0</v>
      </c>
    </row>
    <row r="342" customFormat="false" ht="15" hidden="false" customHeight="true" outlineLevel="0" collapsed="false">
      <c r="A342" s="90" t="s">
        <v>143</v>
      </c>
      <c r="B342" s="91" t="n">
        <v>43437</v>
      </c>
      <c r="C342" s="140" t="n">
        <v>66</v>
      </c>
      <c r="D342" s="141" t="n">
        <v>0.607</v>
      </c>
      <c r="E342" s="142" t="n">
        <v>54.7</v>
      </c>
      <c r="F342" s="143" t="n">
        <v>86</v>
      </c>
      <c r="G342" s="143" t="n">
        <v>57</v>
      </c>
      <c r="H342" s="144" t="n">
        <v>0</v>
      </c>
      <c r="I342" s="144" t="n">
        <v>0</v>
      </c>
      <c r="J342" s="144" t="n">
        <v>0</v>
      </c>
      <c r="K342" s="144" t="n">
        <v>0</v>
      </c>
      <c r="L342" s="145" t="n">
        <v>0</v>
      </c>
      <c r="M342" s="145" t="n">
        <v>0</v>
      </c>
      <c r="N342" s="145" t="n">
        <v>0</v>
      </c>
      <c r="O342" s="145" t="n">
        <v>0</v>
      </c>
      <c r="P342" s="145" t="n">
        <v>0</v>
      </c>
      <c r="Q342" s="145" t="n">
        <v>0</v>
      </c>
      <c r="R342" s="146" t="n">
        <v>3694</v>
      </c>
      <c r="S342" s="147" t="n">
        <v>0</v>
      </c>
      <c r="T342" s="147" t="n">
        <v>0</v>
      </c>
      <c r="U342" s="148" t="n">
        <v>0</v>
      </c>
      <c r="V342" s="148" t="n">
        <v>0</v>
      </c>
      <c r="W342" s="143" t="n">
        <v>43</v>
      </c>
      <c r="X342" s="143" t="n">
        <v>1440</v>
      </c>
      <c r="Y342" s="143" t="n">
        <v>46</v>
      </c>
      <c r="Z342" s="143" t="n">
        <v>1440</v>
      </c>
      <c r="AA342" s="143" t="n">
        <v>60</v>
      </c>
      <c r="AB342" s="143" t="n">
        <v>1440</v>
      </c>
      <c r="AC342" s="149" t="n">
        <v>8</v>
      </c>
      <c r="AD342" s="150" t="n">
        <v>0</v>
      </c>
      <c r="AE342" s="143" t="n">
        <v>0</v>
      </c>
      <c r="AF342" s="267" t="str">
        <f aca="false">IF(AE342&gt;0, V342/(AE342*24),"no data")</f>
        <v>no data</v>
      </c>
      <c r="AG342" s="268" t="n">
        <f aca="false">IF(R342&gt;0,R342/24,"no data")</f>
        <v>153.916666666667</v>
      </c>
      <c r="AH342" s="267" t="str">
        <f aca="false">IF(U342&gt;0,(U342/R342),"no data")</f>
        <v>no data</v>
      </c>
      <c r="AI342" s="269" t="n">
        <f aca="false">IF(W342&gt;0,(1440-((W342*X342)+(Y342*Z342)+(AA342*AB342))/(W342+Y342+AA342))/1440, "no data")</f>
        <v>0</v>
      </c>
      <c r="AJ342" s="270" t="str">
        <f aca="false">IF(U342&gt;0,(1440-((X342*W342+AT342*AU342)+(Z342*Y342+AV342*AW342)+(AA342*AB342+AX342*AY342))/(W342+Y342+AA342))/1440,"no data")</f>
        <v>no data</v>
      </c>
      <c r="AK342" s="127" t="n">
        <v>0</v>
      </c>
      <c r="AL342" s="133" t="n">
        <v>0</v>
      </c>
      <c r="AM342" s="251" t="n">
        <f aca="false">AK342*AL342</f>
        <v>0</v>
      </c>
      <c r="AN342" s="127" t="n">
        <v>0</v>
      </c>
      <c r="AO342" s="219" t="n">
        <v>990</v>
      </c>
      <c r="AP342" s="155" t="n">
        <f aca="false">AN342*AO342</f>
        <v>0</v>
      </c>
      <c r="AQ342" s="156" t="str">
        <f aca="false">IF(U342&gt;0,((((AK342*AL342)+(AN342*AO342))/(U342*1000))*1000000),"no data")</f>
        <v>no data</v>
      </c>
      <c r="AR342" s="157" t="n">
        <v>0</v>
      </c>
      <c r="AS342" s="36"/>
      <c r="AT342" s="158" t="n">
        <v>0</v>
      </c>
      <c r="AU342" s="143" t="n">
        <v>0</v>
      </c>
      <c r="AV342" s="159" t="n">
        <v>0</v>
      </c>
      <c r="AW342" s="159" t="n">
        <v>0</v>
      </c>
      <c r="AX342" s="143" t="n">
        <v>0</v>
      </c>
      <c r="AY342" s="159" t="n">
        <v>0</v>
      </c>
      <c r="AZ342" s="143" t="n">
        <v>8</v>
      </c>
      <c r="BB342" s="143" t="n">
        <v>0</v>
      </c>
      <c r="BC342" s="143" t="n">
        <v>0</v>
      </c>
      <c r="BD342" s="143" t="n">
        <v>0</v>
      </c>
      <c r="BE342" s="160" t="n">
        <v>0</v>
      </c>
      <c r="BF342" s="271" t="str">
        <f aca="false">AQ342</f>
        <v>no data</v>
      </c>
      <c r="BG342" s="162" t="n">
        <f aca="false">BD342/24</f>
        <v>0</v>
      </c>
      <c r="BH342" s="163" t="n">
        <v>0</v>
      </c>
      <c r="BI342" s="164" t="n">
        <v>0</v>
      </c>
      <c r="BJ342" s="162" t="n">
        <v>0</v>
      </c>
      <c r="BK342" s="160" t="n">
        <v>0</v>
      </c>
      <c r="BL342" s="160" t="n">
        <v>0</v>
      </c>
      <c r="BM342" s="160" t="n">
        <v>0</v>
      </c>
      <c r="BN342" s="160" t="n">
        <v>1005</v>
      </c>
      <c r="BO342" s="162" t="n">
        <v>0</v>
      </c>
      <c r="BP342" s="165" t="n">
        <v>0</v>
      </c>
      <c r="BQ342" s="162" t="n">
        <v>0</v>
      </c>
      <c r="BR342" s="162" t="n">
        <v>0</v>
      </c>
      <c r="BS342" s="120" t="n">
        <f aca="false">BR342-BQ342</f>
        <v>0</v>
      </c>
      <c r="BT342" s="160" t="n">
        <v>0</v>
      </c>
      <c r="BU342" s="160" t="n">
        <v>0</v>
      </c>
      <c r="BV342" s="135" t="n">
        <f aca="false">BU342-BT342</f>
        <v>0</v>
      </c>
      <c r="BW342" s="160" t="n">
        <f aca="false">BH342+BI342</f>
        <v>0</v>
      </c>
      <c r="BX342" s="162" t="n">
        <v>0</v>
      </c>
      <c r="BY342" s="162" t="n">
        <v>0</v>
      </c>
      <c r="CA342" s="162" t="n">
        <v>0</v>
      </c>
      <c r="CB342" s="162" t="n">
        <v>0</v>
      </c>
      <c r="CD342" s="162" t="n">
        <v>0</v>
      </c>
      <c r="CE342" s="162" t="n">
        <v>0</v>
      </c>
      <c r="CF342" s="162" t="n">
        <v>0</v>
      </c>
      <c r="CG342" s="162" t="n">
        <v>0</v>
      </c>
    </row>
    <row r="343" customFormat="false" ht="13.8" hidden="false" customHeight="false" outlineLevel="0" collapsed="false">
      <c r="A343" s="90"/>
      <c r="B343" s="91" t="n">
        <v>43438</v>
      </c>
      <c r="C343" s="140" t="n">
        <v>65.1</v>
      </c>
      <c r="D343" s="166" t="n">
        <v>0.628</v>
      </c>
      <c r="E343" s="142" t="n">
        <v>54</v>
      </c>
      <c r="F343" s="143" t="n">
        <v>79</v>
      </c>
      <c r="G343" s="143" t="n">
        <v>56</v>
      </c>
      <c r="H343" s="144" t="n">
        <v>0</v>
      </c>
      <c r="I343" s="144" t="n">
        <v>0</v>
      </c>
      <c r="J343" s="144" t="n">
        <v>0</v>
      </c>
      <c r="K343" s="144" t="n">
        <v>0</v>
      </c>
      <c r="L343" s="145" t="n">
        <v>0</v>
      </c>
      <c r="M343" s="145" t="n">
        <v>0</v>
      </c>
      <c r="N343" s="145" t="n">
        <v>0</v>
      </c>
      <c r="O343" s="145" t="n">
        <v>0</v>
      </c>
      <c r="P343" s="145" t="n">
        <v>0</v>
      </c>
      <c r="Q343" s="145" t="n">
        <v>0</v>
      </c>
      <c r="R343" s="146" t="n">
        <v>3698</v>
      </c>
      <c r="S343" s="147" t="n">
        <v>0</v>
      </c>
      <c r="T343" s="147" t="n">
        <v>0</v>
      </c>
      <c r="U343" s="148" t="n">
        <v>0</v>
      </c>
      <c r="V343" s="148" t="n">
        <v>0</v>
      </c>
      <c r="W343" s="143" t="n">
        <v>43</v>
      </c>
      <c r="X343" s="143" t="n">
        <v>1440</v>
      </c>
      <c r="Y343" s="143" t="n">
        <v>46</v>
      </c>
      <c r="Z343" s="143" t="n">
        <v>1440</v>
      </c>
      <c r="AA343" s="143" t="n">
        <v>60</v>
      </c>
      <c r="AB343" s="143" t="n">
        <v>1440</v>
      </c>
      <c r="AC343" s="149" t="n">
        <v>7</v>
      </c>
      <c r="AD343" s="150" t="n">
        <v>0</v>
      </c>
      <c r="AE343" s="143" t="n">
        <v>0</v>
      </c>
      <c r="AF343" s="267" t="str">
        <f aca="false">IF(AE343&gt;0, V343/(AE343*24),"no data")</f>
        <v>no data</v>
      </c>
      <c r="AG343" s="268" t="n">
        <f aca="false">IF(R343&gt;0,R343/24,"no data")</f>
        <v>154.083333333333</v>
      </c>
      <c r="AH343" s="267" t="str">
        <f aca="false">IF(U343&gt;0,(U343/R343),"no data")</f>
        <v>no data</v>
      </c>
      <c r="AI343" s="269" t="n">
        <f aca="false">IF(W343&gt;0,(1440-((W343*X343)+(Y343*Z343)+(AA343*AB343))/(W343+Y343+AA343))/1440, "no data")</f>
        <v>0</v>
      </c>
      <c r="AJ343" s="270" t="str">
        <f aca="false">IF(U343&gt;0,(1440-((X343*W343+AT343*AU343)+(Z343*Y343+AV343*AW343)+(AA343*AB343+AX343*AY343))/(W343+Y343+AA343))/1440,"no data")</f>
        <v>no data</v>
      </c>
      <c r="AK343" s="127" t="n">
        <v>0</v>
      </c>
      <c r="AL343" s="133" t="n">
        <v>0</v>
      </c>
      <c r="AM343" s="251" t="n">
        <f aca="false">AK343*AL343</f>
        <v>0</v>
      </c>
      <c r="AN343" s="127" t="n">
        <v>0</v>
      </c>
      <c r="AO343" s="219" t="n">
        <v>0</v>
      </c>
      <c r="AP343" s="155" t="n">
        <f aca="false">AN343*AO343</f>
        <v>0</v>
      </c>
      <c r="AQ343" s="156" t="str">
        <f aca="false">IF(U343&gt;0,((((AK343*AL343)+(AN343*AO343))/(U343*1000))*1000000),"no data")</f>
        <v>no data</v>
      </c>
      <c r="AR343" s="157" t="n">
        <v>0</v>
      </c>
      <c r="AS343" s="36"/>
      <c r="AT343" s="158" t="n">
        <v>0</v>
      </c>
      <c r="AU343" s="143" t="n">
        <v>0</v>
      </c>
      <c r="AV343" s="159" t="n">
        <v>0</v>
      </c>
      <c r="AW343" s="159" t="n">
        <v>0</v>
      </c>
      <c r="AX343" s="143" t="n">
        <v>0</v>
      </c>
      <c r="AY343" s="159" t="n">
        <v>0</v>
      </c>
      <c r="AZ343" s="143" t="n">
        <v>7</v>
      </c>
      <c r="BB343" s="143" t="n">
        <v>0</v>
      </c>
      <c r="BC343" s="143" t="n">
        <v>0</v>
      </c>
      <c r="BD343" s="143" t="n">
        <v>0</v>
      </c>
      <c r="BE343" s="160" t="n">
        <v>0</v>
      </c>
      <c r="BF343" s="271" t="str">
        <f aca="false">AQ343</f>
        <v>no data</v>
      </c>
      <c r="BG343" s="162" t="n">
        <f aca="false">BD343/24</f>
        <v>0</v>
      </c>
      <c r="BH343" s="163" t="n">
        <v>0</v>
      </c>
      <c r="BI343" s="164" t="n">
        <v>0</v>
      </c>
      <c r="BJ343" s="162" t="n">
        <v>0</v>
      </c>
      <c r="BK343" s="160" t="n">
        <v>0</v>
      </c>
      <c r="BL343" s="160" t="n">
        <v>0</v>
      </c>
      <c r="BM343" s="160" t="n">
        <v>0</v>
      </c>
      <c r="BN343" s="160" t="n">
        <v>1004</v>
      </c>
      <c r="BO343" s="160" t="n">
        <v>0</v>
      </c>
      <c r="BP343" s="165" t="n">
        <v>0</v>
      </c>
      <c r="BQ343" s="162" t="n">
        <v>0</v>
      </c>
      <c r="BR343" s="162" t="n">
        <v>0</v>
      </c>
      <c r="BS343" s="120" t="n">
        <f aca="false">BR343-BQ343</f>
        <v>0</v>
      </c>
      <c r="BT343" s="160" t="n">
        <v>0</v>
      </c>
      <c r="BU343" s="160" t="n">
        <v>0</v>
      </c>
      <c r="BV343" s="135" t="n">
        <f aca="false">BU343-BT343</f>
        <v>0</v>
      </c>
      <c r="BW343" s="160" t="n">
        <f aca="false">BH343+BI343</f>
        <v>0</v>
      </c>
      <c r="BX343" s="162" t="n">
        <v>0</v>
      </c>
      <c r="BY343" s="162" t="n">
        <v>0</v>
      </c>
      <c r="CA343" s="162" t="n">
        <v>0</v>
      </c>
      <c r="CB343" s="162" t="n">
        <v>0</v>
      </c>
      <c r="CD343" s="162" t="n">
        <v>0</v>
      </c>
      <c r="CE343" s="162" t="n">
        <v>0</v>
      </c>
      <c r="CF343" s="162" t="n">
        <v>0</v>
      </c>
      <c r="CG343" s="162" t="n">
        <v>0</v>
      </c>
    </row>
    <row r="344" customFormat="false" ht="13.8" hidden="false" customHeight="false" outlineLevel="0" collapsed="false">
      <c r="A344" s="90"/>
      <c r="B344" s="91" t="n">
        <v>43439</v>
      </c>
      <c r="C344" s="140" t="n">
        <v>63.69</v>
      </c>
      <c r="D344" s="166" t="n">
        <v>0.6544</v>
      </c>
      <c r="E344" s="142" t="n">
        <v>53.68</v>
      </c>
      <c r="F344" s="143" t="n">
        <v>81.34</v>
      </c>
      <c r="G344" s="143" t="n">
        <v>54.71</v>
      </c>
      <c r="H344" s="144" t="n">
        <v>0</v>
      </c>
      <c r="I344" s="144" t="n">
        <v>0</v>
      </c>
      <c r="J344" s="144" t="n">
        <v>0</v>
      </c>
      <c r="K344" s="144" t="n">
        <v>0</v>
      </c>
      <c r="L344" s="145" t="n">
        <v>0</v>
      </c>
      <c r="M344" s="145" t="n">
        <v>0</v>
      </c>
      <c r="N344" s="145" t="n">
        <v>0</v>
      </c>
      <c r="O344" s="145" t="n">
        <v>0</v>
      </c>
      <c r="P344" s="145" t="n">
        <v>0</v>
      </c>
      <c r="Q344" s="145" t="n">
        <v>0</v>
      </c>
      <c r="R344" s="146" t="n">
        <v>3704</v>
      </c>
      <c r="S344" s="147" t="n">
        <v>0</v>
      </c>
      <c r="T344" s="147" t="n">
        <v>0</v>
      </c>
      <c r="U344" s="148" t="n">
        <v>0</v>
      </c>
      <c r="V344" s="148" t="n">
        <v>0</v>
      </c>
      <c r="W344" s="143" t="n">
        <v>43</v>
      </c>
      <c r="X344" s="143" t="n">
        <v>1440</v>
      </c>
      <c r="Y344" s="143" t="n">
        <v>46</v>
      </c>
      <c r="Z344" s="143" t="n">
        <v>1440</v>
      </c>
      <c r="AA344" s="143" t="n">
        <v>60</v>
      </c>
      <c r="AB344" s="143" t="n">
        <v>1440</v>
      </c>
      <c r="AC344" s="149" t="n">
        <v>7</v>
      </c>
      <c r="AD344" s="150" t="n">
        <v>0</v>
      </c>
      <c r="AE344" s="143" t="n">
        <v>0</v>
      </c>
      <c r="AF344" s="267" t="str">
        <f aca="false">IF(AE344&gt;0, V344/(AE344*24),"no data")</f>
        <v>no data</v>
      </c>
      <c r="AG344" s="268" t="n">
        <f aca="false">IF(R344&gt;0,R344/24,"no data")</f>
        <v>154.333333333333</v>
      </c>
      <c r="AH344" s="267" t="str">
        <f aca="false">IF(U344&gt;0,(U344/R344),"no data")</f>
        <v>no data</v>
      </c>
      <c r="AI344" s="269" t="n">
        <f aca="false">IF(W344&gt;0,(1440-((W344*X344)+(Y344*Z344)+(AA344*AB344))/(W344+Y344+AA344))/1440, "no data")</f>
        <v>0</v>
      </c>
      <c r="AJ344" s="270" t="str">
        <f aca="false">IF(U344&gt;0,(1440-((X344*W344+AT344*AU344)+(Z344*Y344+AV344*AW344)+(AA344*AB344+AX344*AY344))/(W344+Y344+AA344))/1440,"no data")</f>
        <v>no data</v>
      </c>
      <c r="AK344" s="127" t="n">
        <v>0</v>
      </c>
      <c r="AL344" s="133" t="n">
        <v>0</v>
      </c>
      <c r="AM344" s="251" t="n">
        <f aca="false">AK344*AL344</f>
        <v>0</v>
      </c>
      <c r="AN344" s="127" t="n">
        <v>0</v>
      </c>
      <c r="AO344" s="219" t="n">
        <v>0</v>
      </c>
      <c r="AP344" s="155" t="n">
        <f aca="false">AN344*AO344</f>
        <v>0</v>
      </c>
      <c r="AQ344" s="156" t="str">
        <f aca="false">IF(U344&gt;0,((((AK344*AL344)+(AN344*AO344))/(U344*1000))*1000000),"no data")</f>
        <v>no data</v>
      </c>
      <c r="AR344" s="157" t="n">
        <v>0</v>
      </c>
      <c r="AS344" s="36"/>
      <c r="AT344" s="167" t="n">
        <v>0</v>
      </c>
      <c r="AU344" s="143" t="n">
        <v>0</v>
      </c>
      <c r="AV344" s="159" t="n">
        <v>0</v>
      </c>
      <c r="AW344" s="159" t="n">
        <v>0</v>
      </c>
      <c r="AX344" s="143" t="n">
        <v>0</v>
      </c>
      <c r="AY344" s="159" t="n">
        <v>0</v>
      </c>
      <c r="AZ344" s="143" t="n">
        <v>7</v>
      </c>
      <c r="BB344" s="143" t="n">
        <v>0</v>
      </c>
      <c r="BC344" s="143" t="n">
        <v>0</v>
      </c>
      <c r="BD344" s="143" t="n">
        <v>0</v>
      </c>
      <c r="BE344" s="160" t="n">
        <v>0</v>
      </c>
      <c r="BF344" s="271" t="str">
        <f aca="false">AQ344</f>
        <v>no data</v>
      </c>
      <c r="BG344" s="162" t="n">
        <f aca="false">BD344/24</f>
        <v>0</v>
      </c>
      <c r="BH344" s="163" t="n">
        <v>0</v>
      </c>
      <c r="BI344" s="164" t="n">
        <v>0</v>
      </c>
      <c r="BJ344" s="162" t="n">
        <v>0</v>
      </c>
      <c r="BK344" s="160" t="n">
        <v>0</v>
      </c>
      <c r="BL344" s="160" t="n">
        <v>0</v>
      </c>
      <c r="BM344" s="160" t="n">
        <v>0</v>
      </c>
      <c r="BN344" s="160" t="n">
        <v>1004</v>
      </c>
      <c r="BO344" s="160" t="n">
        <v>0</v>
      </c>
      <c r="BP344" s="165" t="n">
        <v>0</v>
      </c>
      <c r="BQ344" s="162" t="n">
        <v>0</v>
      </c>
      <c r="BR344" s="162" t="n">
        <v>0</v>
      </c>
      <c r="BS344" s="120" t="n">
        <v>0</v>
      </c>
      <c r="BT344" s="160" t="n">
        <v>0</v>
      </c>
      <c r="BU344" s="160" t="n">
        <v>0</v>
      </c>
      <c r="BV344" s="135" t="n">
        <v>0</v>
      </c>
      <c r="BW344" s="160" t="n">
        <f aca="false">BH344+BI344</f>
        <v>0</v>
      </c>
      <c r="BX344" s="162" t="n">
        <v>0</v>
      </c>
      <c r="BY344" s="162" t="n">
        <v>0</v>
      </c>
      <c r="CA344" s="162" t="n">
        <v>0</v>
      </c>
      <c r="CB344" s="162" t="n">
        <v>0</v>
      </c>
      <c r="CD344" s="162" t="n">
        <v>0</v>
      </c>
      <c r="CE344" s="162" t="n">
        <v>0</v>
      </c>
      <c r="CF344" s="162" t="n">
        <v>0</v>
      </c>
      <c r="CG344" s="162" t="n">
        <v>0</v>
      </c>
    </row>
    <row r="345" customFormat="false" ht="13.8" hidden="false" customHeight="false" outlineLevel="0" collapsed="false">
      <c r="A345" s="90"/>
      <c r="B345" s="91" t="n">
        <v>43440</v>
      </c>
      <c r="C345" s="140" t="n">
        <v>63.5</v>
      </c>
      <c r="D345" s="166" t="n">
        <v>0.642</v>
      </c>
      <c r="E345" s="142" t="n">
        <v>53.4</v>
      </c>
      <c r="F345" s="168" t="n">
        <v>78.5</v>
      </c>
      <c r="G345" s="168" t="n">
        <v>53.9</v>
      </c>
      <c r="H345" s="144" t="n">
        <v>0</v>
      </c>
      <c r="I345" s="144" t="n">
        <v>0</v>
      </c>
      <c r="J345" s="144" t="n">
        <v>0</v>
      </c>
      <c r="K345" s="144" t="n">
        <v>0</v>
      </c>
      <c r="L345" s="145" t="n">
        <v>0</v>
      </c>
      <c r="M345" s="145" t="n">
        <v>0</v>
      </c>
      <c r="N345" s="145" t="n">
        <v>0</v>
      </c>
      <c r="O345" s="145" t="n">
        <v>0</v>
      </c>
      <c r="P345" s="145" t="n">
        <v>0</v>
      </c>
      <c r="Q345" s="145" t="n">
        <v>0</v>
      </c>
      <c r="R345" s="146" t="n">
        <v>3702</v>
      </c>
      <c r="S345" s="147" t="n">
        <v>0</v>
      </c>
      <c r="T345" s="147" t="n">
        <v>0</v>
      </c>
      <c r="U345" s="148" t="n">
        <v>0</v>
      </c>
      <c r="V345" s="148" t="n">
        <v>0</v>
      </c>
      <c r="W345" s="143" t="n">
        <v>43</v>
      </c>
      <c r="X345" s="168" t="n">
        <v>1440</v>
      </c>
      <c r="Y345" s="168" t="n">
        <v>46</v>
      </c>
      <c r="Z345" s="168" t="n">
        <v>1440</v>
      </c>
      <c r="AA345" s="168" t="n">
        <v>60</v>
      </c>
      <c r="AB345" s="168" t="n">
        <v>1440</v>
      </c>
      <c r="AC345" s="149" t="n">
        <v>6</v>
      </c>
      <c r="AD345" s="150" t="n">
        <v>0</v>
      </c>
      <c r="AE345" s="143" t="n">
        <v>0</v>
      </c>
      <c r="AF345" s="267" t="str">
        <f aca="false">IF(AE345&gt;0, V345/(AE345*24),"no data")</f>
        <v>no data</v>
      </c>
      <c r="AG345" s="268" t="n">
        <f aca="false">IF(R345&gt;0,R345/24,"no data")</f>
        <v>154.25</v>
      </c>
      <c r="AH345" s="267" t="str">
        <f aca="false">IF(U345&gt;0,(U345/R345),"no data")</f>
        <v>no data</v>
      </c>
      <c r="AI345" s="269" t="n">
        <f aca="false">IF(W345&gt;0,(1440-((W345*X345)+(Y345*Z345)+(AA345*AB345))/(W345+Y345+AA345))/1440, "no data")</f>
        <v>0</v>
      </c>
      <c r="AJ345" s="270" t="str">
        <f aca="false">IF(U345&gt;0,(1440-((X345*W345+AT345*AU345)+(Z345*Y345+AV345*AW345)+(AA345*AB345+AX345*AY345))/(W345+Y345+AA345))/1440,"no data")</f>
        <v>no data</v>
      </c>
      <c r="AK345" s="127" t="n">
        <v>0</v>
      </c>
      <c r="AL345" s="133" t="n">
        <v>0</v>
      </c>
      <c r="AM345" s="251" t="n">
        <f aca="false">AK345*AL345</f>
        <v>0</v>
      </c>
      <c r="AN345" s="127" t="n">
        <v>0</v>
      </c>
      <c r="AO345" s="219" t="n">
        <v>0</v>
      </c>
      <c r="AP345" s="155" t="n">
        <f aca="false">AN345*AO345</f>
        <v>0</v>
      </c>
      <c r="AQ345" s="156" t="str">
        <f aca="false">IF(U345&gt;0,((((AK345*AL345)+(AN345*AO345))/(U345*1000))*1000000),"no data")</f>
        <v>no data</v>
      </c>
      <c r="AR345" s="157" t="n">
        <v>0</v>
      </c>
      <c r="AS345" s="36"/>
      <c r="AT345" s="143" t="n">
        <v>0</v>
      </c>
      <c r="AU345" s="159" t="n">
        <v>0</v>
      </c>
      <c r="AV345" s="159" t="n">
        <v>0</v>
      </c>
      <c r="AW345" s="143" t="n">
        <v>0</v>
      </c>
      <c r="AX345" s="159" t="n">
        <v>0</v>
      </c>
      <c r="AY345" s="143" t="n">
        <v>0</v>
      </c>
      <c r="AZ345" s="143" t="n">
        <v>6</v>
      </c>
      <c r="BB345" s="160" t="n">
        <v>0</v>
      </c>
      <c r="BC345" s="160" t="n">
        <v>0</v>
      </c>
      <c r="BD345" s="169" t="n">
        <v>0</v>
      </c>
      <c r="BE345" s="160" t="n">
        <v>0</v>
      </c>
      <c r="BF345" s="271" t="str">
        <f aca="false">AQ345</f>
        <v>no data</v>
      </c>
      <c r="BG345" s="162" t="n">
        <f aca="false">BD345/24</f>
        <v>0</v>
      </c>
      <c r="BH345" s="163" t="n">
        <v>0</v>
      </c>
      <c r="BI345" s="164" t="n">
        <v>0</v>
      </c>
      <c r="BJ345" s="162" t="n">
        <v>0</v>
      </c>
      <c r="BK345" s="160" t="n">
        <v>0</v>
      </c>
      <c r="BL345" s="160" t="n">
        <v>0</v>
      </c>
      <c r="BM345" s="160" t="n">
        <v>0</v>
      </c>
      <c r="BN345" s="160" t="n">
        <v>1005</v>
      </c>
      <c r="BO345" s="160" t="n">
        <v>0</v>
      </c>
      <c r="BP345" s="165" t="n">
        <v>0</v>
      </c>
      <c r="BQ345" s="162" t="n">
        <v>0</v>
      </c>
      <c r="BR345" s="162" t="n">
        <v>0</v>
      </c>
      <c r="BS345" s="120" t="n">
        <f aca="false">BR345-BQ345</f>
        <v>0</v>
      </c>
      <c r="BT345" s="160" t="n">
        <v>0</v>
      </c>
      <c r="BU345" s="160" t="n">
        <v>0</v>
      </c>
      <c r="BV345" s="135" t="n">
        <f aca="false">BU345-BT345</f>
        <v>0</v>
      </c>
      <c r="BW345" s="160" t="n">
        <f aca="false">BH345+BI345</f>
        <v>0</v>
      </c>
      <c r="BX345" s="162" t="n">
        <v>0</v>
      </c>
      <c r="BY345" s="162" t="n">
        <v>0</v>
      </c>
      <c r="CA345" s="162" t="n">
        <v>0</v>
      </c>
      <c r="CB345" s="162" t="n">
        <v>0</v>
      </c>
      <c r="CD345" s="162" t="n">
        <v>0</v>
      </c>
      <c r="CE345" s="162" t="n">
        <v>0</v>
      </c>
      <c r="CF345" s="162" t="n">
        <v>0</v>
      </c>
      <c r="CG345" s="162" t="n">
        <v>0</v>
      </c>
    </row>
    <row r="346" customFormat="false" ht="13.8" hidden="false" customHeight="false" outlineLevel="0" collapsed="false">
      <c r="A346" s="90"/>
      <c r="B346" s="91" t="n">
        <v>43441</v>
      </c>
      <c r="C346" s="140" t="n">
        <v>63.08</v>
      </c>
      <c r="D346" s="166" t="n">
        <v>0.6983</v>
      </c>
      <c r="E346" s="142" t="n">
        <v>54.89</v>
      </c>
      <c r="F346" s="143" t="n">
        <v>78.34</v>
      </c>
      <c r="G346" s="143" t="n">
        <v>53.95</v>
      </c>
      <c r="H346" s="143" t="n">
        <v>0</v>
      </c>
      <c r="I346" s="143" t="n">
        <v>0</v>
      </c>
      <c r="J346" s="143" t="n">
        <v>0</v>
      </c>
      <c r="K346" s="143" t="n">
        <v>0</v>
      </c>
      <c r="L346" s="145" t="n">
        <v>0</v>
      </c>
      <c r="M346" s="145" t="n">
        <v>0</v>
      </c>
      <c r="N346" s="145" t="n">
        <v>0</v>
      </c>
      <c r="O346" s="145" t="n">
        <v>0</v>
      </c>
      <c r="P346" s="145" t="n">
        <v>0</v>
      </c>
      <c r="Q346" s="145" t="n">
        <v>0</v>
      </c>
      <c r="R346" s="146" t="n">
        <v>3705</v>
      </c>
      <c r="S346" s="147" t="n">
        <v>0</v>
      </c>
      <c r="T346" s="147" t="n">
        <v>0</v>
      </c>
      <c r="U346" s="148" t="n">
        <v>0</v>
      </c>
      <c r="V346" s="148" t="n">
        <v>0</v>
      </c>
      <c r="W346" s="143" t="n">
        <v>43</v>
      </c>
      <c r="X346" s="143" t="n">
        <v>1440</v>
      </c>
      <c r="Y346" s="143" t="n">
        <v>46</v>
      </c>
      <c r="Z346" s="143" t="n">
        <v>1440</v>
      </c>
      <c r="AA346" s="143" t="n">
        <v>60</v>
      </c>
      <c r="AB346" s="143" t="n">
        <v>1440</v>
      </c>
      <c r="AC346" s="149" t="n">
        <v>7</v>
      </c>
      <c r="AD346" s="150" t="n">
        <v>0</v>
      </c>
      <c r="AE346" s="143" t="n">
        <v>0</v>
      </c>
      <c r="AF346" s="267" t="str">
        <f aca="false">IF(AE346&gt;0, V346/(AE346*24),"no data")</f>
        <v>no data</v>
      </c>
      <c r="AG346" s="268" t="n">
        <f aca="false">IF(R346&gt;0,R346/24,"no data")</f>
        <v>154.375</v>
      </c>
      <c r="AH346" s="267" t="str">
        <f aca="false">IF(U346&gt;0,(U346/R346),"no data")</f>
        <v>no data</v>
      </c>
      <c r="AI346" s="269" t="n">
        <f aca="false">IF(W346&gt;0,(1440-((W346*X346)+(Y346*Z346)+(AA346*AB346))/(W346+Y346+AA346))/1440, "no data")</f>
        <v>0</v>
      </c>
      <c r="AJ346" s="270" t="str">
        <f aca="false">IF(U346&gt;0,(1440-((X346*W346+AT346*AU346)+(Z346*Y346+AV346*AW346)+(AA346*AB346+AX346*AY346))/(W346+Y346+AA346))/1440,"no data")</f>
        <v>no data</v>
      </c>
      <c r="AK346" s="127" t="n">
        <v>0</v>
      </c>
      <c r="AL346" s="133" t="n">
        <v>0</v>
      </c>
      <c r="AM346" s="251" t="n">
        <f aca="false">AK346*AL346</f>
        <v>0</v>
      </c>
      <c r="AN346" s="127" t="n">
        <v>0</v>
      </c>
      <c r="AO346" s="219" t="n">
        <v>0</v>
      </c>
      <c r="AP346" s="155" t="n">
        <f aca="false">AN346*AO346</f>
        <v>0</v>
      </c>
      <c r="AQ346" s="156" t="str">
        <f aca="false">IF(U346&gt;0,((((AK346*AL346)+(AN346*AO346))/(U346*1000))*1000000),"no data")</f>
        <v>no data</v>
      </c>
      <c r="AR346" s="157" t="n">
        <v>0</v>
      </c>
      <c r="AS346" s="36"/>
      <c r="AT346" s="143" t="n">
        <v>0</v>
      </c>
      <c r="AU346" s="143" t="n">
        <v>0</v>
      </c>
      <c r="AV346" s="143" t="n">
        <v>0</v>
      </c>
      <c r="AW346" s="143" t="n">
        <v>0</v>
      </c>
      <c r="AX346" s="143" t="n">
        <v>0</v>
      </c>
      <c r="AY346" s="143" t="n">
        <v>0</v>
      </c>
      <c r="AZ346" s="143" t="n">
        <v>7</v>
      </c>
      <c r="BB346" s="160" t="n">
        <v>0</v>
      </c>
      <c r="BC346" s="160" t="n">
        <v>0</v>
      </c>
      <c r="BD346" s="160" t="n">
        <v>0</v>
      </c>
      <c r="BE346" s="160" t="n">
        <v>0</v>
      </c>
      <c r="BF346" s="271" t="str">
        <f aca="false">AQ346</f>
        <v>no data</v>
      </c>
      <c r="BG346" s="162" t="n">
        <f aca="false">BD346/24</f>
        <v>0</v>
      </c>
      <c r="BH346" s="163" t="n">
        <v>0</v>
      </c>
      <c r="BI346" s="164" t="n">
        <v>0</v>
      </c>
      <c r="BJ346" s="162" t="n">
        <v>0</v>
      </c>
      <c r="BK346" s="160" t="n">
        <v>0</v>
      </c>
      <c r="BL346" s="160" t="n">
        <v>0</v>
      </c>
      <c r="BM346" s="160" t="n">
        <v>0</v>
      </c>
      <c r="BN346" s="160" t="n">
        <v>1004</v>
      </c>
      <c r="BO346" s="160" t="n">
        <v>0</v>
      </c>
      <c r="BP346" s="165" t="n">
        <v>0</v>
      </c>
      <c r="BQ346" s="162" t="n">
        <v>0</v>
      </c>
      <c r="BR346" s="162" t="n">
        <v>0</v>
      </c>
      <c r="BS346" s="120" t="n">
        <f aca="false">BR346-BQ346</f>
        <v>0</v>
      </c>
      <c r="BT346" s="160" t="n">
        <v>0</v>
      </c>
      <c r="BU346" s="160" t="n">
        <v>0</v>
      </c>
      <c r="BV346" s="135" t="n">
        <f aca="false">BU346-BT346</f>
        <v>0</v>
      </c>
      <c r="BW346" s="160" t="n">
        <f aca="false">BH346+BI346</f>
        <v>0</v>
      </c>
      <c r="BX346" s="162" t="n">
        <v>0</v>
      </c>
      <c r="BY346" s="162" t="n">
        <v>0</v>
      </c>
      <c r="CA346" s="162" t="n">
        <v>0</v>
      </c>
      <c r="CB346" s="162" t="n">
        <v>0</v>
      </c>
      <c r="CD346" s="162" t="n">
        <v>0</v>
      </c>
      <c r="CE346" s="162" t="n">
        <v>0</v>
      </c>
      <c r="CF346" s="162" t="n">
        <v>0</v>
      </c>
      <c r="CG346" s="162" t="n">
        <v>0</v>
      </c>
    </row>
    <row r="347" customFormat="false" ht="13.8" hidden="false" customHeight="false" outlineLevel="0" collapsed="false">
      <c r="A347" s="90"/>
      <c r="B347" s="91" t="n">
        <v>43442</v>
      </c>
      <c r="C347" s="140" t="n">
        <v>63</v>
      </c>
      <c r="D347" s="166" t="n">
        <v>0.69</v>
      </c>
      <c r="E347" s="142" t="n">
        <v>55</v>
      </c>
      <c r="F347" s="143" t="n">
        <v>77</v>
      </c>
      <c r="G347" s="143" t="n">
        <v>54</v>
      </c>
      <c r="H347" s="143" t="n">
        <v>0</v>
      </c>
      <c r="I347" s="143" t="n">
        <v>0</v>
      </c>
      <c r="J347" s="143" t="n">
        <v>0</v>
      </c>
      <c r="K347" s="143" t="n">
        <v>0</v>
      </c>
      <c r="L347" s="145" t="n">
        <v>0</v>
      </c>
      <c r="M347" s="145" t="n">
        <v>0</v>
      </c>
      <c r="N347" s="145" t="n">
        <v>0</v>
      </c>
      <c r="O347" s="145" t="n">
        <v>0</v>
      </c>
      <c r="P347" s="145" t="n">
        <v>0</v>
      </c>
      <c r="Q347" s="145" t="n">
        <v>0</v>
      </c>
      <c r="R347" s="146" t="n">
        <v>3705</v>
      </c>
      <c r="S347" s="147" t="n">
        <v>0</v>
      </c>
      <c r="T347" s="147" t="n">
        <v>0</v>
      </c>
      <c r="U347" s="148" t="n">
        <v>0</v>
      </c>
      <c r="V347" s="148" t="n">
        <v>0</v>
      </c>
      <c r="W347" s="143" t="n">
        <v>43</v>
      </c>
      <c r="X347" s="143" t="n">
        <v>1440</v>
      </c>
      <c r="Y347" s="143" t="n">
        <v>46</v>
      </c>
      <c r="Z347" s="143" t="n">
        <v>1440</v>
      </c>
      <c r="AA347" s="143" t="n">
        <v>60</v>
      </c>
      <c r="AB347" s="143" t="n">
        <v>1440</v>
      </c>
      <c r="AC347" s="149" t="n">
        <v>7</v>
      </c>
      <c r="AD347" s="150" t="n">
        <v>0</v>
      </c>
      <c r="AE347" s="143" t="n">
        <v>0</v>
      </c>
      <c r="AF347" s="267" t="str">
        <f aca="false">IF(AE347&gt;0, V347/(AE347*24),"no data")</f>
        <v>no data</v>
      </c>
      <c r="AG347" s="268" t="n">
        <f aca="false">IF(R347&gt;0,R347/24,"no data")</f>
        <v>154.375</v>
      </c>
      <c r="AH347" s="267" t="str">
        <f aca="false">IF(U347&gt;0,(U347/R347),"no data")</f>
        <v>no data</v>
      </c>
      <c r="AI347" s="269" t="n">
        <f aca="false">IF(W347&gt;0,(1440-((W347*X347)+(Y347*Z347)+(AA347*AB347))/(W347+Y347+AA347))/1440, "no data")</f>
        <v>0</v>
      </c>
      <c r="AJ347" s="270" t="str">
        <f aca="false">IF(U347&gt;0,(1440-((X347*W347+AT347*AU347)+(Z347*Y347+AV347*AW347)+(AA347*AB347+AX347*AY347))/(W347+Y347+AA347))/1440,"no data")</f>
        <v>no data</v>
      </c>
      <c r="AK347" s="127" t="n">
        <v>0</v>
      </c>
      <c r="AL347" s="133" t="n">
        <v>0</v>
      </c>
      <c r="AM347" s="251" t="n">
        <f aca="false">AK347*AL347</f>
        <v>0</v>
      </c>
      <c r="AN347" s="127" t="n">
        <v>0</v>
      </c>
      <c r="AO347" s="219" t="n">
        <v>0</v>
      </c>
      <c r="AP347" s="155" t="n">
        <f aca="false">AN347*AO347</f>
        <v>0</v>
      </c>
      <c r="AQ347" s="156" t="str">
        <f aca="false">IF(U347&gt;0,((((AK347*AL347)+(AN347*AO347))/(U347*1000))*1000000),"no data")</f>
        <v>no data</v>
      </c>
      <c r="AR347" s="157" t="n">
        <v>0</v>
      </c>
      <c r="AS347" s="36"/>
      <c r="AT347" s="143" t="n">
        <v>0</v>
      </c>
      <c r="AU347" s="143" t="n">
        <v>0</v>
      </c>
      <c r="AV347" s="143" t="n">
        <v>0</v>
      </c>
      <c r="AW347" s="143" t="n">
        <v>0</v>
      </c>
      <c r="AX347" s="143" t="n">
        <v>0</v>
      </c>
      <c r="AY347" s="143" t="n">
        <v>0</v>
      </c>
      <c r="AZ347" s="143" t="n">
        <v>7</v>
      </c>
      <c r="BB347" s="160" t="n">
        <v>0</v>
      </c>
      <c r="BC347" s="160" t="n">
        <v>0</v>
      </c>
      <c r="BD347" s="160" t="n">
        <v>0</v>
      </c>
      <c r="BE347" s="160" t="n">
        <v>0</v>
      </c>
      <c r="BF347" s="271" t="str">
        <f aca="false">AQ347</f>
        <v>no data</v>
      </c>
      <c r="BG347" s="162" t="n">
        <f aca="false">BD347/24</f>
        <v>0</v>
      </c>
      <c r="BH347" s="163" t="n">
        <v>0</v>
      </c>
      <c r="BI347" s="164" t="n">
        <v>0</v>
      </c>
      <c r="BJ347" s="162" t="n">
        <v>0</v>
      </c>
      <c r="BK347" s="160" t="n">
        <v>0</v>
      </c>
      <c r="BL347" s="160" t="n">
        <v>0</v>
      </c>
      <c r="BM347" s="160" t="n">
        <v>0</v>
      </c>
      <c r="BN347" s="160" t="n">
        <v>1004</v>
      </c>
      <c r="BO347" s="160" t="n">
        <v>0</v>
      </c>
      <c r="BP347" s="165" t="n">
        <v>0</v>
      </c>
      <c r="BQ347" s="162" t="n">
        <v>0</v>
      </c>
      <c r="BR347" s="162" t="n">
        <v>0</v>
      </c>
      <c r="BS347" s="120" t="n">
        <f aca="false">BR347-BQ347</f>
        <v>0</v>
      </c>
      <c r="BT347" s="160" t="n">
        <v>0</v>
      </c>
      <c r="BU347" s="160" t="n">
        <v>0</v>
      </c>
      <c r="BV347" s="135" t="n">
        <f aca="false">BU347-BT347</f>
        <v>0</v>
      </c>
      <c r="BW347" s="160" t="n">
        <f aca="false">BH347+BI347</f>
        <v>0</v>
      </c>
      <c r="BX347" s="162" t="n">
        <v>0</v>
      </c>
      <c r="BY347" s="162" t="n">
        <v>0</v>
      </c>
      <c r="CA347" s="162" t="n">
        <v>0</v>
      </c>
      <c r="CB347" s="162" t="n">
        <v>0</v>
      </c>
      <c r="CD347" s="162" t="n">
        <v>0</v>
      </c>
      <c r="CE347" s="162" t="n">
        <v>0</v>
      </c>
      <c r="CF347" s="162" t="n">
        <v>0</v>
      </c>
      <c r="CG347" s="162" t="n">
        <v>0</v>
      </c>
    </row>
    <row r="348" customFormat="false" ht="13.8" hidden="false" customHeight="false" outlineLevel="0" collapsed="false">
      <c r="A348" s="90"/>
      <c r="B348" s="91" t="n">
        <v>43443</v>
      </c>
      <c r="C348" s="140" t="n">
        <v>63.4</v>
      </c>
      <c r="D348" s="166" t="n">
        <v>0.675</v>
      </c>
      <c r="E348" s="142" t="n">
        <v>54.5</v>
      </c>
      <c r="F348" s="143" t="n">
        <v>76</v>
      </c>
      <c r="G348" s="143" t="n">
        <v>54</v>
      </c>
      <c r="H348" s="143" t="n">
        <v>0</v>
      </c>
      <c r="I348" s="143" t="n">
        <v>0</v>
      </c>
      <c r="J348" s="143" t="n">
        <v>0</v>
      </c>
      <c r="K348" s="143" t="n">
        <v>0</v>
      </c>
      <c r="L348" s="145" t="n">
        <v>0</v>
      </c>
      <c r="M348" s="145" t="n">
        <v>0</v>
      </c>
      <c r="N348" s="145" t="n">
        <v>0</v>
      </c>
      <c r="O348" s="145" t="n">
        <v>0</v>
      </c>
      <c r="P348" s="145" t="n">
        <v>0</v>
      </c>
      <c r="Q348" s="145" t="n">
        <v>0</v>
      </c>
      <c r="R348" s="146" t="n">
        <v>3700</v>
      </c>
      <c r="S348" s="147" t="n">
        <v>0</v>
      </c>
      <c r="T348" s="147" t="n">
        <v>0</v>
      </c>
      <c r="U348" s="148" t="n">
        <v>0</v>
      </c>
      <c r="V348" s="148" t="n">
        <v>0</v>
      </c>
      <c r="W348" s="143" t="n">
        <v>43</v>
      </c>
      <c r="X348" s="143" t="n">
        <v>1440</v>
      </c>
      <c r="Y348" s="143" t="n">
        <v>46</v>
      </c>
      <c r="Z348" s="143" t="n">
        <v>1440</v>
      </c>
      <c r="AA348" s="143" t="n">
        <v>60</v>
      </c>
      <c r="AB348" s="143" t="n">
        <v>1440</v>
      </c>
      <c r="AC348" s="149" t="n">
        <v>6</v>
      </c>
      <c r="AD348" s="150" t="n">
        <v>0</v>
      </c>
      <c r="AE348" s="143" t="n">
        <v>0</v>
      </c>
      <c r="AF348" s="267" t="str">
        <f aca="false">IF(AE348&gt;0, V348/(AE348*24),"no data")</f>
        <v>no data</v>
      </c>
      <c r="AG348" s="268" t="n">
        <f aca="false">IF(R348&gt;0,R348/24,"no data")</f>
        <v>154.166666666667</v>
      </c>
      <c r="AH348" s="267" t="str">
        <f aca="false">IF(U348&gt;0,(U348/R348),"no data")</f>
        <v>no data</v>
      </c>
      <c r="AI348" s="269" t="n">
        <f aca="false">IF(W348&gt;0,(1440-((W348*X348)+(Y348*Z348)+(AA348*AB348))/(W348+Y348+AA348))/1440, "no data")</f>
        <v>0</v>
      </c>
      <c r="AJ348" s="270" t="str">
        <f aca="false">IF(U348&gt;0,(1440-((X348*W348+AT348*AU348)+(Z348*Y348+AV348*AW348)+(AA348*AB348+AX348*AY348))/(W348+Y348+AA348))/1440,"no data")</f>
        <v>no data</v>
      </c>
      <c r="AK348" s="127" t="n">
        <v>0</v>
      </c>
      <c r="AL348" s="133" t="n">
        <v>0</v>
      </c>
      <c r="AM348" s="251" t="n">
        <f aca="false">AK348*AL348</f>
        <v>0</v>
      </c>
      <c r="AN348" s="127" t="n">
        <v>0</v>
      </c>
      <c r="AO348" s="219" t="n">
        <v>0</v>
      </c>
      <c r="AP348" s="155" t="n">
        <f aca="false">AN348*AO348</f>
        <v>0</v>
      </c>
      <c r="AQ348" s="156" t="str">
        <f aca="false">IF(U348&gt;0,((((AK348*AL348)+(AN348*AO348))/(U348*1000))*1000000),"no data")</f>
        <v>no data</v>
      </c>
      <c r="AR348" s="157" t="n">
        <v>0</v>
      </c>
      <c r="AS348" s="36"/>
      <c r="AT348" s="143" t="n">
        <v>0</v>
      </c>
      <c r="AU348" s="143" t="n">
        <v>0</v>
      </c>
      <c r="AV348" s="143" t="n">
        <v>0</v>
      </c>
      <c r="AW348" s="143" t="n">
        <v>0</v>
      </c>
      <c r="AX348" s="143" t="n">
        <v>0</v>
      </c>
      <c r="AY348" s="143" t="n">
        <v>0</v>
      </c>
      <c r="AZ348" s="143" t="n">
        <v>6</v>
      </c>
      <c r="BB348" s="160" t="n">
        <v>0</v>
      </c>
      <c r="BC348" s="160" t="n">
        <v>0</v>
      </c>
      <c r="BD348" s="160" t="n">
        <v>0</v>
      </c>
      <c r="BE348" s="160" t="n">
        <v>0</v>
      </c>
      <c r="BF348" s="271" t="str">
        <f aca="false">AQ348</f>
        <v>no data</v>
      </c>
      <c r="BG348" s="162" t="n">
        <f aca="false">BD348/24</f>
        <v>0</v>
      </c>
      <c r="BH348" s="163" t="n">
        <v>0</v>
      </c>
      <c r="BI348" s="164" t="n">
        <v>0</v>
      </c>
      <c r="BJ348" s="162" t="n">
        <v>0</v>
      </c>
      <c r="BK348" s="160" t="n">
        <v>0</v>
      </c>
      <c r="BL348" s="160" t="n">
        <v>0</v>
      </c>
      <c r="BM348" s="160" t="n">
        <v>0</v>
      </c>
      <c r="BN348" s="160" t="n">
        <v>1004</v>
      </c>
      <c r="BO348" s="160" t="n">
        <v>0</v>
      </c>
      <c r="BP348" s="165" t="n">
        <v>0</v>
      </c>
      <c r="BQ348" s="162" t="n">
        <v>0</v>
      </c>
      <c r="BR348" s="162" t="n">
        <v>0</v>
      </c>
      <c r="BS348" s="120" t="n">
        <v>0</v>
      </c>
      <c r="BT348" s="160" t="n">
        <v>0</v>
      </c>
      <c r="BU348" s="160" t="n">
        <v>0</v>
      </c>
      <c r="BV348" s="135" t="n">
        <f aca="false">BU348-BT348</f>
        <v>0</v>
      </c>
      <c r="BW348" s="160" t="n">
        <f aca="false">BH348+BI348</f>
        <v>0</v>
      </c>
      <c r="BX348" s="162" t="n">
        <v>0</v>
      </c>
      <c r="BY348" s="162" t="n">
        <v>0</v>
      </c>
      <c r="CA348" s="162" t="n">
        <v>0</v>
      </c>
      <c r="CB348" s="162" t="n">
        <v>0</v>
      </c>
      <c r="CC348" s="272" t="n">
        <v>0</v>
      </c>
      <c r="CD348" s="162" t="n">
        <v>0</v>
      </c>
      <c r="CE348" s="162" t="n">
        <v>0</v>
      </c>
      <c r="CF348" s="162" t="n">
        <v>0</v>
      </c>
      <c r="CG348" s="162" t="n">
        <v>0</v>
      </c>
    </row>
    <row r="349" customFormat="false" ht="12.75" hidden="false" customHeight="true" outlineLevel="0" collapsed="false">
      <c r="A349" s="90" t="s">
        <v>144</v>
      </c>
      <c r="B349" s="91" t="n">
        <v>43444</v>
      </c>
      <c r="C349" s="92" t="n">
        <v>63</v>
      </c>
      <c r="D349" s="93" t="n">
        <v>0.74</v>
      </c>
      <c r="E349" s="94" t="n">
        <v>57</v>
      </c>
      <c r="F349" s="95" t="n">
        <v>72</v>
      </c>
      <c r="G349" s="95" t="n">
        <v>58</v>
      </c>
      <c r="H349" s="95" t="n">
        <v>0</v>
      </c>
      <c r="I349" s="95" t="n">
        <v>0</v>
      </c>
      <c r="J349" s="95" t="n">
        <v>0</v>
      </c>
      <c r="K349" s="95" t="n">
        <v>0</v>
      </c>
      <c r="L349" s="95" t="n">
        <v>0</v>
      </c>
      <c r="M349" s="95" t="n">
        <v>0</v>
      </c>
      <c r="N349" s="97" t="n">
        <v>0</v>
      </c>
      <c r="O349" s="97" t="n">
        <v>0</v>
      </c>
      <c r="P349" s="97" t="n">
        <v>0</v>
      </c>
      <c r="Q349" s="97" t="n">
        <v>0</v>
      </c>
      <c r="R349" s="171" t="n">
        <v>3705</v>
      </c>
      <c r="S349" s="98" t="n">
        <v>0</v>
      </c>
      <c r="T349" s="98" t="n">
        <v>0</v>
      </c>
      <c r="U349" s="172" t="n">
        <v>0</v>
      </c>
      <c r="V349" s="99" t="n">
        <v>0</v>
      </c>
      <c r="W349" s="95" t="n">
        <v>43</v>
      </c>
      <c r="X349" s="95" t="n">
        <v>1440</v>
      </c>
      <c r="Y349" s="95" t="n">
        <v>46</v>
      </c>
      <c r="Z349" s="95" t="n">
        <v>1440</v>
      </c>
      <c r="AA349" s="95" t="n">
        <v>60</v>
      </c>
      <c r="AB349" s="95" t="n">
        <v>1440</v>
      </c>
      <c r="AC349" s="100" t="n">
        <v>7</v>
      </c>
      <c r="AD349" s="101" t="n">
        <v>0</v>
      </c>
      <c r="AE349" s="95" t="n">
        <v>0</v>
      </c>
      <c r="AF349" s="102" t="str">
        <f aca="false">IF(AE349&gt;0, V349/(AE349*24),"no data")</f>
        <v>no data</v>
      </c>
      <c r="AG349" s="103" t="n">
        <f aca="false">IF(R349&gt;0,R349/24,"no data")</f>
        <v>154.375</v>
      </c>
      <c r="AH349" s="102" t="str">
        <f aca="false">IF(U349&gt;0,(U349/R349),"no data")</f>
        <v>no data</v>
      </c>
      <c r="AI349" s="104" t="n">
        <f aca="false">IF(W349&gt;0,(1440-((W349*X349)+(Y349*Z349)+(AA349*AB349))/(W349+Y349+AA349))/1440, "no data")</f>
        <v>0</v>
      </c>
      <c r="AJ349" s="105" t="str">
        <f aca="false">IF(U349&gt;0,(1440-((X349*W349+AT349*AU349)+(Z349*Y349+AV349*AW349)+(AA349*AB349+AX349*AY349))/(W349+Y349+AA349))/1440,"no data")</f>
        <v>no data</v>
      </c>
      <c r="AK349" s="127" t="n">
        <v>0</v>
      </c>
      <c r="AL349" s="133" t="n">
        <v>0</v>
      </c>
      <c r="AM349" s="94" t="n">
        <f aca="false">AK349*AL349</f>
        <v>0</v>
      </c>
      <c r="AN349" s="127" t="n">
        <v>0</v>
      </c>
      <c r="AO349" s="219" t="n">
        <v>0</v>
      </c>
      <c r="AP349" s="109" t="n">
        <f aca="false">AN349*AO349</f>
        <v>0</v>
      </c>
      <c r="AQ349" s="130" t="str">
        <f aca="false">IF(U349&gt;0,((((AK349*AL349)+(AN349*AO349))/(U349*1000))*1000000),"no data")</f>
        <v>no data</v>
      </c>
      <c r="AR349" s="111" t="n">
        <v>0</v>
      </c>
      <c r="AS349" s="36"/>
      <c r="AT349" s="95" t="n">
        <v>0</v>
      </c>
      <c r="AU349" s="112" t="n">
        <v>0</v>
      </c>
      <c r="AV349" s="112" t="n">
        <v>0</v>
      </c>
      <c r="AW349" s="95" t="n">
        <v>0</v>
      </c>
      <c r="AX349" s="112" t="n">
        <v>0</v>
      </c>
      <c r="AY349" s="95" t="n">
        <v>0</v>
      </c>
      <c r="AZ349" s="95" t="n">
        <v>7</v>
      </c>
      <c r="BB349" s="113" t="n">
        <v>0</v>
      </c>
      <c r="BC349" s="113" t="n">
        <v>0</v>
      </c>
      <c r="BD349" s="113" t="n">
        <v>0</v>
      </c>
      <c r="BE349" s="113" t="n">
        <v>0</v>
      </c>
      <c r="BF349" s="113" t="str">
        <f aca="false">AQ349</f>
        <v>no data</v>
      </c>
      <c r="BG349" s="173" t="n">
        <f aca="false">BD349/24</f>
        <v>0</v>
      </c>
      <c r="BH349" s="174" t="n">
        <v>0</v>
      </c>
      <c r="BI349" s="137" t="n">
        <v>0</v>
      </c>
      <c r="BJ349" s="114" t="n">
        <v>0</v>
      </c>
      <c r="BK349" s="113" t="n">
        <v>0</v>
      </c>
      <c r="BL349" s="113" t="n">
        <v>0</v>
      </c>
      <c r="BM349" s="113" t="n">
        <v>0</v>
      </c>
      <c r="BN349" s="113" t="n">
        <v>1003</v>
      </c>
      <c r="BO349" s="113" t="n">
        <v>0</v>
      </c>
      <c r="BP349" s="136" t="n">
        <v>0</v>
      </c>
      <c r="BQ349" s="114" t="n">
        <v>0</v>
      </c>
      <c r="BR349" s="114" t="n">
        <v>0</v>
      </c>
      <c r="BS349" s="120" t="n">
        <f aca="false">BR349-BQ349</f>
        <v>0</v>
      </c>
      <c r="BT349" s="113" t="n">
        <v>0</v>
      </c>
      <c r="BU349" s="113" t="n">
        <v>0</v>
      </c>
      <c r="BV349" s="135" t="n">
        <f aca="false">BU349-BT349</f>
        <v>0</v>
      </c>
      <c r="BW349" s="113" t="n">
        <f aca="false">BH349+BI349</f>
        <v>0</v>
      </c>
      <c r="BX349" s="114" t="n">
        <v>0</v>
      </c>
      <c r="BY349" s="114" t="n">
        <v>0</v>
      </c>
      <c r="CA349" s="114" t="n">
        <v>0</v>
      </c>
      <c r="CB349" s="114" t="n">
        <v>0</v>
      </c>
      <c r="CD349" s="114" t="n">
        <v>0</v>
      </c>
      <c r="CE349" s="114" t="n">
        <v>0</v>
      </c>
      <c r="CF349" s="114" t="n">
        <v>0</v>
      </c>
      <c r="CG349" s="114" t="n">
        <v>0</v>
      </c>
    </row>
    <row r="350" customFormat="false" ht="13.8" hidden="false" customHeight="false" outlineLevel="0" collapsed="false">
      <c r="A350" s="90"/>
      <c r="B350" s="91" t="n">
        <v>43445</v>
      </c>
      <c r="C350" s="92" t="n">
        <v>59.2</v>
      </c>
      <c r="D350" s="93" t="n">
        <v>0.735</v>
      </c>
      <c r="E350" s="94" t="n">
        <v>53.2</v>
      </c>
      <c r="F350" s="95" t="n">
        <v>69</v>
      </c>
      <c r="G350" s="95" t="n">
        <v>52</v>
      </c>
      <c r="H350" s="95" t="n">
        <v>0</v>
      </c>
      <c r="I350" s="95" t="n">
        <v>0</v>
      </c>
      <c r="J350" s="95" t="n">
        <v>0</v>
      </c>
      <c r="K350" s="95" t="n">
        <v>0</v>
      </c>
      <c r="L350" s="97" t="n">
        <v>0</v>
      </c>
      <c r="M350" s="97" t="n">
        <v>0</v>
      </c>
      <c r="N350" s="97" t="n">
        <v>0</v>
      </c>
      <c r="O350" s="97" t="n">
        <v>0</v>
      </c>
      <c r="P350" s="97" t="n">
        <v>0</v>
      </c>
      <c r="Q350" s="97" t="n">
        <v>0</v>
      </c>
      <c r="R350" s="171" t="n">
        <v>3719</v>
      </c>
      <c r="S350" s="98" t="n">
        <v>0</v>
      </c>
      <c r="T350" s="98" t="n">
        <v>0</v>
      </c>
      <c r="U350" s="172" t="n">
        <v>0</v>
      </c>
      <c r="V350" s="99" t="n">
        <v>0</v>
      </c>
      <c r="W350" s="95" t="n">
        <v>43</v>
      </c>
      <c r="X350" s="95" t="n">
        <v>1440</v>
      </c>
      <c r="Y350" s="95" t="n">
        <v>46</v>
      </c>
      <c r="Z350" s="95" t="n">
        <v>1440</v>
      </c>
      <c r="AA350" s="95" t="n">
        <v>60</v>
      </c>
      <c r="AB350" s="95" t="n">
        <v>1440</v>
      </c>
      <c r="AC350" s="100" t="n">
        <v>3</v>
      </c>
      <c r="AD350" s="101" t="n">
        <v>0</v>
      </c>
      <c r="AE350" s="95" t="n">
        <v>0</v>
      </c>
      <c r="AF350" s="102" t="str">
        <f aca="false">IF(AE350&gt;0, V350/(AE350*24),"no data")</f>
        <v>no data</v>
      </c>
      <c r="AG350" s="103" t="n">
        <f aca="false">IF(R350&gt;0,R350/24,"no data")</f>
        <v>154.958333333333</v>
      </c>
      <c r="AH350" s="102" t="str">
        <f aca="false">IF(U350&gt;0,(U350/R350),"no data")</f>
        <v>no data</v>
      </c>
      <c r="AI350" s="104" t="n">
        <f aca="false">IF(W350&gt;0,(1440-((W350*X350)+(Y350*Z350)+(AA350*AB350))/(W350+Y350+AA350))/1440, "no data")</f>
        <v>0</v>
      </c>
      <c r="AJ350" s="105" t="str">
        <f aca="false">IF(U350&gt;0,(1440-((X350*W350+AT350*AU350)+(Z350*Y350+AV350*AW350)+(AA350*AB350+AX350*AY350))/(W350+Y350+AA350))/1440,"no data")</f>
        <v>no data</v>
      </c>
      <c r="AK350" s="127" t="n">
        <v>0</v>
      </c>
      <c r="AL350" s="133" t="n">
        <v>0</v>
      </c>
      <c r="AM350" s="94" t="n">
        <v>0</v>
      </c>
      <c r="AN350" s="127" t="n">
        <v>0</v>
      </c>
      <c r="AO350" s="219" t="n">
        <v>0</v>
      </c>
      <c r="AP350" s="109" t="n">
        <v>0</v>
      </c>
      <c r="AQ350" s="130" t="s">
        <v>140</v>
      </c>
      <c r="AR350" s="111" t="n">
        <v>0</v>
      </c>
      <c r="AS350" s="36"/>
      <c r="AT350" s="95" t="n">
        <v>0</v>
      </c>
      <c r="AU350" s="112" t="n">
        <v>0</v>
      </c>
      <c r="AV350" s="112" t="n">
        <v>0</v>
      </c>
      <c r="AW350" s="95" t="n">
        <v>0</v>
      </c>
      <c r="AX350" s="112" t="n">
        <v>0</v>
      </c>
      <c r="AY350" s="95" t="n">
        <v>0</v>
      </c>
      <c r="AZ350" s="95" t="n">
        <v>3</v>
      </c>
      <c r="BB350" s="113" t="n">
        <v>0</v>
      </c>
      <c r="BC350" s="113" t="n">
        <v>0</v>
      </c>
      <c r="BD350" s="113" t="n">
        <v>0</v>
      </c>
      <c r="BE350" s="113" t="n">
        <v>0</v>
      </c>
      <c r="BF350" s="113" t="str">
        <f aca="false">AQ350</f>
        <v>no data</v>
      </c>
      <c r="BG350" s="173" t="n">
        <f aca="false">BD350/24</f>
        <v>0</v>
      </c>
      <c r="BH350" s="115" t="n">
        <v>0</v>
      </c>
      <c r="BI350" s="116" t="n">
        <v>0</v>
      </c>
      <c r="BJ350" s="117" t="n">
        <v>0</v>
      </c>
      <c r="BK350" s="118" t="n">
        <v>0</v>
      </c>
      <c r="BL350" s="118" t="n">
        <v>0</v>
      </c>
      <c r="BM350" s="118" t="n">
        <v>0</v>
      </c>
      <c r="BN350" s="118" t="n">
        <v>1004</v>
      </c>
      <c r="BO350" s="117" t="n">
        <v>50.1</v>
      </c>
      <c r="BP350" s="119" t="n">
        <v>0</v>
      </c>
      <c r="BQ350" s="114" t="n">
        <v>0</v>
      </c>
      <c r="BR350" s="114" t="n">
        <v>0</v>
      </c>
      <c r="BS350" s="120" t="n">
        <v>0</v>
      </c>
      <c r="BT350" s="113" t="n">
        <v>0</v>
      </c>
      <c r="BU350" s="113" t="n">
        <v>0</v>
      </c>
      <c r="BV350" s="135" t="n">
        <v>0</v>
      </c>
      <c r="BW350" s="113" t="n">
        <v>0</v>
      </c>
      <c r="BX350" s="114" t="n">
        <v>0</v>
      </c>
      <c r="BY350" s="114" t="n">
        <v>0</v>
      </c>
      <c r="CA350" s="114" t="n">
        <v>0</v>
      </c>
      <c r="CB350" s="114" t="n">
        <v>0</v>
      </c>
      <c r="CD350" s="114" t="n">
        <v>0</v>
      </c>
      <c r="CE350" s="114" t="n">
        <v>0</v>
      </c>
      <c r="CF350" s="114" t="n">
        <v>0</v>
      </c>
      <c r="CG350" s="114" t="n">
        <v>0</v>
      </c>
    </row>
    <row r="351" customFormat="false" ht="13.8" hidden="false" customHeight="false" outlineLevel="0" collapsed="false">
      <c r="A351" s="90"/>
      <c r="B351" s="91" t="n">
        <v>43446</v>
      </c>
      <c r="C351" s="92" t="n">
        <v>58.6</v>
      </c>
      <c r="D351" s="93" t="n">
        <v>0.701</v>
      </c>
      <c r="E351" s="94" t="n">
        <v>51.3</v>
      </c>
      <c r="F351" s="95" t="n">
        <v>75</v>
      </c>
      <c r="G351" s="95" t="n">
        <v>51</v>
      </c>
      <c r="H351" s="95" t="n">
        <v>0</v>
      </c>
      <c r="I351" s="95" t="n">
        <v>0</v>
      </c>
      <c r="J351" s="95" t="n">
        <v>0</v>
      </c>
      <c r="K351" s="95" t="n">
        <v>0</v>
      </c>
      <c r="L351" s="97" t="n">
        <v>0</v>
      </c>
      <c r="M351" s="97" t="n">
        <v>0</v>
      </c>
      <c r="N351" s="97" t="n">
        <v>0</v>
      </c>
      <c r="O351" s="97" t="n">
        <v>0</v>
      </c>
      <c r="P351" s="97" t="n">
        <v>0</v>
      </c>
      <c r="Q351" s="97" t="n">
        <v>0</v>
      </c>
      <c r="R351" s="171" t="n">
        <v>3719</v>
      </c>
      <c r="S351" s="98" t="n">
        <v>0</v>
      </c>
      <c r="T351" s="98" t="n">
        <v>0</v>
      </c>
      <c r="U351" s="175" t="n">
        <v>0</v>
      </c>
      <c r="V351" s="99" t="n">
        <v>0</v>
      </c>
      <c r="W351" s="95" t="n">
        <v>43</v>
      </c>
      <c r="X351" s="95" t="n">
        <v>1440</v>
      </c>
      <c r="Y351" s="95" t="n">
        <v>46</v>
      </c>
      <c r="Z351" s="95" t="n">
        <v>1440</v>
      </c>
      <c r="AA351" s="95" t="n">
        <v>60</v>
      </c>
      <c r="AB351" s="95" t="n">
        <v>1440</v>
      </c>
      <c r="AC351" s="100" t="n">
        <v>2</v>
      </c>
      <c r="AD351" s="101" t="n">
        <v>0</v>
      </c>
      <c r="AE351" s="95" t="n">
        <v>0</v>
      </c>
      <c r="AF351" s="102" t="str">
        <f aca="false">IF(AE351&gt;0, V351/(AE351*24),"no data")</f>
        <v>no data</v>
      </c>
      <c r="AG351" s="103" t="n">
        <f aca="false">IF(R351&gt;0,R351/24,"no data")</f>
        <v>154.958333333333</v>
      </c>
      <c r="AH351" s="102" t="str">
        <f aca="false">IF(U351&gt;0,(U351/R351),"no data")</f>
        <v>no data</v>
      </c>
      <c r="AI351" s="104" t="n">
        <f aca="false">IF(W351&gt;0,(1440-((W351*X351)+(Y351*Z351)+(AA351*AB351))/(W351+Y351+AA351))/1440, "no data")</f>
        <v>0</v>
      </c>
      <c r="AJ351" s="105" t="str">
        <f aca="false">IF(U351&gt;0,(1440-((X351*W351+AT351*AU351)+(Z351*Y351+AV351*AW351)+(AA351*AB351+AX351*AY351))/(W351+Y351+AA351))/1440,"no data")</f>
        <v>no data</v>
      </c>
      <c r="AK351" s="127" t="n">
        <v>0</v>
      </c>
      <c r="AL351" s="133" t="n">
        <v>0</v>
      </c>
      <c r="AM351" s="94" t="n">
        <f aca="false">AK351*AL351</f>
        <v>0</v>
      </c>
      <c r="AN351" s="127" t="n">
        <v>0</v>
      </c>
      <c r="AO351" s="219" t="n">
        <v>0</v>
      </c>
      <c r="AP351" s="109" t="n">
        <f aca="false">AN351*AO351</f>
        <v>0</v>
      </c>
      <c r="AQ351" s="130" t="str">
        <f aca="false">IF(U351&gt;0,((((AK351*AL351)+(AN351*AO351))/(U351*1000))*1000000),"no data")</f>
        <v>no data</v>
      </c>
      <c r="AR351" s="111" t="n">
        <v>0</v>
      </c>
      <c r="AS351" s="36"/>
      <c r="AT351" s="95" t="n">
        <v>0</v>
      </c>
      <c r="AU351" s="112" t="n">
        <v>0</v>
      </c>
      <c r="AV351" s="112" t="n">
        <v>0</v>
      </c>
      <c r="AW351" s="95" t="n">
        <v>0</v>
      </c>
      <c r="AX351" s="112" t="n">
        <v>0</v>
      </c>
      <c r="AY351" s="95" t="n">
        <v>0</v>
      </c>
      <c r="AZ351" s="95" t="n">
        <v>2</v>
      </c>
      <c r="BB351" s="113" t="n">
        <v>0</v>
      </c>
      <c r="BC351" s="113" t="n">
        <v>0</v>
      </c>
      <c r="BD351" s="113" t="n">
        <v>0</v>
      </c>
      <c r="BE351" s="113" t="n">
        <v>0</v>
      </c>
      <c r="BF351" s="113" t="str">
        <f aca="false">AQ351</f>
        <v>no data</v>
      </c>
      <c r="BG351" s="173" t="n">
        <f aca="false">BD351/24</f>
        <v>0</v>
      </c>
      <c r="BH351" s="115" t="n">
        <v>0</v>
      </c>
      <c r="BI351" s="116" t="n">
        <v>0</v>
      </c>
      <c r="BJ351" s="117" t="n">
        <v>0</v>
      </c>
      <c r="BK351" s="118" t="n">
        <v>0</v>
      </c>
      <c r="BL351" s="118" t="n">
        <v>0</v>
      </c>
      <c r="BM351" s="118" t="n">
        <v>0</v>
      </c>
      <c r="BN351" s="176" t="n">
        <v>1004</v>
      </c>
      <c r="BO351" s="117" t="n">
        <v>50.03</v>
      </c>
      <c r="BP351" s="119" t="n">
        <v>0</v>
      </c>
      <c r="BQ351" s="114" t="n">
        <v>0</v>
      </c>
      <c r="BR351" s="114" t="n">
        <v>0</v>
      </c>
      <c r="BS351" s="120" t="n">
        <f aca="false">BR351-BQ351</f>
        <v>0</v>
      </c>
      <c r="BT351" s="113" t="n">
        <v>0</v>
      </c>
      <c r="BU351" s="113" t="n">
        <v>0</v>
      </c>
      <c r="BV351" s="135" t="n">
        <f aca="false">BU351-BT351</f>
        <v>0</v>
      </c>
      <c r="BW351" s="113" t="n">
        <v>0</v>
      </c>
      <c r="BX351" s="114" t="n">
        <v>0</v>
      </c>
      <c r="BY351" s="114" t="n">
        <v>0</v>
      </c>
      <c r="CA351" s="114" t="n">
        <v>0</v>
      </c>
      <c r="CB351" s="114" t="n">
        <v>0</v>
      </c>
      <c r="CD351" s="114" t="n">
        <v>0</v>
      </c>
      <c r="CE351" s="114" t="n">
        <v>0</v>
      </c>
      <c r="CF351" s="114" t="n">
        <v>0</v>
      </c>
      <c r="CG351" s="114" t="n">
        <v>0</v>
      </c>
    </row>
    <row r="352" customFormat="false" ht="13.8" hidden="false" customHeight="false" outlineLevel="0" collapsed="false">
      <c r="A352" s="90"/>
      <c r="B352" s="91" t="n">
        <v>43447</v>
      </c>
      <c r="C352" s="92" t="n">
        <v>57.2</v>
      </c>
      <c r="D352" s="93" t="n">
        <v>0.764</v>
      </c>
      <c r="E352" s="94" t="n">
        <v>51.6</v>
      </c>
      <c r="F352" s="95" t="n">
        <v>72</v>
      </c>
      <c r="G352" s="95" t="n">
        <v>49</v>
      </c>
      <c r="H352" s="95" t="n">
        <v>0</v>
      </c>
      <c r="I352" s="95" t="n">
        <v>0</v>
      </c>
      <c r="J352" s="95" t="n">
        <v>0</v>
      </c>
      <c r="K352" s="95" t="n">
        <v>0</v>
      </c>
      <c r="L352" s="97" t="n">
        <v>0</v>
      </c>
      <c r="M352" s="97" t="n">
        <v>0</v>
      </c>
      <c r="N352" s="97" t="n">
        <v>0</v>
      </c>
      <c r="O352" s="97" t="n">
        <v>0</v>
      </c>
      <c r="P352" s="97" t="n">
        <v>0</v>
      </c>
      <c r="Q352" s="97" t="n">
        <v>0</v>
      </c>
      <c r="R352" s="177" t="n">
        <v>3719</v>
      </c>
      <c r="S352" s="98" t="n">
        <v>0</v>
      </c>
      <c r="T352" s="98" t="n">
        <v>0</v>
      </c>
      <c r="U352" s="172" t="n">
        <v>0</v>
      </c>
      <c r="V352" s="99" t="n">
        <v>0</v>
      </c>
      <c r="W352" s="95" t="n">
        <v>43</v>
      </c>
      <c r="X352" s="95" t="n">
        <v>1440</v>
      </c>
      <c r="Y352" s="95" t="n">
        <v>46</v>
      </c>
      <c r="Z352" s="95" t="n">
        <v>1440</v>
      </c>
      <c r="AA352" s="95" t="n">
        <v>60</v>
      </c>
      <c r="AB352" s="95" t="n">
        <v>1440</v>
      </c>
      <c r="AC352" s="100" t="n">
        <v>7</v>
      </c>
      <c r="AD352" s="101" t="n">
        <v>0</v>
      </c>
      <c r="AE352" s="95" t="n">
        <v>0</v>
      </c>
      <c r="AF352" s="102" t="str">
        <f aca="false">IF(AE352&gt;0, V352/(AE352*24),"no data")</f>
        <v>no data</v>
      </c>
      <c r="AG352" s="103" t="n">
        <f aca="false">IF(R352&gt;0,R352/24,"no data")</f>
        <v>154.958333333333</v>
      </c>
      <c r="AH352" s="102" t="str">
        <f aca="false">IF(U352&gt;0,(U352/R352),"no data")</f>
        <v>no data</v>
      </c>
      <c r="AI352" s="104" t="n">
        <f aca="false">IF(W352&gt;0,(1440-((W352*X352)+(Y352*Z352)+(AA352*AB352))/(W352+Y352+AA352))/1440, "no data")</f>
        <v>0</v>
      </c>
      <c r="AJ352" s="105" t="str">
        <f aca="false">IF(U352&gt;0,(1440-((X352*W352+AT352*AU352)+(Z352*Y352+AV352*AW352)+(AA352*AB352+AX352*AY352))/(W352+Y352+AA352))/1440,"no data")</f>
        <v>no data</v>
      </c>
      <c r="AK352" s="127" t="n">
        <v>0</v>
      </c>
      <c r="AL352" s="133" t="n">
        <v>0</v>
      </c>
      <c r="AM352" s="94" t="n">
        <f aca="false">AK352*AL352</f>
        <v>0</v>
      </c>
      <c r="AN352" s="127" t="n">
        <v>0</v>
      </c>
      <c r="AO352" s="219" t="n">
        <v>0</v>
      </c>
      <c r="AP352" s="109" t="n">
        <f aca="false">AN352*AO352</f>
        <v>0</v>
      </c>
      <c r="AQ352" s="130" t="str">
        <f aca="false">IF(U352&gt;0,((((AK352*AL352)+(AN352*AO352))/(U352*1000))*1000000),"no data")</f>
        <v>no data</v>
      </c>
      <c r="AR352" s="111" t="n">
        <v>0</v>
      </c>
      <c r="AS352" s="36"/>
      <c r="AT352" s="95" t="n">
        <v>0</v>
      </c>
      <c r="AU352" s="112" t="n">
        <v>0</v>
      </c>
      <c r="AV352" s="112" t="n">
        <v>0</v>
      </c>
      <c r="AW352" s="95" t="n">
        <v>0</v>
      </c>
      <c r="AX352" s="112" t="n">
        <v>0</v>
      </c>
      <c r="AY352" s="95" t="n">
        <v>0</v>
      </c>
      <c r="AZ352" s="95" t="n">
        <v>7</v>
      </c>
      <c r="BB352" s="113" t="n">
        <v>0</v>
      </c>
      <c r="BC352" s="113" t="n">
        <v>0</v>
      </c>
      <c r="BD352" s="113" t="n">
        <v>0</v>
      </c>
      <c r="BE352" s="113" t="n">
        <v>0</v>
      </c>
      <c r="BF352" s="113" t="str">
        <f aca="false">AQ352</f>
        <v>no data</v>
      </c>
      <c r="BG352" s="173" t="n">
        <f aca="false">BD352/24</f>
        <v>0</v>
      </c>
      <c r="BH352" s="115" t="n">
        <v>0</v>
      </c>
      <c r="BI352" s="116" t="n">
        <v>0</v>
      </c>
      <c r="BJ352" s="117" t="n">
        <v>0</v>
      </c>
      <c r="BK352" s="118" t="n">
        <v>0</v>
      </c>
      <c r="BL352" s="118" t="n">
        <v>0</v>
      </c>
      <c r="BM352" s="118" t="n">
        <v>0</v>
      </c>
      <c r="BN352" s="118" t="n">
        <v>1004</v>
      </c>
      <c r="BO352" s="117"/>
      <c r="BP352" s="119" t="n">
        <v>0</v>
      </c>
      <c r="BQ352" s="114" t="n">
        <v>0</v>
      </c>
      <c r="BR352" s="114" t="n">
        <v>0</v>
      </c>
      <c r="BS352" s="120" t="n">
        <f aca="false">BR352-BQ352</f>
        <v>0</v>
      </c>
      <c r="BT352" s="113" t="n">
        <v>0</v>
      </c>
      <c r="BU352" s="113" t="n">
        <v>0</v>
      </c>
      <c r="BV352" s="135" t="n">
        <f aca="false">BU352-BT352</f>
        <v>0</v>
      </c>
      <c r="BW352" s="113" t="n">
        <f aca="false">BH352+BI352</f>
        <v>0</v>
      </c>
      <c r="BX352" s="114" t="n">
        <v>0</v>
      </c>
      <c r="BY352" s="114" t="n">
        <v>0</v>
      </c>
      <c r="CA352" s="114" t="n">
        <v>0</v>
      </c>
      <c r="CB352" s="114" t="n">
        <v>0</v>
      </c>
      <c r="CD352" s="114" t="n">
        <v>0</v>
      </c>
      <c r="CE352" s="114" t="n">
        <v>0</v>
      </c>
      <c r="CF352" s="114" t="n">
        <v>0</v>
      </c>
      <c r="CG352" s="114" t="n">
        <v>0</v>
      </c>
    </row>
    <row r="353" customFormat="false" ht="13.8" hidden="false" customHeight="false" outlineLevel="0" collapsed="false">
      <c r="A353" s="90"/>
      <c r="B353" s="91" t="n">
        <v>43448</v>
      </c>
      <c r="C353" s="92" t="n">
        <v>59</v>
      </c>
      <c r="D353" s="93" t="n">
        <v>0.688</v>
      </c>
      <c r="E353" s="94" t="n">
        <v>50.4</v>
      </c>
      <c r="F353" s="96" t="n">
        <v>75</v>
      </c>
      <c r="G353" s="96" t="n">
        <v>49</v>
      </c>
      <c r="H353" s="96" t="n">
        <v>0</v>
      </c>
      <c r="I353" s="96" t="n">
        <v>0</v>
      </c>
      <c r="J353" s="96" t="n">
        <v>0</v>
      </c>
      <c r="K353" s="96" t="n">
        <v>0</v>
      </c>
      <c r="L353" s="96" t="n">
        <v>0</v>
      </c>
      <c r="M353" s="96" t="n">
        <v>0</v>
      </c>
      <c r="N353" s="96" t="n">
        <v>0</v>
      </c>
      <c r="O353" s="96" t="n">
        <v>0</v>
      </c>
      <c r="P353" s="96" t="n">
        <v>0</v>
      </c>
      <c r="Q353" s="96" t="n">
        <v>0</v>
      </c>
      <c r="R353" s="177" t="n">
        <v>3718</v>
      </c>
      <c r="S353" s="98" t="n">
        <v>0</v>
      </c>
      <c r="T353" s="101" t="n">
        <v>0</v>
      </c>
      <c r="U353" s="178" t="n">
        <v>0</v>
      </c>
      <c r="V353" s="178" t="n">
        <v>0</v>
      </c>
      <c r="W353" s="96" t="n">
        <v>43</v>
      </c>
      <c r="X353" s="96" t="n">
        <v>1440</v>
      </c>
      <c r="Y353" s="96" t="n">
        <v>46</v>
      </c>
      <c r="Z353" s="96" t="n">
        <v>1440</v>
      </c>
      <c r="AA353" s="96" t="n">
        <v>60</v>
      </c>
      <c r="AB353" s="96" t="n">
        <v>1440</v>
      </c>
      <c r="AC353" s="100" t="n">
        <v>9</v>
      </c>
      <c r="AD353" s="101" t="n">
        <v>0</v>
      </c>
      <c r="AE353" s="96" t="n">
        <v>0</v>
      </c>
      <c r="AF353" s="102" t="str">
        <f aca="false">IF(AE353&gt;0, V353/(AE353*24),"no data")</f>
        <v>no data</v>
      </c>
      <c r="AG353" s="103" t="n">
        <f aca="false">IF(R353&gt;0,R353/24,"no data")</f>
        <v>154.916666666667</v>
      </c>
      <c r="AH353" s="102" t="str">
        <f aca="false">IF(U353&gt;0,(U353/R353),"no data")</f>
        <v>no data</v>
      </c>
      <c r="AI353" s="104" t="n">
        <f aca="false">IF(W353&gt;0,(1440-((W353*X353)+(Y353*Z353)+(AA353*AB353))/(W353+Y353+AA353))/1440, "no data")</f>
        <v>0</v>
      </c>
      <c r="AJ353" s="105" t="str">
        <f aca="false">IF(U353&gt;0,(1440-((X353*W353+AT353*AU353)+(Z353*Y353+AV353*AW353)+(AA353*AB353+AX353*AY353))/(W353+Y353+AA353))/1440,"no data")</f>
        <v>no data</v>
      </c>
      <c r="AK353" s="127" t="n">
        <v>0</v>
      </c>
      <c r="AL353" s="133" t="n">
        <v>0</v>
      </c>
      <c r="AM353" s="94" t="n">
        <f aca="false">AK353*AL353</f>
        <v>0</v>
      </c>
      <c r="AN353" s="127" t="n">
        <v>0</v>
      </c>
      <c r="AO353" s="219" t="n">
        <v>989.5</v>
      </c>
      <c r="AP353" s="109" t="n">
        <f aca="false">AN353*AO353</f>
        <v>0</v>
      </c>
      <c r="AQ353" s="130" t="str">
        <f aca="false">IF(U353&gt;0,((((AK353*AL353)+(AN353*AO353))/(U353*1000))*1000000),"no data")</f>
        <v>no data</v>
      </c>
      <c r="AR353" s="111" t="n">
        <v>0</v>
      </c>
      <c r="AS353" s="36"/>
      <c r="AT353" s="96" t="n">
        <v>0</v>
      </c>
      <c r="AU353" s="96" t="n">
        <v>0</v>
      </c>
      <c r="AV353" s="96" t="n">
        <v>0</v>
      </c>
      <c r="AW353" s="96" t="n">
        <v>0</v>
      </c>
      <c r="AX353" s="96" t="n">
        <v>0</v>
      </c>
      <c r="AY353" s="96" t="n">
        <v>0</v>
      </c>
      <c r="AZ353" s="96" t="n">
        <v>9</v>
      </c>
      <c r="BB353" s="113" t="n">
        <v>0</v>
      </c>
      <c r="BC353" s="113" t="n">
        <v>0</v>
      </c>
      <c r="BD353" s="113" t="n">
        <v>0</v>
      </c>
      <c r="BE353" s="113" t="n">
        <v>0</v>
      </c>
      <c r="BF353" s="113" t="str">
        <f aca="false">AQ353</f>
        <v>no data</v>
      </c>
      <c r="BG353" s="173" t="n">
        <f aca="false">BD353/24</f>
        <v>0</v>
      </c>
      <c r="BH353" s="179" t="n">
        <v>0</v>
      </c>
      <c r="BI353" s="179" t="n">
        <v>0</v>
      </c>
      <c r="BJ353" s="180" t="n">
        <v>0</v>
      </c>
      <c r="BK353" s="180" t="n">
        <v>0</v>
      </c>
      <c r="BL353" s="180" t="n">
        <v>0</v>
      </c>
      <c r="BM353" s="180" t="n">
        <v>0</v>
      </c>
      <c r="BN353" s="181" t="n">
        <v>1004</v>
      </c>
      <c r="BO353" s="181" t="n">
        <v>50.02</v>
      </c>
      <c r="BP353" s="182" t="n">
        <v>0</v>
      </c>
      <c r="BQ353" s="114" t="n">
        <v>0</v>
      </c>
      <c r="BR353" s="114" t="n">
        <v>0</v>
      </c>
      <c r="BS353" s="120" t="n">
        <f aca="false">BR353-BQ353</f>
        <v>0</v>
      </c>
      <c r="BT353" s="134" t="n">
        <v>0</v>
      </c>
      <c r="BU353" s="134" t="n">
        <v>0</v>
      </c>
      <c r="BV353" s="135" t="n">
        <f aca="false">BU353-BT353</f>
        <v>0</v>
      </c>
      <c r="BW353" s="113" t="n">
        <f aca="false">BH353+BI353</f>
        <v>0</v>
      </c>
      <c r="BX353" s="181" t="n">
        <v>0</v>
      </c>
      <c r="BY353" s="181" t="n">
        <v>0</v>
      </c>
      <c r="CA353" s="181" t="n">
        <v>0</v>
      </c>
      <c r="CB353" s="181" t="n">
        <v>0</v>
      </c>
      <c r="CD353" s="181" t="n">
        <v>0</v>
      </c>
      <c r="CE353" s="181" t="n">
        <v>0</v>
      </c>
      <c r="CF353" s="181" t="n">
        <v>0</v>
      </c>
      <c r="CG353" s="181" t="n">
        <v>0</v>
      </c>
    </row>
    <row r="354" customFormat="false" ht="13.8" hidden="false" customHeight="false" outlineLevel="0" collapsed="false">
      <c r="A354" s="90"/>
      <c r="B354" s="91" t="n">
        <v>43449</v>
      </c>
      <c r="C354" s="92" t="n">
        <v>55.8</v>
      </c>
      <c r="D354" s="93" t="n">
        <v>0.723</v>
      </c>
      <c r="E354" s="94" t="n">
        <v>49.7</v>
      </c>
      <c r="F354" s="183" t="n">
        <v>77</v>
      </c>
      <c r="G354" s="183" t="n">
        <v>45</v>
      </c>
      <c r="H354" s="95" t="n">
        <v>0</v>
      </c>
      <c r="I354" s="95" t="n">
        <v>0</v>
      </c>
      <c r="J354" s="95" t="n">
        <v>0</v>
      </c>
      <c r="K354" s="95" t="n">
        <v>0</v>
      </c>
      <c r="L354" s="97" t="n">
        <v>0</v>
      </c>
      <c r="M354" s="97" t="n">
        <v>0</v>
      </c>
      <c r="N354" s="97" t="n">
        <v>0</v>
      </c>
      <c r="O354" s="97" t="n">
        <v>0</v>
      </c>
      <c r="P354" s="97" t="n">
        <v>0</v>
      </c>
      <c r="Q354" s="97" t="n">
        <v>0</v>
      </c>
      <c r="R354" s="177" t="n">
        <v>3718</v>
      </c>
      <c r="S354" s="98" t="n">
        <v>0</v>
      </c>
      <c r="T354" s="184" t="n">
        <v>0</v>
      </c>
      <c r="U354" s="99" t="n">
        <v>0</v>
      </c>
      <c r="V354" s="99" t="n">
        <v>0</v>
      </c>
      <c r="W354" s="95" t="n">
        <v>43</v>
      </c>
      <c r="X354" s="95" t="n">
        <v>1440</v>
      </c>
      <c r="Y354" s="95" t="n">
        <v>46</v>
      </c>
      <c r="Z354" s="95" t="n">
        <v>1440</v>
      </c>
      <c r="AA354" s="95" t="n">
        <v>60</v>
      </c>
      <c r="AB354" s="95" t="n">
        <v>1440</v>
      </c>
      <c r="AC354" s="100" t="n">
        <v>13</v>
      </c>
      <c r="AD354" s="101" t="n">
        <v>0</v>
      </c>
      <c r="AE354" s="96" t="n">
        <v>0</v>
      </c>
      <c r="AF354" s="102" t="str">
        <f aca="false">IF(AE354&gt;0, V354/(AE354*24),"no data")</f>
        <v>no data</v>
      </c>
      <c r="AG354" s="103" t="n">
        <f aca="false">IF(R354&gt;0,R354/24,"no data")</f>
        <v>154.916666666667</v>
      </c>
      <c r="AH354" s="102" t="str">
        <f aca="false">IF(U354&gt;0,(U354/R354),"no data")</f>
        <v>no data</v>
      </c>
      <c r="AI354" s="104" t="n">
        <f aca="false">IF(W354&gt;0,(1440-((W354*X354)+(Y354*Z354)+(AA354*AB354))/(W354+Y354+AA354))/1440, "no data")</f>
        <v>0</v>
      </c>
      <c r="AJ354" s="105" t="str">
        <f aca="false">IF(U354&gt;0,(1440-((X354*W354+AT354*AU354)+(Z354*Y354+AV354*AW354)+(AA354*AB354+AX354*AY354))/(W354+Y354+AA354))/1440,"no data")</f>
        <v>no data</v>
      </c>
      <c r="AK354" s="127" t="n">
        <v>0</v>
      </c>
      <c r="AL354" s="133" t="n">
        <v>0</v>
      </c>
      <c r="AM354" s="94" t="n">
        <f aca="false">AK354*AL354</f>
        <v>0</v>
      </c>
      <c r="AN354" s="127" t="n">
        <v>0</v>
      </c>
      <c r="AO354" s="219" t="n">
        <v>984.5</v>
      </c>
      <c r="AP354" s="109" t="n">
        <f aca="false">AN354*AO354</f>
        <v>0</v>
      </c>
      <c r="AQ354" s="130" t="str">
        <f aca="false">IF(U354&gt;0,((((AK354*AL354)+(AN354*AO354))/(U354*1000))*1000000),"no data")</f>
        <v>no data</v>
      </c>
      <c r="AR354" s="111" t="n">
        <v>0</v>
      </c>
      <c r="AS354" s="36"/>
      <c r="AT354" s="96" t="n">
        <v>0</v>
      </c>
      <c r="AU354" s="96" t="n">
        <v>0</v>
      </c>
      <c r="AV354" s="96" t="n">
        <v>0</v>
      </c>
      <c r="AW354" s="96" t="n">
        <v>0</v>
      </c>
      <c r="AX354" s="96" t="n">
        <v>0</v>
      </c>
      <c r="AY354" s="96" t="n">
        <v>0</v>
      </c>
      <c r="AZ354" s="96" t="n">
        <v>13</v>
      </c>
      <c r="BB354" s="113" t="n">
        <v>0</v>
      </c>
      <c r="BC354" s="113" t="n">
        <v>0</v>
      </c>
      <c r="BD354" s="113" t="n">
        <v>0</v>
      </c>
      <c r="BE354" s="113" t="n">
        <v>0</v>
      </c>
      <c r="BF354" s="113" t="str">
        <f aca="false">AQ354</f>
        <v>no data</v>
      </c>
      <c r="BG354" s="173" t="n">
        <f aca="false">BD354/24</f>
        <v>0</v>
      </c>
      <c r="BH354" s="115" t="n">
        <v>0</v>
      </c>
      <c r="BI354" s="115" t="n">
        <v>0</v>
      </c>
      <c r="BJ354" s="117" t="n">
        <v>0</v>
      </c>
      <c r="BK354" s="118" t="n">
        <v>0</v>
      </c>
      <c r="BL354" s="118" t="n">
        <v>0</v>
      </c>
      <c r="BM354" s="118" t="n">
        <v>0</v>
      </c>
      <c r="BN354" s="118" t="n">
        <v>1004</v>
      </c>
      <c r="BO354" s="117" t="n">
        <v>50.02</v>
      </c>
      <c r="BP354" s="119" t="n">
        <v>0</v>
      </c>
      <c r="BQ354" s="114" t="n">
        <v>0</v>
      </c>
      <c r="BR354" s="114" t="n">
        <v>0</v>
      </c>
      <c r="BS354" s="120" t="n">
        <f aca="false">BR354-BQ354</f>
        <v>0</v>
      </c>
      <c r="BT354" s="134" t="n">
        <v>0</v>
      </c>
      <c r="BU354" s="134" t="n">
        <v>0</v>
      </c>
      <c r="BV354" s="135" t="n">
        <f aca="false">BU354-BT354</f>
        <v>0</v>
      </c>
      <c r="BW354" s="113" t="n">
        <f aca="false">BH354+BI354</f>
        <v>0</v>
      </c>
      <c r="BX354" s="114" t="n">
        <v>0</v>
      </c>
      <c r="BY354" s="114" t="n">
        <v>0</v>
      </c>
      <c r="CA354" s="114" t="n">
        <v>0</v>
      </c>
      <c r="CB354" s="114" t="n">
        <v>0</v>
      </c>
      <c r="CD354" s="114" t="n">
        <v>0</v>
      </c>
      <c r="CE354" s="114" t="n">
        <v>0</v>
      </c>
      <c r="CF354" s="114" t="n">
        <v>0</v>
      </c>
      <c r="CG354" s="114" t="n">
        <v>0</v>
      </c>
    </row>
    <row r="355" customFormat="false" ht="13.8" hidden="false" customHeight="false" outlineLevel="0" collapsed="false">
      <c r="A355" s="90"/>
      <c r="B355" s="91" t="n">
        <v>43450</v>
      </c>
      <c r="C355" s="92" t="n">
        <v>57.7</v>
      </c>
      <c r="D355" s="93" t="n">
        <v>0.606</v>
      </c>
      <c r="E355" s="94" t="n">
        <v>47.6</v>
      </c>
      <c r="F355" s="96" t="n">
        <v>73</v>
      </c>
      <c r="G355" s="96" t="n">
        <v>47</v>
      </c>
      <c r="H355" s="95" t="n">
        <v>0</v>
      </c>
      <c r="I355" s="95" t="n">
        <v>0</v>
      </c>
      <c r="J355" s="95" t="n">
        <v>0</v>
      </c>
      <c r="K355" s="95" t="n">
        <v>0</v>
      </c>
      <c r="L355" s="97" t="n">
        <v>0</v>
      </c>
      <c r="M355" s="97" t="n">
        <v>0</v>
      </c>
      <c r="N355" s="97" t="n">
        <v>0</v>
      </c>
      <c r="O355" s="97" t="n">
        <v>0</v>
      </c>
      <c r="P355" s="97" t="n">
        <v>0</v>
      </c>
      <c r="Q355" s="97" t="n">
        <v>0</v>
      </c>
      <c r="R355" s="177" t="n">
        <v>3716</v>
      </c>
      <c r="S355" s="98" t="n">
        <v>0</v>
      </c>
      <c r="T355" s="184" t="n">
        <v>0</v>
      </c>
      <c r="U355" s="99" t="n">
        <v>299</v>
      </c>
      <c r="V355" s="99" t="n">
        <v>322</v>
      </c>
      <c r="W355" s="95" t="n">
        <v>43</v>
      </c>
      <c r="X355" s="96" t="n">
        <v>1440</v>
      </c>
      <c r="Y355" s="96" t="n">
        <v>46</v>
      </c>
      <c r="Z355" s="96" t="n">
        <v>1440</v>
      </c>
      <c r="AA355" s="96" t="n">
        <v>60</v>
      </c>
      <c r="AB355" s="96" t="n">
        <v>1440</v>
      </c>
      <c r="AC355" s="100" t="n">
        <v>34</v>
      </c>
      <c r="AD355" s="101" t="n">
        <v>0</v>
      </c>
      <c r="AE355" s="96" t="n">
        <v>72</v>
      </c>
      <c r="AF355" s="102" t="n">
        <f aca="false">IF(AE355&gt;0, V355/(AE355*24),"no data")</f>
        <v>0.186342592592593</v>
      </c>
      <c r="AG355" s="103" t="n">
        <f aca="false">IF(R355&gt;0,R355/24,"no data")</f>
        <v>154.833333333333</v>
      </c>
      <c r="AH355" s="102" t="n">
        <f aca="false">IF(U355&gt;0,(U355/R355),"no data")</f>
        <v>0.0804628632938644</v>
      </c>
      <c r="AI355" s="104" t="n">
        <f aca="false">IF(W355&gt;0,(1440-((W355*X355)+(Y355*Z355)+(AA355*AB355))/(W355+Y355+AA355))/1440, "no data")</f>
        <v>0</v>
      </c>
      <c r="AJ355" s="105" t="n">
        <f aca="false">IF(U355&gt;0,(1440-((X355*W355+AT355*AU355)+(Z355*Y355+AV355*AW355)+(AA355*AB355+AX355*AY355))/(W355+Y355+AA355))/1440,"no data")</f>
        <v>0</v>
      </c>
      <c r="AK355" s="127" t="n">
        <v>1.853</v>
      </c>
      <c r="AL355" s="133" t="n">
        <v>164.84</v>
      </c>
      <c r="AM355" s="94" t="n">
        <f aca="false">AK355*AL355</f>
        <v>305.44852</v>
      </c>
      <c r="AN355" s="127" t="n">
        <v>3.263</v>
      </c>
      <c r="AO355" s="219" t="n">
        <v>990.3445</v>
      </c>
      <c r="AP355" s="109" t="n">
        <f aca="false">AN355*AO355</f>
        <v>3231.4941035</v>
      </c>
      <c r="AQ355" s="130" t="n">
        <f aca="false">IF(U355&gt;0,((((AK355*AL355)+(AN355*AO355))/(U355*1000))*1000000),"no data")</f>
        <v>11829.2395434783</v>
      </c>
      <c r="AR355" s="111" t="n">
        <v>0</v>
      </c>
      <c r="AS355" s="36"/>
      <c r="AT355" s="95" t="n">
        <v>0</v>
      </c>
      <c r="AU355" s="112" t="n">
        <v>0</v>
      </c>
      <c r="AV355" s="112" t="n">
        <v>0</v>
      </c>
      <c r="AW355" s="95" t="n">
        <v>0</v>
      </c>
      <c r="AX355" s="112" t="n">
        <v>0</v>
      </c>
      <c r="AY355" s="95" t="n">
        <v>0</v>
      </c>
      <c r="AZ355" s="95" t="n">
        <v>11</v>
      </c>
      <c r="BB355" s="113" t="n">
        <v>0</v>
      </c>
      <c r="BC355" s="113" t="n">
        <v>264</v>
      </c>
      <c r="BD355" s="113" t="n">
        <v>58</v>
      </c>
      <c r="BE355" s="113" t="n">
        <f aca="false">BC355-BB355</f>
        <v>264</v>
      </c>
      <c r="BF355" s="113" t="n">
        <f aca="false">AQ355</f>
        <v>11829.2395434783</v>
      </c>
      <c r="BG355" s="173" t="n">
        <f aca="false">BD355/24</f>
        <v>2.41666666666667</v>
      </c>
      <c r="BH355" s="115" t="n">
        <v>0</v>
      </c>
      <c r="BI355" s="116" t="n">
        <v>0</v>
      </c>
      <c r="BJ355" s="117" t="n">
        <v>0</v>
      </c>
      <c r="BK355" s="118" t="n">
        <v>0</v>
      </c>
      <c r="BL355" s="118" t="n">
        <v>16.21</v>
      </c>
      <c r="BM355" s="118" t="n">
        <v>15.45</v>
      </c>
      <c r="BN355" s="118" t="n">
        <v>1008</v>
      </c>
      <c r="BO355" s="117" t="n">
        <v>50.08</v>
      </c>
      <c r="BP355" s="119" t="n">
        <v>0</v>
      </c>
      <c r="BQ355" s="114" t="n">
        <v>0</v>
      </c>
      <c r="BR355" s="114" t="n">
        <v>86.81</v>
      </c>
      <c r="BS355" s="120" t="n">
        <f aca="false">BR355-BQ355</f>
        <v>86.81</v>
      </c>
      <c r="BT355" s="134" t="n">
        <v>0</v>
      </c>
      <c r="BU355" s="134" t="n">
        <v>13220</v>
      </c>
      <c r="BV355" s="135" t="n">
        <f aca="false">BU355-BT355</f>
        <v>13220</v>
      </c>
      <c r="BW355" s="113" t="n">
        <f aca="false">BH355+BI355</f>
        <v>0</v>
      </c>
      <c r="BX355" s="114" t="n">
        <v>0</v>
      </c>
      <c r="BY355" s="114" t="n">
        <v>0</v>
      </c>
      <c r="CA355" s="114" t="n">
        <v>0</v>
      </c>
      <c r="CB355" s="114" t="n">
        <v>5.5</v>
      </c>
      <c r="CD355" s="114" t="n">
        <v>0</v>
      </c>
      <c r="CE355" s="114" t="n">
        <v>0</v>
      </c>
      <c r="CF355" s="114" t="n">
        <v>0</v>
      </c>
      <c r="CG355" s="114" t="n">
        <v>0</v>
      </c>
    </row>
    <row r="356" customFormat="false" ht="12.75" hidden="false" customHeight="true" outlineLevel="0" collapsed="false">
      <c r="A356" s="90" t="s">
        <v>145</v>
      </c>
      <c r="B356" s="91" t="n">
        <v>43451</v>
      </c>
      <c r="C356" s="140" t="n">
        <v>58</v>
      </c>
      <c r="D356" s="166" t="n">
        <v>0.608</v>
      </c>
      <c r="E356" s="142" t="n">
        <v>47.8</v>
      </c>
      <c r="F356" s="144" t="n">
        <v>75</v>
      </c>
      <c r="G356" s="144" t="n">
        <v>47</v>
      </c>
      <c r="H356" s="144" t="n">
        <v>0</v>
      </c>
      <c r="I356" s="144" t="n">
        <v>0</v>
      </c>
      <c r="J356" s="144" t="n">
        <v>7</v>
      </c>
      <c r="K356" s="144" t="n">
        <v>25</v>
      </c>
      <c r="L356" s="185" t="n">
        <v>0</v>
      </c>
      <c r="M356" s="185" t="n">
        <v>0</v>
      </c>
      <c r="N356" s="185" t="n">
        <v>0</v>
      </c>
      <c r="O356" s="185" t="n">
        <v>56</v>
      </c>
      <c r="P356" s="185" t="n">
        <v>0</v>
      </c>
      <c r="Q356" s="185" t="n">
        <v>0</v>
      </c>
      <c r="R356" s="186" t="n">
        <v>3713</v>
      </c>
      <c r="S356" s="147" t="n">
        <v>664</v>
      </c>
      <c r="T356" s="147" t="n">
        <v>569</v>
      </c>
      <c r="U356" s="148" t="n">
        <v>571</v>
      </c>
      <c r="V356" s="148" t="n">
        <v>597</v>
      </c>
      <c r="W356" s="144" t="n">
        <v>43</v>
      </c>
      <c r="X356" s="144" t="n">
        <v>1440</v>
      </c>
      <c r="Y356" s="144" t="n">
        <v>48</v>
      </c>
      <c r="Z356" s="144" t="n">
        <v>870</v>
      </c>
      <c r="AA356" s="144" t="n">
        <v>60</v>
      </c>
      <c r="AB356" s="144" t="n">
        <v>1005</v>
      </c>
      <c r="AC356" s="149" t="n">
        <f aca="false">V356-U356+AZ356</f>
        <v>37</v>
      </c>
      <c r="AD356" s="150" t="n">
        <f aca="false">U356-T356</f>
        <v>2</v>
      </c>
      <c r="AE356" s="144" t="n">
        <v>79</v>
      </c>
      <c r="AF356" s="267" t="n">
        <f aca="false">IF(AE356&gt;0, V356/(AE356*24),"no data")</f>
        <v>0.314873417721519</v>
      </c>
      <c r="AG356" s="268" t="n">
        <f aca="false">IF(R356&gt;0,R356/24,"no data")</f>
        <v>154.708333333333</v>
      </c>
      <c r="AH356" s="267" t="n">
        <f aca="false">IF(U356&gt;0,(U356/R356),"no data")</f>
        <v>0.153784002154592</v>
      </c>
      <c r="AI356" s="269" t="n">
        <f aca="false">IF(W356&gt;0,(1440-((W356*X356)+(Y356*Z356)+(AA356*AB356))/(W356+Y356+AA356))/1440, "no data")</f>
        <v>0.245860927152318</v>
      </c>
      <c r="AJ356" s="270" t="n">
        <f aca="false">IF(U356&gt;0,(1440-((X356*W356+AT356*AU356)+(Z356*Y356+AV356*AW356)+(AA356*AB356+AX356*AY356))/(W356+Y356+AA356))/1440,"no data")</f>
        <v>0.167080573951435</v>
      </c>
      <c r="AK356" s="127" t="n">
        <v>2.7</v>
      </c>
      <c r="AL356" s="133" t="n">
        <v>164.8412</v>
      </c>
      <c r="AM356" s="251" t="n">
        <f aca="false">AK356*AL356</f>
        <v>445.07124</v>
      </c>
      <c r="AN356" s="127" t="n">
        <v>4.945</v>
      </c>
      <c r="AO356" s="219" t="n">
        <v>1013</v>
      </c>
      <c r="AP356" s="155" t="n">
        <f aca="false">AN356*AO356</f>
        <v>5009.285</v>
      </c>
      <c r="AQ356" s="156" t="n">
        <f aca="false">IF(U356&gt;0,((((AK356*AL356)+(AN356*AO356))/(U356*1000))*1000000),"no data")</f>
        <v>9552.2876357268</v>
      </c>
      <c r="AR356" s="157" t="n">
        <f aca="false">S356/9.5</f>
        <v>69.8947368421053</v>
      </c>
      <c r="AS356" s="36"/>
      <c r="AT356" s="143" t="n">
        <v>0</v>
      </c>
      <c r="AU356" s="159" t="n">
        <v>0</v>
      </c>
      <c r="AV356" s="159" t="n">
        <v>15</v>
      </c>
      <c r="AW356" s="143" t="n">
        <v>156</v>
      </c>
      <c r="AX356" s="159" t="n">
        <v>34</v>
      </c>
      <c r="AY356" s="143" t="n">
        <v>435</v>
      </c>
      <c r="AZ356" s="143" t="n">
        <v>11</v>
      </c>
      <c r="BB356" s="160" t="n">
        <v>0</v>
      </c>
      <c r="BC356" s="160" t="n">
        <v>415</v>
      </c>
      <c r="BD356" s="160" t="n">
        <v>182</v>
      </c>
      <c r="BE356" s="160" t="n">
        <f aca="false">BC356-BB356</f>
        <v>415</v>
      </c>
      <c r="BF356" s="160" t="n">
        <f aca="false">AQ356</f>
        <v>9552.2876357268</v>
      </c>
      <c r="BG356" s="162" t="n">
        <f aca="false">BD356/24</f>
        <v>7.58333333333333</v>
      </c>
      <c r="BH356" s="187" t="n">
        <v>0</v>
      </c>
      <c r="BI356" s="188" t="n">
        <v>0.4</v>
      </c>
      <c r="BJ356" s="189" t="n">
        <v>0</v>
      </c>
      <c r="BK356" s="190" t="n">
        <v>0</v>
      </c>
      <c r="BL356" s="190" t="n">
        <v>8.68</v>
      </c>
      <c r="BM356" s="190" t="n">
        <v>7.63</v>
      </c>
      <c r="BN356" s="190" t="n">
        <v>1004</v>
      </c>
      <c r="BO356" s="190" t="n">
        <v>50.07</v>
      </c>
      <c r="BP356" s="191" t="n">
        <v>0</v>
      </c>
      <c r="BQ356" s="190" t="n">
        <v>0</v>
      </c>
      <c r="BR356" s="190" t="n">
        <v>86.5</v>
      </c>
      <c r="BS356" s="120" t="n">
        <f aca="false">BR356-BQ356</f>
        <v>86.5</v>
      </c>
      <c r="BT356" s="190" t="n">
        <v>0</v>
      </c>
      <c r="BU356" s="190" t="n">
        <v>10912</v>
      </c>
      <c r="BV356" s="135" t="n">
        <f aca="false">BU356-BT356</f>
        <v>10912</v>
      </c>
      <c r="BW356" s="160" t="n">
        <f aca="false">BH356+BI356</f>
        <v>0.4</v>
      </c>
      <c r="BX356" s="162" t="n">
        <v>0</v>
      </c>
      <c r="BY356" s="162" t="n">
        <v>5</v>
      </c>
      <c r="CA356" s="162" t="n">
        <v>0</v>
      </c>
      <c r="CB356" s="162" t="n">
        <v>0</v>
      </c>
      <c r="CD356" s="162" t="n">
        <v>0</v>
      </c>
      <c r="CE356" s="162" t="n">
        <v>0</v>
      </c>
      <c r="CF356" s="162" t="n">
        <v>0</v>
      </c>
      <c r="CG356" s="162" t="n">
        <v>0</v>
      </c>
    </row>
    <row r="357" customFormat="false" ht="13.8" hidden="false" customHeight="false" outlineLevel="0" collapsed="false">
      <c r="A357" s="90"/>
      <c r="B357" s="91" t="n">
        <v>43452</v>
      </c>
      <c r="C357" s="140" t="n">
        <v>57.8</v>
      </c>
      <c r="D357" s="166" t="n">
        <v>0.633</v>
      </c>
      <c r="E357" s="142" t="n">
        <v>48.2</v>
      </c>
      <c r="F357" s="144" t="n">
        <v>77.2</v>
      </c>
      <c r="G357" s="144" t="n">
        <v>46.7</v>
      </c>
      <c r="H357" s="144" t="n">
        <v>0</v>
      </c>
      <c r="I357" s="144" t="n">
        <v>0</v>
      </c>
      <c r="J357" s="144" t="n">
        <v>0</v>
      </c>
      <c r="K357" s="144" t="n">
        <v>0</v>
      </c>
      <c r="L357" s="185" t="n">
        <v>0</v>
      </c>
      <c r="M357" s="185" t="n">
        <v>0</v>
      </c>
      <c r="N357" s="185" t="n">
        <v>6</v>
      </c>
      <c r="O357" s="185" t="n">
        <v>35</v>
      </c>
      <c r="P357" s="185" t="n">
        <v>0</v>
      </c>
      <c r="Q357" s="185" t="n">
        <v>0</v>
      </c>
      <c r="R357" s="186" t="n">
        <v>3715</v>
      </c>
      <c r="S357" s="147" t="n">
        <v>1824</v>
      </c>
      <c r="T357" s="147" t="n">
        <v>1824</v>
      </c>
      <c r="U357" s="148" t="n">
        <v>0</v>
      </c>
      <c r="V357" s="148" t="n">
        <v>0</v>
      </c>
      <c r="W357" s="144" t="n">
        <v>44</v>
      </c>
      <c r="X357" s="144" t="n">
        <v>1440</v>
      </c>
      <c r="Y357" s="144" t="n">
        <v>48</v>
      </c>
      <c r="Z357" s="144" t="n">
        <v>0</v>
      </c>
      <c r="AA357" s="144" t="n">
        <v>30</v>
      </c>
      <c r="AB357" s="144" t="n">
        <v>0</v>
      </c>
      <c r="AC357" s="149" t="n">
        <f aca="false">V357-U357+AZ357</f>
        <v>15</v>
      </c>
      <c r="AD357" s="150" t="n">
        <f aca="false">U357-T357</f>
        <v>-1824</v>
      </c>
      <c r="AE357" s="144" t="n">
        <v>0</v>
      </c>
      <c r="AF357" s="267" t="str">
        <f aca="false">IF(AE357&gt;0, V357/(AE357*24),"no data")</f>
        <v>no data</v>
      </c>
      <c r="AG357" s="268" t="n">
        <f aca="false">IF(R357&gt;0,R357/24,"no data")</f>
        <v>154.791666666667</v>
      </c>
      <c r="AH357" s="267" t="str">
        <f aca="false">IF(U357&gt;0,(U357/R357),"no data")</f>
        <v>no data</v>
      </c>
      <c r="AI357" s="269" t="n">
        <f aca="false">IF(W357&gt;0,(1440-((W357*X357)+(Y357*Z357)+(AA357*AB357))/(W357+Y357+AA357))/1440, "no data")</f>
        <v>0.639344262295082</v>
      </c>
      <c r="AJ357" s="270" t="str">
        <f aca="false">IF(U357&gt;0,(1440-((X357*W357+AT357*AU357)+(Z357*Y357+AV357*AW357)+(AA357*AB357+AX357*AY357))/(W357+Y357+AA357))/1440,"no data")</f>
        <v>no data</v>
      </c>
      <c r="AK357" s="127" t="n">
        <v>0</v>
      </c>
      <c r="AL357" s="133" t="n">
        <v>0</v>
      </c>
      <c r="AM357" s="251" t="n">
        <v>0</v>
      </c>
      <c r="AN357" s="127" t="n">
        <v>0.00046</v>
      </c>
      <c r="AO357" s="219" t="n">
        <v>1002</v>
      </c>
      <c r="AP357" s="155" t="n">
        <f aca="false">AN357*AO357</f>
        <v>0.46092</v>
      </c>
      <c r="AQ357" s="156" t="str">
        <f aca="false">IF(U357&gt;0,((((AK357*AL357)+(AN357*AO357))/(U357*1000))*1000000),"no data")</f>
        <v>no data</v>
      </c>
      <c r="AR357" s="157" t="n">
        <f aca="false">S357/24</f>
        <v>76</v>
      </c>
      <c r="AS357" s="36"/>
      <c r="AT357" s="143" t="n">
        <v>0</v>
      </c>
      <c r="AU357" s="159" t="n">
        <v>0</v>
      </c>
      <c r="AV357" s="143" t="n">
        <v>0</v>
      </c>
      <c r="AW357" s="143" t="n">
        <v>0</v>
      </c>
      <c r="AX357" s="159" t="n">
        <v>0</v>
      </c>
      <c r="AY357" s="143" t="n">
        <v>0</v>
      </c>
      <c r="AZ357" s="143" t="n">
        <v>15</v>
      </c>
      <c r="BB357" s="160" t="n">
        <v>0</v>
      </c>
      <c r="BC357" s="160" t="n">
        <v>0</v>
      </c>
      <c r="BD357" s="160" t="n">
        <v>0</v>
      </c>
      <c r="BE357" s="160" t="n">
        <f aca="false">BC357-BB357</f>
        <v>0</v>
      </c>
      <c r="BF357" s="160" t="str">
        <f aca="false">AQ357</f>
        <v>no data</v>
      </c>
      <c r="BG357" s="162" t="n">
        <f aca="false">BD357/24</f>
        <v>0</v>
      </c>
      <c r="BH357" s="187" t="n">
        <v>0</v>
      </c>
      <c r="BI357" s="188" t="n">
        <v>0</v>
      </c>
      <c r="BJ357" s="189" t="n">
        <v>0</v>
      </c>
      <c r="BK357" s="190" t="n">
        <v>0</v>
      </c>
      <c r="BL357" s="190" t="n">
        <v>0</v>
      </c>
      <c r="BM357" s="190" t="n">
        <v>0</v>
      </c>
      <c r="BN357" s="192" t="n">
        <v>1003</v>
      </c>
      <c r="BO357" s="190" t="n">
        <v>50</v>
      </c>
      <c r="BP357" s="191" t="n">
        <v>0</v>
      </c>
      <c r="BQ357" s="190" t="n">
        <v>0</v>
      </c>
      <c r="BR357" s="190" t="n">
        <v>0</v>
      </c>
      <c r="BS357" s="120" t="n">
        <f aca="false">BR357-BQ357</f>
        <v>0</v>
      </c>
      <c r="BT357" s="190" t="n">
        <v>0</v>
      </c>
      <c r="BU357" s="190" t="n">
        <v>0</v>
      </c>
      <c r="BV357" s="135" t="n">
        <f aca="false">BU357-BT357</f>
        <v>0</v>
      </c>
      <c r="BW357" s="160" t="n">
        <f aca="false">BH357+BI357</f>
        <v>0</v>
      </c>
      <c r="BX357" s="162" t="n">
        <v>0</v>
      </c>
      <c r="BY357" s="162" t="n">
        <v>0</v>
      </c>
      <c r="CA357" s="162" t="n">
        <v>0</v>
      </c>
      <c r="CB357" s="162" t="n">
        <v>0</v>
      </c>
      <c r="CD357" s="162" t="n">
        <v>0</v>
      </c>
      <c r="CE357" s="162" t="n">
        <v>0</v>
      </c>
      <c r="CF357" s="162" t="n">
        <v>0</v>
      </c>
      <c r="CG357" s="162" t="n">
        <v>0</v>
      </c>
    </row>
    <row r="358" customFormat="false" ht="13.8" hidden="false" customHeight="false" outlineLevel="0" collapsed="false">
      <c r="A358" s="90"/>
      <c r="B358" s="91" t="n">
        <v>43453</v>
      </c>
      <c r="C358" s="140" t="n">
        <v>57.4</v>
      </c>
      <c r="D358" s="166" t="n">
        <v>0.617</v>
      </c>
      <c r="E358" s="142" t="n">
        <v>47.3</v>
      </c>
      <c r="F358" s="144" t="n">
        <v>77.5</v>
      </c>
      <c r="G358" s="144" t="n">
        <v>47</v>
      </c>
      <c r="H358" s="144" t="n">
        <v>0</v>
      </c>
      <c r="I358" s="144" t="n">
        <v>0</v>
      </c>
      <c r="J358" s="144" t="n">
        <v>0</v>
      </c>
      <c r="K358" s="144" t="n">
        <v>0</v>
      </c>
      <c r="L358" s="185" t="n">
        <v>0</v>
      </c>
      <c r="M358" s="185" t="n">
        <v>0</v>
      </c>
      <c r="N358" s="185" t="n">
        <v>24</v>
      </c>
      <c r="O358" s="185" t="n">
        <v>0</v>
      </c>
      <c r="P358" s="185" t="n">
        <v>0</v>
      </c>
      <c r="Q358" s="185" t="n">
        <v>0</v>
      </c>
      <c r="R358" s="186" t="n">
        <v>3718</v>
      </c>
      <c r="S358" s="147" t="n">
        <v>0</v>
      </c>
      <c r="T358" s="147" t="n">
        <v>0</v>
      </c>
      <c r="U358" s="148" t="n">
        <v>0</v>
      </c>
      <c r="V358" s="148" t="n">
        <v>0</v>
      </c>
      <c r="W358" s="144" t="n">
        <v>44</v>
      </c>
      <c r="X358" s="144" t="n">
        <v>1440</v>
      </c>
      <c r="Y358" s="144" t="n">
        <v>48</v>
      </c>
      <c r="Z358" s="144" t="n">
        <v>0</v>
      </c>
      <c r="AA358" s="144" t="n">
        <v>30</v>
      </c>
      <c r="AB358" s="144" t="n">
        <v>0</v>
      </c>
      <c r="AC358" s="149" t="n">
        <v>14</v>
      </c>
      <c r="AD358" s="150" t="n">
        <f aca="false">U358-T358</f>
        <v>0</v>
      </c>
      <c r="AE358" s="144" t="n">
        <v>0</v>
      </c>
      <c r="AF358" s="267" t="str">
        <f aca="false">IF(AE358&gt;0, V358/(AE358*24),"no data")</f>
        <v>no data</v>
      </c>
      <c r="AG358" s="268" t="n">
        <f aca="false">IF(R358&gt;0,R358/24,"no data")</f>
        <v>154.916666666667</v>
      </c>
      <c r="AH358" s="267" t="str">
        <f aca="false">IF(U358&gt;0,(U358/R358),"no data")</f>
        <v>no data</v>
      </c>
      <c r="AI358" s="269" t="n">
        <f aca="false">IF(W358&gt;0,(1440-((W358*X358)+(Y358*Z358)+(AA358*AB358))/(W358+Y358+AA358))/1440, "no data")</f>
        <v>0.639344262295082</v>
      </c>
      <c r="AJ358" s="270" t="str">
        <f aca="false">IF(U358&gt;0,(1440-((X358*W358+AT358*AU358)+(Z358*Y358+AV358*AW358)+(AA358*AB358+AX358*AY358))/(W358+Y358+AA358))/1440,"no data")</f>
        <v>no data</v>
      </c>
      <c r="AK358" s="127" t="n">
        <v>0</v>
      </c>
      <c r="AL358" s="133" t="n">
        <v>0</v>
      </c>
      <c r="AM358" s="251" t="n">
        <f aca="false">AK358*AL358</f>
        <v>0</v>
      </c>
      <c r="AN358" s="127" t="n">
        <v>0.009843</v>
      </c>
      <c r="AO358" s="219" t="n">
        <v>1003</v>
      </c>
      <c r="AP358" s="155" t="n">
        <f aca="false">AN358*AO358</f>
        <v>9.872529</v>
      </c>
      <c r="AQ358" s="156" t="str">
        <f aca="false">IF(U358&gt;0,((((AK358*AL358)+(AN358*AO358))/(U358*1000))*1000000),"no data")</f>
        <v>no data</v>
      </c>
      <c r="AR358" s="157" t="n">
        <v>0</v>
      </c>
      <c r="AS358" s="36"/>
      <c r="AT358" s="143" t="n">
        <v>0</v>
      </c>
      <c r="AU358" s="159" t="n">
        <v>0</v>
      </c>
      <c r="AV358" s="159" t="n">
        <v>0</v>
      </c>
      <c r="AW358" s="143" t="n">
        <v>0</v>
      </c>
      <c r="AX358" s="159" t="n">
        <v>0</v>
      </c>
      <c r="AY358" s="143" t="n">
        <v>0</v>
      </c>
      <c r="AZ358" s="143" t="n">
        <v>14</v>
      </c>
      <c r="BB358" s="160" t="n">
        <v>0</v>
      </c>
      <c r="BC358" s="160" t="n">
        <v>0</v>
      </c>
      <c r="BD358" s="160" t="n">
        <v>0</v>
      </c>
      <c r="BE358" s="160" t="n">
        <v>0</v>
      </c>
      <c r="BF358" s="160" t="str">
        <f aca="false">AQ358</f>
        <v>no data</v>
      </c>
      <c r="BG358" s="162" t="n">
        <f aca="false">BD358/24</f>
        <v>0</v>
      </c>
      <c r="BH358" s="187" t="n">
        <v>0</v>
      </c>
      <c r="BI358" s="188" t="n">
        <v>0</v>
      </c>
      <c r="BJ358" s="189" t="n">
        <v>0</v>
      </c>
      <c r="BK358" s="190" t="n">
        <v>0</v>
      </c>
      <c r="BL358" s="190" t="n">
        <v>0</v>
      </c>
      <c r="BM358" s="190" t="n">
        <v>0</v>
      </c>
      <c r="BN358" s="192" t="n">
        <v>1001.2</v>
      </c>
      <c r="BO358" s="189" t="n">
        <v>50.03</v>
      </c>
      <c r="BP358" s="191" t="n">
        <v>0</v>
      </c>
      <c r="BQ358" s="190" t="n">
        <v>0</v>
      </c>
      <c r="BR358" s="190" t="n">
        <v>0</v>
      </c>
      <c r="BS358" s="120" t="n">
        <f aca="false">BR358-BQ358</f>
        <v>0</v>
      </c>
      <c r="BT358" s="190" t="n">
        <v>0</v>
      </c>
      <c r="BU358" s="190" t="n">
        <v>0</v>
      </c>
      <c r="BV358" s="135" t="n">
        <f aca="false">BU358-BT358</f>
        <v>0</v>
      </c>
      <c r="BW358" s="160" t="n">
        <f aca="false">BH358+BI358</f>
        <v>0</v>
      </c>
      <c r="BX358" s="162" t="n">
        <v>0</v>
      </c>
      <c r="BY358" s="162" t="n">
        <v>0</v>
      </c>
      <c r="CA358" s="162" t="n">
        <v>0</v>
      </c>
      <c r="CB358" s="162" t="n">
        <v>0</v>
      </c>
      <c r="CD358" s="162" t="n">
        <v>0</v>
      </c>
      <c r="CE358" s="162" t="n">
        <v>0</v>
      </c>
      <c r="CF358" s="162" t="n">
        <v>0</v>
      </c>
      <c r="CG358" s="162" t="n">
        <v>0</v>
      </c>
    </row>
    <row r="359" customFormat="false" ht="13.8" hidden="false" customHeight="false" outlineLevel="0" collapsed="false">
      <c r="A359" s="90"/>
      <c r="B359" s="91" t="n">
        <v>43454</v>
      </c>
      <c r="C359" s="140" t="n">
        <v>56.8</v>
      </c>
      <c r="D359" s="166" t="n">
        <v>0.64</v>
      </c>
      <c r="E359" s="142" t="n">
        <v>47.6</v>
      </c>
      <c r="F359" s="144" t="n">
        <v>73</v>
      </c>
      <c r="G359" s="144" t="n">
        <v>47</v>
      </c>
      <c r="H359" s="144" t="n">
        <v>0</v>
      </c>
      <c r="I359" s="144" t="n">
        <v>0</v>
      </c>
      <c r="J359" s="144" t="n">
        <v>0</v>
      </c>
      <c r="K359" s="144" t="n">
        <v>0</v>
      </c>
      <c r="L359" s="185" t="n">
        <v>0</v>
      </c>
      <c r="M359" s="185" t="n">
        <v>0</v>
      </c>
      <c r="N359" s="185" t="n">
        <v>24</v>
      </c>
      <c r="O359" s="185" t="n">
        <v>0</v>
      </c>
      <c r="P359" s="185" t="n">
        <v>0</v>
      </c>
      <c r="Q359" s="185" t="n">
        <v>0</v>
      </c>
      <c r="R359" s="186" t="n">
        <v>3718</v>
      </c>
      <c r="S359" s="147" t="n">
        <v>0</v>
      </c>
      <c r="T359" s="147" t="n">
        <v>0</v>
      </c>
      <c r="U359" s="148" t="n">
        <v>0</v>
      </c>
      <c r="V359" s="148" t="n">
        <v>0</v>
      </c>
      <c r="W359" s="144" t="n">
        <v>44</v>
      </c>
      <c r="X359" s="144" t="n">
        <v>1440</v>
      </c>
      <c r="Y359" s="144" t="n">
        <v>48</v>
      </c>
      <c r="Z359" s="144" t="n">
        <v>0</v>
      </c>
      <c r="AA359" s="144" t="n">
        <v>30</v>
      </c>
      <c r="AB359" s="144" t="n">
        <v>0</v>
      </c>
      <c r="AC359" s="149" t="n">
        <v>12</v>
      </c>
      <c r="AD359" s="150" t="n">
        <v>0</v>
      </c>
      <c r="AE359" s="144" t="n">
        <v>0</v>
      </c>
      <c r="AF359" s="267" t="str">
        <f aca="false">IF(AE359&gt;0, V359/(AE359*24),"no data")</f>
        <v>no data</v>
      </c>
      <c r="AG359" s="268" t="n">
        <f aca="false">IF(R359&gt;0,R359/24,"no data")</f>
        <v>154.916666666667</v>
      </c>
      <c r="AH359" s="267" t="str">
        <f aca="false">IF(U359&gt;0,(U359/R359),"no data")</f>
        <v>no data</v>
      </c>
      <c r="AI359" s="269" t="n">
        <f aca="false">IF(W359&gt;0,(1440-((W359*X359)+(Y359*Z359)+(AA359*AB359))/(W359+Y359+AA359))/1440, "no data")</f>
        <v>0.639344262295082</v>
      </c>
      <c r="AJ359" s="270" t="str">
        <f aca="false">IF(U359&gt;0,(1440-((X359*W359+AT359*AU359)+(Z359*Y359+AV359*AW359)+(AA359*AB359+AX359*AY359))/(W359+Y359+AA359))/1440,"no data")</f>
        <v>no data</v>
      </c>
      <c r="AK359" s="127" t="n">
        <v>0</v>
      </c>
      <c r="AL359" s="133" t="n">
        <v>0</v>
      </c>
      <c r="AM359" s="251" t="n">
        <f aca="false">AK359*AL359</f>
        <v>0</v>
      </c>
      <c r="AN359" s="127" t="n">
        <v>0.009987</v>
      </c>
      <c r="AO359" s="219" t="n">
        <v>1003</v>
      </c>
      <c r="AP359" s="155" t="n">
        <f aca="false">AN359*AO359</f>
        <v>10.016961</v>
      </c>
      <c r="AQ359" s="156" t="str">
        <f aca="false">IF(U359&gt;0,((((AK359*AL359)+(AN359*AO359))/(U359*1000))*1000000),"no data")</f>
        <v>no data</v>
      </c>
      <c r="AR359" s="157" t="n">
        <v>0</v>
      </c>
      <c r="AS359" s="36"/>
      <c r="AT359" s="143" t="n">
        <v>0</v>
      </c>
      <c r="AU359" s="159" t="n">
        <v>0</v>
      </c>
      <c r="AV359" s="159" t="n">
        <v>0</v>
      </c>
      <c r="AW359" s="143" t="n">
        <v>0</v>
      </c>
      <c r="AX359" s="159" t="n">
        <v>0</v>
      </c>
      <c r="AY359" s="143" t="n">
        <v>0</v>
      </c>
      <c r="AZ359" s="143" t="n">
        <v>12</v>
      </c>
      <c r="BB359" s="160" t="n">
        <v>0</v>
      </c>
      <c r="BC359" s="160" t="n">
        <v>0</v>
      </c>
      <c r="BD359" s="160" t="n">
        <v>0</v>
      </c>
      <c r="BE359" s="160" t="n">
        <f aca="false">BC359-BB359</f>
        <v>0</v>
      </c>
      <c r="BF359" s="160" t="str">
        <f aca="false">AQ359</f>
        <v>no data</v>
      </c>
      <c r="BG359" s="162" t="n">
        <f aca="false">BD359/24</f>
        <v>0</v>
      </c>
      <c r="BH359" s="187" t="n">
        <v>0</v>
      </c>
      <c r="BI359" s="188" t="n">
        <v>0</v>
      </c>
      <c r="BJ359" s="189" t="n">
        <v>0</v>
      </c>
      <c r="BK359" s="190" t="n">
        <v>0</v>
      </c>
      <c r="BL359" s="192" t="n">
        <v>0</v>
      </c>
      <c r="BM359" s="190" t="n">
        <v>0</v>
      </c>
      <c r="BN359" s="190" t="n">
        <v>1007</v>
      </c>
      <c r="BO359" s="190" t="n">
        <v>50.02</v>
      </c>
      <c r="BP359" s="191" t="n">
        <v>0</v>
      </c>
      <c r="BQ359" s="190" t="n">
        <v>0</v>
      </c>
      <c r="BR359" s="189" t="n">
        <v>0</v>
      </c>
      <c r="BS359" s="120" t="n">
        <f aca="false">BR359-BQ359</f>
        <v>0</v>
      </c>
      <c r="BT359" s="190" t="n">
        <v>0</v>
      </c>
      <c r="BU359" s="160" t="n">
        <v>0</v>
      </c>
      <c r="BV359" s="135" t="n">
        <f aca="false">BU359-BT359</f>
        <v>0</v>
      </c>
      <c r="BW359" s="160" t="n">
        <f aca="false">BH359+BI359</f>
        <v>0</v>
      </c>
      <c r="BX359" s="162" t="n">
        <v>0</v>
      </c>
      <c r="BY359" s="162" t="n">
        <v>0</v>
      </c>
      <c r="CA359" s="162" t="n">
        <v>0</v>
      </c>
      <c r="CB359" s="162" t="n">
        <v>0</v>
      </c>
      <c r="CD359" s="162" t="n">
        <v>0</v>
      </c>
      <c r="CE359" s="162" t="n">
        <v>0</v>
      </c>
      <c r="CF359" s="162" t="n">
        <v>0</v>
      </c>
      <c r="CG359" s="162" t="n">
        <v>0</v>
      </c>
    </row>
    <row r="360" customFormat="false" ht="13.8" hidden="false" customHeight="false" outlineLevel="0" collapsed="false">
      <c r="A360" s="90"/>
      <c r="B360" s="91" t="n">
        <v>43455</v>
      </c>
      <c r="C360" s="140" t="n">
        <v>57</v>
      </c>
      <c r="D360" s="166" t="n">
        <v>0.68</v>
      </c>
      <c r="E360" s="142" t="n">
        <v>48</v>
      </c>
      <c r="F360" s="144" t="n">
        <v>73</v>
      </c>
      <c r="G360" s="144" t="n">
        <v>47</v>
      </c>
      <c r="H360" s="144" t="n">
        <v>0</v>
      </c>
      <c r="I360" s="144" t="n">
        <v>0</v>
      </c>
      <c r="J360" s="144" t="n">
        <v>0</v>
      </c>
      <c r="K360" s="144" t="n">
        <v>0</v>
      </c>
      <c r="L360" s="170" t="n">
        <v>0</v>
      </c>
      <c r="M360" s="170" t="n">
        <v>0</v>
      </c>
      <c r="N360" s="170" t="n">
        <v>24</v>
      </c>
      <c r="O360" s="170" t="n">
        <v>0</v>
      </c>
      <c r="P360" s="170" t="n">
        <v>0</v>
      </c>
      <c r="Q360" s="170" t="n">
        <v>0</v>
      </c>
      <c r="R360" s="186" t="n">
        <v>3719</v>
      </c>
      <c r="S360" s="147" t="n">
        <v>0</v>
      </c>
      <c r="T360" s="147" t="n">
        <v>0</v>
      </c>
      <c r="U360" s="148" t="n">
        <v>0</v>
      </c>
      <c r="V360" s="148" t="n">
        <v>0</v>
      </c>
      <c r="W360" s="144" t="n">
        <v>44</v>
      </c>
      <c r="X360" s="144" t="n">
        <v>1440</v>
      </c>
      <c r="Y360" s="144" t="n">
        <v>48</v>
      </c>
      <c r="Z360" s="144" t="n">
        <v>0</v>
      </c>
      <c r="AA360" s="144" t="n">
        <v>30</v>
      </c>
      <c r="AB360" s="144" t="n">
        <v>0</v>
      </c>
      <c r="AC360" s="149" t="n">
        <v>13</v>
      </c>
      <c r="AD360" s="150" t="n">
        <v>0</v>
      </c>
      <c r="AE360" s="144" t="n">
        <v>0</v>
      </c>
      <c r="AF360" s="267" t="str">
        <f aca="false">IF(AE360&gt;0, V360/(AE360*24),"no data")</f>
        <v>no data</v>
      </c>
      <c r="AG360" s="268" t="n">
        <f aca="false">IF(R360&gt;0,R360/24,"no data")</f>
        <v>154.958333333333</v>
      </c>
      <c r="AH360" s="267" t="str">
        <f aca="false">IF(U360&gt;0,(U360/R360),"no data")</f>
        <v>no data</v>
      </c>
      <c r="AI360" s="269" t="n">
        <f aca="false">IF(W360&gt;0,(1440-((W360*X360)+(Y360*Z360)+(AA360*AB360))/(W360+Y360+AA360))/1440, "no data")</f>
        <v>0.639344262295082</v>
      </c>
      <c r="AJ360" s="270" t="str">
        <f aca="false">IF(U360&gt;0,(1440-((X360*W360+AT360*AU360)+(Z360*Y360+AV360*AW360)+(AA360*AB360+AX360*AY360))/(W360+Y360+AA360))/1440,"no data")</f>
        <v>no data</v>
      </c>
      <c r="AK360" s="127" t="n">
        <v>0</v>
      </c>
      <c r="AL360" s="133" t="n">
        <v>0</v>
      </c>
      <c r="AM360" s="251" t="n">
        <f aca="false">AK360*AL360</f>
        <v>0</v>
      </c>
      <c r="AN360" s="127" t="n">
        <v>0</v>
      </c>
      <c r="AO360" s="219" t="n">
        <v>0</v>
      </c>
      <c r="AP360" s="155" t="n">
        <f aca="false">AN360*AO360</f>
        <v>0</v>
      </c>
      <c r="AQ360" s="156" t="str">
        <f aca="false">IF(U360&gt;0,((((AK360*AL360)+(AN360*AO360))/(U360*1000))*1000000),"no data")</f>
        <v>no data</v>
      </c>
      <c r="AR360" s="157" t="n">
        <v>0</v>
      </c>
      <c r="AS360" s="36"/>
      <c r="AT360" s="143" t="n">
        <v>0</v>
      </c>
      <c r="AU360" s="159" t="n">
        <v>0</v>
      </c>
      <c r="AV360" s="159" t="n">
        <v>0</v>
      </c>
      <c r="AW360" s="143" t="n">
        <v>0</v>
      </c>
      <c r="AX360" s="159" t="n">
        <v>0</v>
      </c>
      <c r="AY360" s="143" t="n">
        <v>0</v>
      </c>
      <c r="AZ360" s="143" t="n">
        <v>13</v>
      </c>
      <c r="BB360" s="160" t="n">
        <v>0</v>
      </c>
      <c r="BC360" s="160" t="n">
        <v>0</v>
      </c>
      <c r="BD360" s="160" t="n">
        <v>0</v>
      </c>
      <c r="BE360" s="160" t="n">
        <f aca="false">BC360-BB360</f>
        <v>0</v>
      </c>
      <c r="BF360" s="160" t="str">
        <f aca="false">AQ360</f>
        <v>no data</v>
      </c>
      <c r="BG360" s="162" t="n">
        <f aca="false">BD360/24</f>
        <v>0</v>
      </c>
      <c r="BH360" s="187" t="n">
        <v>0</v>
      </c>
      <c r="BI360" s="188" t="n">
        <v>0</v>
      </c>
      <c r="BJ360" s="189" t="n">
        <v>0</v>
      </c>
      <c r="BK360" s="190" t="n">
        <v>0</v>
      </c>
      <c r="BL360" s="192" t="n">
        <v>0</v>
      </c>
      <c r="BM360" s="190" t="n">
        <v>0</v>
      </c>
      <c r="BN360" s="190" t="n">
        <v>1006</v>
      </c>
      <c r="BO360" s="190" t="n">
        <v>50</v>
      </c>
      <c r="BP360" s="191" t="n">
        <v>0</v>
      </c>
      <c r="BQ360" s="190" t="n">
        <v>0</v>
      </c>
      <c r="BR360" s="189" t="n">
        <v>0</v>
      </c>
      <c r="BS360" s="120" t="n">
        <f aca="false">BR360-BQ360</f>
        <v>0</v>
      </c>
      <c r="BT360" s="190" t="n">
        <v>0</v>
      </c>
      <c r="BU360" s="160" t="n">
        <v>0</v>
      </c>
      <c r="BV360" s="135" t="n">
        <f aca="false">BU360-BT360</f>
        <v>0</v>
      </c>
      <c r="BW360" s="160" t="n">
        <f aca="false">BH360+BI360</f>
        <v>0</v>
      </c>
      <c r="BX360" s="162" t="n">
        <v>0</v>
      </c>
      <c r="BY360" s="162" t="n">
        <v>0</v>
      </c>
      <c r="CA360" s="162" t="n">
        <v>0</v>
      </c>
      <c r="CB360" s="162" t="n">
        <v>2.5</v>
      </c>
      <c r="CD360" s="162" t="n">
        <v>0</v>
      </c>
      <c r="CE360" s="162" t="n">
        <v>0</v>
      </c>
      <c r="CF360" s="162" t="n">
        <v>0</v>
      </c>
      <c r="CG360" s="162" t="n">
        <v>0</v>
      </c>
    </row>
    <row r="361" customFormat="false" ht="13.8" hidden="false" customHeight="false" outlineLevel="0" collapsed="false">
      <c r="A361" s="90"/>
      <c r="B361" s="91" t="n">
        <v>43456</v>
      </c>
      <c r="C361" s="142" t="n">
        <v>56</v>
      </c>
      <c r="D361" s="166" t="n">
        <v>0.69</v>
      </c>
      <c r="E361" s="142" t="n">
        <v>48</v>
      </c>
      <c r="F361" s="143" t="n">
        <v>75</v>
      </c>
      <c r="G361" s="143" t="n">
        <v>46</v>
      </c>
      <c r="H361" s="144" t="n">
        <v>0</v>
      </c>
      <c r="I361" s="144" t="n">
        <v>0</v>
      </c>
      <c r="J361" s="144" t="n">
        <v>0</v>
      </c>
      <c r="K361" s="144" t="n">
        <v>0</v>
      </c>
      <c r="L361" s="170" t="n">
        <v>0</v>
      </c>
      <c r="M361" s="170" t="n">
        <v>0</v>
      </c>
      <c r="N361" s="170" t="n">
        <v>24</v>
      </c>
      <c r="O361" s="170" t="n">
        <v>0</v>
      </c>
      <c r="P361" s="170" t="n">
        <v>0</v>
      </c>
      <c r="Q361" s="170" t="n">
        <v>0</v>
      </c>
      <c r="R361" s="170" t="n">
        <v>3718</v>
      </c>
      <c r="S361" s="147" t="n">
        <v>0</v>
      </c>
      <c r="T361" s="147" t="n">
        <v>0</v>
      </c>
      <c r="U361" s="148" t="n">
        <v>0</v>
      </c>
      <c r="V361" s="148" t="n">
        <v>0</v>
      </c>
      <c r="W361" s="144" t="n">
        <v>44</v>
      </c>
      <c r="X361" s="144" t="n">
        <v>1440</v>
      </c>
      <c r="Y361" s="144" t="n">
        <v>48</v>
      </c>
      <c r="Z361" s="144" t="n">
        <v>0</v>
      </c>
      <c r="AA361" s="144" t="n">
        <v>30</v>
      </c>
      <c r="AB361" s="144" t="n">
        <v>0</v>
      </c>
      <c r="AC361" s="149" t="n">
        <v>11</v>
      </c>
      <c r="AD361" s="150" t="n">
        <v>0</v>
      </c>
      <c r="AE361" s="144" t="n">
        <v>0</v>
      </c>
      <c r="AF361" s="267" t="str">
        <f aca="false">IF(AE361&gt;0, V361/(AE361*24),"no data")</f>
        <v>no data</v>
      </c>
      <c r="AG361" s="268" t="n">
        <f aca="false">IF(R361&gt;0,R361/24,"no data")</f>
        <v>154.916666666667</v>
      </c>
      <c r="AH361" s="267" t="str">
        <f aca="false">IF(U361&gt;0,(U361/R361),"no data")</f>
        <v>no data</v>
      </c>
      <c r="AI361" s="269" t="n">
        <f aca="false">IF(W361&gt;0,(1440-((W361*X361)+(Y361*Z361)+(AA361*AB361))/(W361+Y361+AA361))/1440, "no data")</f>
        <v>0.639344262295082</v>
      </c>
      <c r="AJ361" s="270" t="str">
        <f aca="false">IF(U361&gt;0,(1440-((X361*W361+AT361*AU361)+(Z361*Y361+AV361*AW361)+(AA361*AB361+AX361*AY361))/(W361+Y361+AA361))/1440,"no data")</f>
        <v>no data</v>
      </c>
      <c r="AK361" s="127" t="n">
        <v>0</v>
      </c>
      <c r="AL361" s="133" t="n">
        <v>0</v>
      </c>
      <c r="AM361" s="251" t="n">
        <f aca="false">AK361*AL361</f>
        <v>0</v>
      </c>
      <c r="AN361" s="127" t="n">
        <v>0</v>
      </c>
      <c r="AO361" s="219" t="n">
        <v>0</v>
      </c>
      <c r="AP361" s="155" t="n">
        <f aca="false">AN361*AO361</f>
        <v>0</v>
      </c>
      <c r="AQ361" s="156" t="str">
        <f aca="false">IF(U361&gt;0,((((AK361*AL361)+(AN361*AO361))/(U361*1000))*1000000),"no data")</f>
        <v>no data</v>
      </c>
      <c r="AR361" s="157" t="n">
        <v>0</v>
      </c>
      <c r="AS361" s="36"/>
      <c r="AT361" s="143" t="n">
        <v>0</v>
      </c>
      <c r="AU361" s="159" t="n">
        <v>0</v>
      </c>
      <c r="AV361" s="143" t="n">
        <v>0</v>
      </c>
      <c r="AW361" s="143" t="n">
        <v>0</v>
      </c>
      <c r="AX361" s="159" t="n">
        <v>0</v>
      </c>
      <c r="AY361" s="143" t="n">
        <v>0</v>
      </c>
      <c r="AZ361" s="143" t="n">
        <v>11</v>
      </c>
      <c r="BB361" s="160" t="n">
        <v>0</v>
      </c>
      <c r="BC361" s="160" t="n">
        <v>0</v>
      </c>
      <c r="BD361" s="160" t="n">
        <v>0</v>
      </c>
      <c r="BE361" s="160" t="n">
        <v>0</v>
      </c>
      <c r="BF361" s="160" t="str">
        <f aca="false">AQ361</f>
        <v>no data</v>
      </c>
      <c r="BG361" s="162" t="n">
        <f aca="false">BD361/24</f>
        <v>0</v>
      </c>
      <c r="BH361" s="187" t="n">
        <v>0</v>
      </c>
      <c r="BI361" s="188" t="n">
        <v>0</v>
      </c>
      <c r="BJ361" s="189" t="n">
        <v>0</v>
      </c>
      <c r="BK361" s="190" t="n">
        <v>0</v>
      </c>
      <c r="BL361" s="190" t="n">
        <v>0</v>
      </c>
      <c r="BM361" s="190" t="n">
        <v>0</v>
      </c>
      <c r="BN361" s="190" t="n">
        <v>1006</v>
      </c>
      <c r="BO361" s="190" t="n">
        <v>49.9</v>
      </c>
      <c r="BP361" s="191" t="n">
        <v>0</v>
      </c>
      <c r="BQ361" s="190" t="n">
        <v>0</v>
      </c>
      <c r="BR361" s="189" t="n">
        <v>0</v>
      </c>
      <c r="BS361" s="120" t="n">
        <f aca="false">BR361-BQ361</f>
        <v>0</v>
      </c>
      <c r="BT361" s="160" t="n">
        <v>0</v>
      </c>
      <c r="BU361" s="160" t="n">
        <v>0</v>
      </c>
      <c r="BV361" s="135" t="n">
        <f aca="false">BU361-BT361</f>
        <v>0</v>
      </c>
      <c r="BW361" s="160" t="n">
        <f aca="false">BH361+BI361</f>
        <v>0</v>
      </c>
      <c r="BX361" s="162" t="n">
        <v>0</v>
      </c>
      <c r="BY361" s="162" t="n">
        <v>0</v>
      </c>
      <c r="CA361" s="162" t="n">
        <v>0</v>
      </c>
      <c r="CB361" s="162" t="n">
        <v>0</v>
      </c>
      <c r="CD361" s="162" t="n">
        <v>0</v>
      </c>
      <c r="CE361" s="162" t="n">
        <v>0</v>
      </c>
      <c r="CF361" s="162" t="n">
        <v>0</v>
      </c>
      <c r="CG361" s="162" t="n">
        <v>0</v>
      </c>
    </row>
    <row r="362" customFormat="false" ht="13.8" hidden="false" customHeight="false" outlineLevel="0" collapsed="false">
      <c r="A362" s="90"/>
      <c r="B362" s="91" t="n">
        <v>43457</v>
      </c>
      <c r="C362" s="140" t="n">
        <v>56.2</v>
      </c>
      <c r="D362" s="166" t="n">
        <v>0.695</v>
      </c>
      <c r="E362" s="142" t="n">
        <v>48.9</v>
      </c>
      <c r="F362" s="143" t="n">
        <v>69</v>
      </c>
      <c r="G362" s="143" t="n">
        <v>46</v>
      </c>
      <c r="H362" s="144" t="n">
        <v>0</v>
      </c>
      <c r="I362" s="144" t="n">
        <v>0</v>
      </c>
      <c r="J362" s="144" t="n">
        <v>0</v>
      </c>
      <c r="K362" s="144" t="n">
        <v>0</v>
      </c>
      <c r="L362" s="170" t="n">
        <v>0</v>
      </c>
      <c r="M362" s="170" t="n">
        <v>0</v>
      </c>
      <c r="N362" s="170" t="n">
        <v>24</v>
      </c>
      <c r="O362" s="170" t="n">
        <v>0</v>
      </c>
      <c r="P362" s="170" t="n">
        <v>0</v>
      </c>
      <c r="Q362" s="170" t="n">
        <v>0</v>
      </c>
      <c r="R362" s="170" t="n">
        <v>3720</v>
      </c>
      <c r="S362" s="147" t="n">
        <v>0</v>
      </c>
      <c r="T362" s="147" t="n">
        <v>0</v>
      </c>
      <c r="U362" s="148" t="n">
        <v>0</v>
      </c>
      <c r="V362" s="148" t="n">
        <v>0</v>
      </c>
      <c r="W362" s="144" t="n">
        <v>44</v>
      </c>
      <c r="X362" s="144" t="n">
        <v>1440</v>
      </c>
      <c r="Y362" s="144" t="n">
        <v>48</v>
      </c>
      <c r="Z362" s="144" t="n">
        <v>0</v>
      </c>
      <c r="AA362" s="144" t="n">
        <v>30</v>
      </c>
      <c r="AB362" s="144" t="n">
        <v>0</v>
      </c>
      <c r="AC362" s="149" t="n">
        <v>10</v>
      </c>
      <c r="AD362" s="150" t="n">
        <v>0</v>
      </c>
      <c r="AE362" s="144" t="n">
        <v>0</v>
      </c>
      <c r="AF362" s="267" t="str">
        <f aca="false">IF(AE362&gt;0, V362/(AE362*24),"no data")</f>
        <v>no data</v>
      </c>
      <c r="AG362" s="268" t="n">
        <f aca="false">IF(R362&gt;0,R362/24,"no data")</f>
        <v>155</v>
      </c>
      <c r="AH362" s="267" t="str">
        <f aca="false">IF(U362&gt;0,(U362/R362),"no data")</f>
        <v>no data</v>
      </c>
      <c r="AI362" s="269" t="n">
        <f aca="false">IF(W362&gt;0,(1440-((W362*X362)+(Y362*Z362)+(AA362*AB362))/(W362+Y362+AA362))/1440, "no data")</f>
        <v>0.639344262295082</v>
      </c>
      <c r="AJ362" s="270" t="str">
        <f aca="false">IF(U362&gt;0,(1440-((X362*W362+AT362*AU362)+(Z362*Y362+AV362*AW362)+(AA362*AB362+AX362*AY362))/(W362+Y362+AA362))/1440,"no data")</f>
        <v>no data</v>
      </c>
      <c r="AK362" s="127" t="n">
        <v>0</v>
      </c>
      <c r="AL362" s="133" t="n">
        <v>0</v>
      </c>
      <c r="AM362" s="251" t="n">
        <f aca="false">AK362*AL362</f>
        <v>0</v>
      </c>
      <c r="AN362" s="127" t="n">
        <v>0</v>
      </c>
      <c r="AO362" s="219" t="n">
        <v>0</v>
      </c>
      <c r="AP362" s="155" t="n">
        <f aca="false">AN362*AO362</f>
        <v>0</v>
      </c>
      <c r="AQ362" s="156" t="str">
        <f aca="false">IF(U362&gt;0,((((AK362*AL362)+(AN362*AO362))/(U362*1000))*1000000),"no data")</f>
        <v>no data</v>
      </c>
      <c r="AR362" s="157" t="n">
        <v>0</v>
      </c>
      <c r="AS362" s="36"/>
      <c r="AT362" s="143" t="n">
        <v>0</v>
      </c>
      <c r="AU362" s="159" t="n">
        <v>0</v>
      </c>
      <c r="AV362" s="143" t="n">
        <v>0</v>
      </c>
      <c r="AW362" s="143" t="n">
        <v>0</v>
      </c>
      <c r="AX362" s="159" t="n">
        <v>0</v>
      </c>
      <c r="AY362" s="143" t="n">
        <v>0</v>
      </c>
      <c r="AZ362" s="143" t="n">
        <v>10</v>
      </c>
      <c r="BB362" s="160" t="n">
        <v>0</v>
      </c>
      <c r="BC362" s="160" t="n">
        <v>0</v>
      </c>
      <c r="BD362" s="160" t="n">
        <v>0</v>
      </c>
      <c r="BE362" s="160" t="n">
        <f aca="false">BC362-BB362</f>
        <v>0</v>
      </c>
      <c r="BF362" s="160" t="str">
        <f aca="false">AQ362</f>
        <v>no data</v>
      </c>
      <c r="BG362" s="162" t="n">
        <f aca="false">BD362/24</f>
        <v>0</v>
      </c>
      <c r="BH362" s="187" t="n">
        <v>0</v>
      </c>
      <c r="BI362" s="188" t="n">
        <v>0</v>
      </c>
      <c r="BJ362" s="189" t="n">
        <v>0</v>
      </c>
      <c r="BK362" s="190" t="n">
        <v>0</v>
      </c>
      <c r="BL362" s="190" t="n">
        <v>0</v>
      </c>
      <c r="BM362" s="190" t="n">
        <v>0</v>
      </c>
      <c r="BN362" s="190" t="n">
        <v>1006.1</v>
      </c>
      <c r="BO362" s="190" t="n">
        <v>50.09</v>
      </c>
      <c r="BP362" s="191" t="n">
        <v>0</v>
      </c>
      <c r="BQ362" s="190" t="n">
        <v>0</v>
      </c>
      <c r="BR362" s="189" t="n">
        <v>0</v>
      </c>
      <c r="BS362" s="120" t="n">
        <f aca="false">BR362-BQ362</f>
        <v>0</v>
      </c>
      <c r="BT362" s="160" t="n">
        <v>0</v>
      </c>
      <c r="BU362" s="160" t="n">
        <v>0</v>
      </c>
      <c r="BV362" s="135" t="n">
        <f aca="false">BU362-BT362</f>
        <v>0</v>
      </c>
      <c r="BW362" s="160" t="n">
        <f aca="false">BH362+BI362</f>
        <v>0</v>
      </c>
      <c r="BX362" s="162" t="n">
        <v>0</v>
      </c>
      <c r="BY362" s="162" t="n">
        <v>0</v>
      </c>
      <c r="CA362" s="162" t="n">
        <v>0</v>
      </c>
      <c r="CB362" s="162" t="n">
        <v>0</v>
      </c>
      <c r="CD362" s="162" t="n">
        <v>0</v>
      </c>
      <c r="CE362" s="162" t="n">
        <v>0</v>
      </c>
      <c r="CF362" s="162" t="n">
        <v>0</v>
      </c>
      <c r="CG362" s="162" t="n">
        <v>0</v>
      </c>
    </row>
    <row r="363" customFormat="false" ht="12.75" hidden="false" customHeight="true" outlineLevel="0" collapsed="false">
      <c r="A363" s="273" t="s">
        <v>146</v>
      </c>
      <c r="B363" s="91" t="n">
        <v>43458</v>
      </c>
      <c r="C363" s="92" t="n">
        <v>55.2</v>
      </c>
      <c r="D363" s="93" t="n">
        <v>0.696</v>
      </c>
      <c r="E363" s="94" t="n">
        <v>47.9</v>
      </c>
      <c r="F363" s="95" t="n">
        <v>71</v>
      </c>
      <c r="G363" s="95" t="n">
        <v>46</v>
      </c>
      <c r="H363" s="96" t="n">
        <v>0</v>
      </c>
      <c r="I363" s="96" t="n">
        <v>0</v>
      </c>
      <c r="J363" s="96" t="n">
        <v>0</v>
      </c>
      <c r="K363" s="96" t="n">
        <v>0</v>
      </c>
      <c r="L363" s="97" t="n">
        <v>0</v>
      </c>
      <c r="M363" s="97" t="n">
        <v>0</v>
      </c>
      <c r="N363" s="97" t="n">
        <v>24</v>
      </c>
      <c r="O363" s="97" t="n">
        <v>0</v>
      </c>
      <c r="P363" s="97" t="n">
        <v>0</v>
      </c>
      <c r="Q363" s="97" t="n">
        <v>0</v>
      </c>
      <c r="R363" s="97" t="n">
        <v>3720</v>
      </c>
      <c r="S363" s="98" t="n">
        <v>0</v>
      </c>
      <c r="T363" s="98" t="n">
        <v>0</v>
      </c>
      <c r="U363" s="99" t="n">
        <v>0</v>
      </c>
      <c r="V363" s="99" t="n">
        <v>0</v>
      </c>
      <c r="W363" s="96" t="n">
        <v>44</v>
      </c>
      <c r="X363" s="96" t="n">
        <v>1440</v>
      </c>
      <c r="Y363" s="96" t="n">
        <v>48</v>
      </c>
      <c r="Z363" s="96" t="n">
        <v>0</v>
      </c>
      <c r="AA363" s="96" t="n">
        <v>30</v>
      </c>
      <c r="AB363" s="95" t="n">
        <v>0</v>
      </c>
      <c r="AC363" s="100" t="n">
        <v>11</v>
      </c>
      <c r="AD363" s="101" t="n">
        <v>0</v>
      </c>
      <c r="AE363" s="95" t="n">
        <v>0</v>
      </c>
      <c r="AF363" s="102" t="str">
        <f aca="false">IF(AE363&gt;0, V363/(AE363*24),"no data")</f>
        <v>no data</v>
      </c>
      <c r="AG363" s="103" t="n">
        <f aca="false">IF(R363&gt;0,R363/24,"no data")</f>
        <v>155</v>
      </c>
      <c r="AH363" s="102" t="str">
        <f aca="false">IF(U363&gt;0,(U363/R363),"no data")</f>
        <v>no data</v>
      </c>
      <c r="AI363" s="104" t="n">
        <f aca="false">IF(W363&gt;0,(1440-((W363*X363)+(Y363*Z363)+(AA363*AB363))/(W363+Y363+AA363))/1440, "no data")</f>
        <v>0.639344262295082</v>
      </c>
      <c r="AJ363" s="105" t="str">
        <f aca="false">IF(U363&gt;0,(1440-((X363*W363+AT363*AU363)+(Z363*Y363+AV363*AW363)+(AA363*AB363+AX363*AY363))/(W363+Y363+AA363))/1440,"no data")</f>
        <v>no data</v>
      </c>
      <c r="AK363" s="127" t="n">
        <v>0</v>
      </c>
      <c r="AL363" s="133" t="n">
        <v>0</v>
      </c>
      <c r="AM363" s="94" t="n">
        <f aca="false">AK363*AL363</f>
        <v>0</v>
      </c>
      <c r="AN363" s="127" t="n">
        <v>0</v>
      </c>
      <c r="AO363" s="219" t="n">
        <v>0</v>
      </c>
      <c r="AP363" s="109" t="n">
        <f aca="false">AN363*AO363</f>
        <v>0</v>
      </c>
      <c r="AQ363" s="130" t="str">
        <f aca="false">IF(U363&gt;0,((((AK363*AL363)+(AN363*AO363))/(U363*1000))*1000000),"no data")</f>
        <v>no data</v>
      </c>
      <c r="AR363" s="111" t="n">
        <v>0</v>
      </c>
      <c r="AS363" s="36"/>
      <c r="AT363" s="95" t="n">
        <v>0</v>
      </c>
      <c r="AU363" s="112" t="n">
        <v>0</v>
      </c>
      <c r="AV363" s="112" t="n">
        <v>0</v>
      </c>
      <c r="AW363" s="95" t="n">
        <v>0</v>
      </c>
      <c r="AX363" s="112" t="n">
        <v>0</v>
      </c>
      <c r="AY363" s="95" t="n">
        <v>0</v>
      </c>
      <c r="AZ363" s="95" t="n">
        <v>11</v>
      </c>
      <c r="BB363" s="113" t="n">
        <v>0</v>
      </c>
      <c r="BC363" s="113" t="n">
        <v>0</v>
      </c>
      <c r="BD363" s="113" t="n">
        <v>0</v>
      </c>
      <c r="BE363" s="113" t="n">
        <v>0</v>
      </c>
      <c r="BF363" s="113" t="str">
        <f aca="false">AQ363</f>
        <v>no data</v>
      </c>
      <c r="BG363" s="214" t="n">
        <f aca="false">BD363/24</f>
        <v>0</v>
      </c>
      <c r="BH363" s="115" t="n">
        <v>0</v>
      </c>
      <c r="BI363" s="116" t="n">
        <v>0</v>
      </c>
      <c r="BJ363" s="117" t="n">
        <v>0</v>
      </c>
      <c r="BK363" s="117" t="n">
        <v>0</v>
      </c>
      <c r="BL363" s="118" t="n">
        <v>0</v>
      </c>
      <c r="BM363" s="117" t="n">
        <v>0</v>
      </c>
      <c r="BN363" s="118" t="n">
        <v>1006.5</v>
      </c>
      <c r="BO363" s="117" t="n">
        <v>50.03</v>
      </c>
      <c r="BP363" s="119" t="n">
        <v>0</v>
      </c>
      <c r="BQ363" s="113" t="n">
        <v>0</v>
      </c>
      <c r="BR363" s="117" t="n">
        <v>0</v>
      </c>
      <c r="BS363" s="120" t="n">
        <f aca="false">BR363-BQ363</f>
        <v>0</v>
      </c>
      <c r="BT363" s="113" t="n">
        <v>0</v>
      </c>
      <c r="BU363" s="113" t="n">
        <v>0</v>
      </c>
      <c r="BV363" s="135" t="n">
        <f aca="false">BU363-BT363</f>
        <v>0</v>
      </c>
      <c r="BW363" s="113" t="n">
        <f aca="false">BH363+BI363</f>
        <v>0</v>
      </c>
      <c r="BX363" s="114" t="n">
        <v>0</v>
      </c>
      <c r="BY363" s="114" t="n">
        <v>0</v>
      </c>
      <c r="CA363" s="114" t="n">
        <v>0</v>
      </c>
      <c r="CB363" s="114" t="n">
        <v>0</v>
      </c>
      <c r="CD363" s="114" t="n">
        <v>0</v>
      </c>
      <c r="CE363" s="114" t="n">
        <v>0</v>
      </c>
      <c r="CF363" s="114" t="n">
        <v>0</v>
      </c>
      <c r="CG363" s="114" t="n">
        <v>0</v>
      </c>
    </row>
    <row r="364" customFormat="false" ht="13.8" hidden="false" customHeight="false" outlineLevel="0" collapsed="false">
      <c r="A364" s="273"/>
      <c r="B364" s="91" t="n">
        <v>43459</v>
      </c>
      <c r="C364" s="92" t="n">
        <v>55</v>
      </c>
      <c r="D364" s="93" t="n">
        <v>0.728</v>
      </c>
      <c r="E364" s="94" t="n">
        <v>48.6</v>
      </c>
      <c r="F364" s="95" t="n">
        <v>70</v>
      </c>
      <c r="G364" s="95" t="n">
        <v>46</v>
      </c>
      <c r="H364" s="96" t="n">
        <v>0</v>
      </c>
      <c r="I364" s="96" t="n">
        <v>0</v>
      </c>
      <c r="J364" s="96" t="n">
        <v>0</v>
      </c>
      <c r="K364" s="96" t="n">
        <v>0</v>
      </c>
      <c r="L364" s="97" t="n">
        <v>0</v>
      </c>
      <c r="M364" s="97" t="n">
        <v>0</v>
      </c>
      <c r="N364" s="97" t="n">
        <v>24</v>
      </c>
      <c r="O364" s="97" t="n">
        <v>0</v>
      </c>
      <c r="P364" s="97" t="n">
        <v>0</v>
      </c>
      <c r="Q364" s="97" t="n">
        <v>0</v>
      </c>
      <c r="R364" s="97" t="n">
        <v>3720</v>
      </c>
      <c r="S364" s="98" t="n">
        <v>0</v>
      </c>
      <c r="T364" s="98" t="n">
        <v>0</v>
      </c>
      <c r="U364" s="99" t="n">
        <v>0</v>
      </c>
      <c r="V364" s="99" t="n">
        <v>0</v>
      </c>
      <c r="W364" s="96" t="n">
        <v>44</v>
      </c>
      <c r="X364" s="96" t="n">
        <v>1440</v>
      </c>
      <c r="Y364" s="96" t="n">
        <v>48</v>
      </c>
      <c r="Z364" s="96" t="n">
        <v>0</v>
      </c>
      <c r="AA364" s="96" t="n">
        <v>30</v>
      </c>
      <c r="AB364" s="95" t="n">
        <v>0</v>
      </c>
      <c r="AC364" s="100" t="n">
        <v>11</v>
      </c>
      <c r="AD364" s="101" t="n">
        <v>0</v>
      </c>
      <c r="AE364" s="95" t="n">
        <v>0</v>
      </c>
      <c r="AF364" s="102" t="str">
        <f aca="false">IF(AE364&gt;0, V364/(AE364*24),"no data")</f>
        <v>no data</v>
      </c>
      <c r="AG364" s="103" t="n">
        <f aca="false">IF(R364&gt;0,R364/24,"no data")</f>
        <v>155</v>
      </c>
      <c r="AH364" s="102" t="str">
        <f aca="false">IF(U364&gt;0,(U364/R364),"no data")</f>
        <v>no data</v>
      </c>
      <c r="AI364" s="104" t="n">
        <f aca="false">IF(W364&gt;0,(1440-((W364*X364)+(Y364*Z364)+(AA364*AB364))/(W364+Y364+AA364))/1440, "no data")</f>
        <v>0.639344262295082</v>
      </c>
      <c r="AJ364" s="105" t="str">
        <f aca="false">IF(U364&gt;0,(1440-((X364*W364+AT364*AU364)+(Z364*Y364+AV364*AW364)+(AA364*AB364+AX364*AY364))/(W364+Y364+AA364))/1440,"no data")</f>
        <v>no data</v>
      </c>
      <c r="AK364" s="127" t="n">
        <v>0</v>
      </c>
      <c r="AL364" s="133" t="n">
        <v>0</v>
      </c>
      <c r="AM364" s="94" t="n">
        <f aca="false">AK364*AL364</f>
        <v>0</v>
      </c>
      <c r="AN364" s="127" t="n">
        <v>0</v>
      </c>
      <c r="AO364" s="219" t="n">
        <v>0</v>
      </c>
      <c r="AP364" s="109" t="n">
        <f aca="false">AN364*AO364</f>
        <v>0</v>
      </c>
      <c r="AQ364" s="130" t="str">
        <f aca="false">IF(U364&gt;0,((((AK364*AL364)+(AN364*AO364))/(U364*1000))*1000000),"no data")</f>
        <v>no data</v>
      </c>
      <c r="AR364" s="111" t="n">
        <v>0</v>
      </c>
      <c r="AS364" s="36"/>
      <c r="AT364" s="95" t="n">
        <v>0</v>
      </c>
      <c r="AU364" s="112" t="n">
        <v>0</v>
      </c>
      <c r="AV364" s="112" t="n">
        <v>0</v>
      </c>
      <c r="AW364" s="95" t="n">
        <v>0</v>
      </c>
      <c r="AX364" s="112" t="n">
        <v>0</v>
      </c>
      <c r="AY364" s="95" t="n">
        <v>0</v>
      </c>
      <c r="AZ364" s="95" t="n">
        <v>11</v>
      </c>
      <c r="BB364" s="113" t="n">
        <v>0</v>
      </c>
      <c r="BC364" s="113" t="n">
        <v>0</v>
      </c>
      <c r="BD364" s="113" t="n">
        <v>0</v>
      </c>
      <c r="BE364" s="113" t="n">
        <v>0</v>
      </c>
      <c r="BF364" s="113" t="str">
        <f aca="false">AQ364</f>
        <v>no data</v>
      </c>
      <c r="BG364" s="214" t="n">
        <f aca="false">BD364/24</f>
        <v>0</v>
      </c>
      <c r="BH364" s="115" t="n">
        <v>0</v>
      </c>
      <c r="BI364" s="116" t="n">
        <v>0</v>
      </c>
      <c r="BJ364" s="117" t="n">
        <v>0</v>
      </c>
      <c r="BK364" s="117" t="n">
        <v>0</v>
      </c>
      <c r="BL364" s="118" t="n">
        <v>0</v>
      </c>
      <c r="BM364" s="117" t="n">
        <v>0</v>
      </c>
      <c r="BN364" s="118" t="n">
        <v>1006.3</v>
      </c>
      <c r="BO364" s="117" t="n">
        <v>49.97</v>
      </c>
      <c r="BP364" s="119" t="n">
        <v>0</v>
      </c>
      <c r="BQ364" s="113" t="n">
        <v>0</v>
      </c>
      <c r="BR364" s="117" t="n">
        <v>0</v>
      </c>
      <c r="BS364" s="120" t="n">
        <f aca="false">BR364-BQ364</f>
        <v>0</v>
      </c>
      <c r="BT364" s="113" t="n">
        <v>0</v>
      </c>
      <c r="BU364" s="113" t="n">
        <v>0</v>
      </c>
      <c r="BV364" s="135" t="n">
        <f aca="false">BU364-BT364</f>
        <v>0</v>
      </c>
      <c r="BW364" s="113" t="n">
        <f aca="false">BH364+BI364</f>
        <v>0</v>
      </c>
      <c r="BX364" s="114" t="n">
        <v>0</v>
      </c>
      <c r="BY364" s="114" t="n">
        <v>0</v>
      </c>
      <c r="CA364" s="114" t="n">
        <v>0</v>
      </c>
      <c r="CB364" s="114" t="n">
        <v>0</v>
      </c>
      <c r="CD364" s="114" t="n">
        <v>0</v>
      </c>
      <c r="CE364" s="114" t="n">
        <v>0</v>
      </c>
      <c r="CF364" s="114" t="n">
        <v>0</v>
      </c>
      <c r="CG364" s="114" t="n">
        <v>0</v>
      </c>
    </row>
    <row r="365" customFormat="false" ht="13.8" hidden="false" customHeight="false" outlineLevel="0" collapsed="false">
      <c r="A365" s="273"/>
      <c r="B365" s="91" t="n">
        <v>43460</v>
      </c>
      <c r="C365" s="92" t="n">
        <v>53</v>
      </c>
      <c r="D365" s="93" t="n">
        <v>0.72</v>
      </c>
      <c r="E365" s="94" t="n">
        <v>47</v>
      </c>
      <c r="F365" s="95" t="n">
        <v>65</v>
      </c>
      <c r="G365" s="95" t="n">
        <v>44</v>
      </c>
      <c r="H365" s="96" t="n">
        <v>0</v>
      </c>
      <c r="I365" s="96" t="n">
        <v>0</v>
      </c>
      <c r="J365" s="96" t="n">
        <v>0</v>
      </c>
      <c r="K365" s="96" t="n">
        <v>0</v>
      </c>
      <c r="L365" s="97" t="n">
        <v>0</v>
      </c>
      <c r="M365" s="97" t="n">
        <v>0</v>
      </c>
      <c r="N365" s="97" t="n">
        <v>24</v>
      </c>
      <c r="O365" s="97" t="n">
        <v>0</v>
      </c>
      <c r="P365" s="97" t="n">
        <v>0</v>
      </c>
      <c r="Q365" s="97" t="n">
        <v>0</v>
      </c>
      <c r="R365" s="97" t="n">
        <v>3720</v>
      </c>
      <c r="S365" s="98" t="n">
        <v>0</v>
      </c>
      <c r="T365" s="98" t="n">
        <v>0</v>
      </c>
      <c r="U365" s="99" t="n">
        <v>0</v>
      </c>
      <c r="V365" s="99" t="n">
        <v>0</v>
      </c>
      <c r="W365" s="96" t="n">
        <v>44</v>
      </c>
      <c r="X365" s="96" t="n">
        <v>1440</v>
      </c>
      <c r="Y365" s="96" t="n">
        <v>48</v>
      </c>
      <c r="Z365" s="96" t="n">
        <v>0</v>
      </c>
      <c r="AA365" s="96" t="n">
        <v>30</v>
      </c>
      <c r="AB365" s="95" t="n">
        <v>0</v>
      </c>
      <c r="AC365" s="100" t="n">
        <v>13</v>
      </c>
      <c r="AD365" s="101" t="n">
        <v>0</v>
      </c>
      <c r="AE365" s="95" t="n">
        <v>0</v>
      </c>
      <c r="AF365" s="102" t="str">
        <f aca="false">IF(AE365&gt;0, V365/(AE365*24),"no data")</f>
        <v>no data</v>
      </c>
      <c r="AG365" s="103" t="n">
        <f aca="false">IF(R365&gt;0,R365/24,"no data")</f>
        <v>155</v>
      </c>
      <c r="AH365" s="102" t="str">
        <f aca="false">IF(U365&gt;0,(U365/R365),"no data")</f>
        <v>no data</v>
      </c>
      <c r="AI365" s="104" t="n">
        <f aca="false">IF(W365&gt;0,(1440-((W365*X365)+(Y365*Z365)+(AA365*AB365))/(W365+Y365+AA365))/1440, "no data")</f>
        <v>0.639344262295082</v>
      </c>
      <c r="AJ365" s="105" t="str">
        <f aca="false">IF(U365&gt;0,(1440-((X365*W365+AT365*AU365)+(Z365*Y365+AV365*AW365)+(AA365*AB365+AX365*AY365))/(W365+Y365+AA365))/1440,"no data")</f>
        <v>no data</v>
      </c>
      <c r="AK365" s="127" t="n">
        <v>0</v>
      </c>
      <c r="AL365" s="133" t="n">
        <v>0</v>
      </c>
      <c r="AM365" s="94" t="n">
        <f aca="false">AK365*AL365</f>
        <v>0</v>
      </c>
      <c r="AN365" s="127" t="n">
        <v>0</v>
      </c>
      <c r="AO365" s="219" t="n">
        <v>0</v>
      </c>
      <c r="AP365" s="109" t="n">
        <f aca="false">AN365*AO365</f>
        <v>0</v>
      </c>
      <c r="AQ365" s="130" t="str">
        <f aca="false">IF(U365&gt;0,((((AK365*AL365)+(AN365*AO365))/(U365*1000))*1000000),"no data")</f>
        <v>no data</v>
      </c>
      <c r="AR365" s="111" t="n">
        <v>0</v>
      </c>
      <c r="AS365" s="36"/>
      <c r="AT365" s="95" t="n">
        <v>0</v>
      </c>
      <c r="AU365" s="112" t="n">
        <v>0</v>
      </c>
      <c r="AV365" s="112" t="n">
        <v>0</v>
      </c>
      <c r="AW365" s="95" t="n">
        <v>0</v>
      </c>
      <c r="AX365" s="112" t="n">
        <v>0</v>
      </c>
      <c r="AY365" s="95" t="n">
        <v>0</v>
      </c>
      <c r="AZ365" s="95" t="n">
        <v>13</v>
      </c>
      <c r="BB365" s="113" t="n">
        <v>0</v>
      </c>
      <c r="BC365" s="113" t="n">
        <v>0</v>
      </c>
      <c r="BD365" s="113" t="n">
        <v>0</v>
      </c>
      <c r="BE365" s="113" t="n">
        <v>0</v>
      </c>
      <c r="BF365" s="113" t="str">
        <f aca="false">AQ365</f>
        <v>no data</v>
      </c>
      <c r="BG365" s="214" t="n">
        <f aca="false">BD365/24</f>
        <v>0</v>
      </c>
      <c r="BH365" s="115" t="n">
        <v>0</v>
      </c>
      <c r="BI365" s="116" t="n">
        <v>0</v>
      </c>
      <c r="BJ365" s="117" t="n">
        <v>0</v>
      </c>
      <c r="BK365" s="118" t="n">
        <v>0</v>
      </c>
      <c r="BL365" s="117" t="n">
        <v>0</v>
      </c>
      <c r="BM365" s="117" t="n">
        <v>0</v>
      </c>
      <c r="BN365" s="118" t="n">
        <v>1003.6</v>
      </c>
      <c r="BO365" s="117" t="n">
        <v>50</v>
      </c>
      <c r="BP365" s="119" t="n">
        <v>0</v>
      </c>
      <c r="BQ365" s="118" t="n">
        <v>0</v>
      </c>
      <c r="BR365" s="117" t="n">
        <v>0</v>
      </c>
      <c r="BS365" s="120" t="n">
        <f aca="false">BR365-BQ365</f>
        <v>0</v>
      </c>
      <c r="BT365" s="113" t="n">
        <v>0</v>
      </c>
      <c r="BU365" s="113" t="n">
        <v>0</v>
      </c>
      <c r="BV365" s="135" t="n">
        <f aca="false">BU365-BT365</f>
        <v>0</v>
      </c>
      <c r="BW365" s="113" t="n">
        <f aca="false">BH365+BI365</f>
        <v>0</v>
      </c>
      <c r="BX365" s="114" t="n">
        <v>0</v>
      </c>
      <c r="BY365" s="114" t="n">
        <v>0</v>
      </c>
      <c r="CA365" s="114" t="n">
        <v>0</v>
      </c>
      <c r="CB365" s="114" t="n">
        <v>0</v>
      </c>
      <c r="CD365" s="114" t="n">
        <v>0</v>
      </c>
      <c r="CE365" s="114" t="n">
        <v>0</v>
      </c>
      <c r="CF365" s="114" t="n">
        <v>0</v>
      </c>
      <c r="CG365" s="114" t="n">
        <v>0</v>
      </c>
    </row>
    <row r="366" customFormat="false" ht="13.8" hidden="false" customHeight="false" outlineLevel="0" collapsed="false">
      <c r="A366" s="273"/>
      <c r="B366" s="91" t="n">
        <v>43461</v>
      </c>
      <c r="C366" s="92" t="n">
        <v>55.1</v>
      </c>
      <c r="D366" s="93" t="n">
        <v>0.673</v>
      </c>
      <c r="E366" s="94" t="n">
        <v>47.1</v>
      </c>
      <c r="F366" s="95" t="n">
        <v>72</v>
      </c>
      <c r="G366" s="95" t="n">
        <v>45</v>
      </c>
      <c r="H366" s="96" t="n">
        <v>0</v>
      </c>
      <c r="I366" s="96" t="n">
        <v>0</v>
      </c>
      <c r="J366" s="96" t="n">
        <v>0</v>
      </c>
      <c r="K366" s="96" t="n">
        <v>0</v>
      </c>
      <c r="L366" s="97" t="n">
        <v>0</v>
      </c>
      <c r="M366" s="97" t="n">
        <v>0</v>
      </c>
      <c r="N366" s="97" t="n">
        <v>24</v>
      </c>
      <c r="O366" s="97" t="n">
        <v>0</v>
      </c>
      <c r="P366" s="97" t="n">
        <v>0</v>
      </c>
      <c r="Q366" s="97" t="n">
        <v>0</v>
      </c>
      <c r="R366" s="97" t="n">
        <v>3720</v>
      </c>
      <c r="S366" s="98" t="n">
        <v>0</v>
      </c>
      <c r="T366" s="98" t="n">
        <v>0</v>
      </c>
      <c r="U366" s="99" t="n">
        <v>0</v>
      </c>
      <c r="V366" s="99" t="n">
        <v>0</v>
      </c>
      <c r="W366" s="96" t="n">
        <v>44</v>
      </c>
      <c r="X366" s="96" t="n">
        <v>1440</v>
      </c>
      <c r="Y366" s="96" t="n">
        <v>48</v>
      </c>
      <c r="Z366" s="96" t="n">
        <v>0</v>
      </c>
      <c r="AA366" s="96" t="n">
        <v>30</v>
      </c>
      <c r="AB366" s="95" t="n">
        <v>0</v>
      </c>
      <c r="AC366" s="100" t="n">
        <v>9</v>
      </c>
      <c r="AD366" s="101" t="n">
        <v>0</v>
      </c>
      <c r="AE366" s="95" t="n">
        <v>0</v>
      </c>
      <c r="AF366" s="102" t="str">
        <f aca="false">IF(AE366&gt;0, V366/(AE366*24),"no data")</f>
        <v>no data</v>
      </c>
      <c r="AG366" s="103" t="n">
        <f aca="false">IF(R366&gt;0,R366/24,"no data")</f>
        <v>155</v>
      </c>
      <c r="AH366" s="102" t="str">
        <f aca="false">IF(U366&gt;0,(U366/R366),"no data")</f>
        <v>no data</v>
      </c>
      <c r="AI366" s="104" t="n">
        <f aca="false">IF(W366&gt;0,(1440-((W366*X366)+(Y366*Z366)+(AA366*AB366))/(W366+Y366+AA366))/1440, "no data")</f>
        <v>0.639344262295082</v>
      </c>
      <c r="AJ366" s="105" t="str">
        <f aca="false">IF(U366&gt;0,(1440-((X366*W366+AT366*AU366)+(Z366*Y366+AV366*AW366)+(AA366*AB366+AX366*AY366))/(W366+Y366+AA366))/1440,"no data")</f>
        <v>no data</v>
      </c>
      <c r="AK366" s="127" t="n">
        <v>0</v>
      </c>
      <c r="AL366" s="133" t="n">
        <v>0</v>
      </c>
      <c r="AM366" s="94" t="n">
        <f aca="false">AK366*AL366</f>
        <v>0</v>
      </c>
      <c r="AN366" s="127" t="n">
        <v>0</v>
      </c>
      <c r="AO366" s="219" t="n">
        <v>0</v>
      </c>
      <c r="AP366" s="109" t="n">
        <f aca="false">AN366*AO366</f>
        <v>0</v>
      </c>
      <c r="AQ366" s="130" t="str">
        <f aca="false">IF(U366&gt;0,((((AK366*AL366)+(AN366*AO366))/(U366*1000))*1000000),"no data")</f>
        <v>no data</v>
      </c>
      <c r="AR366" s="111" t="n">
        <v>0</v>
      </c>
      <c r="AS366" s="36"/>
      <c r="AT366" s="95" t="n">
        <v>0</v>
      </c>
      <c r="AU366" s="112" t="n">
        <v>0</v>
      </c>
      <c r="AV366" s="112" t="n">
        <v>0</v>
      </c>
      <c r="AW366" s="95" t="n">
        <v>0</v>
      </c>
      <c r="AX366" s="112" t="n">
        <v>0</v>
      </c>
      <c r="AY366" s="95" t="n">
        <v>0</v>
      </c>
      <c r="AZ366" s="95" t="n">
        <v>9</v>
      </c>
      <c r="BB366" s="113" t="n">
        <v>0</v>
      </c>
      <c r="BC366" s="113" t="n">
        <v>0</v>
      </c>
      <c r="BD366" s="113" t="n">
        <v>0</v>
      </c>
      <c r="BE366" s="113" t="n">
        <v>0</v>
      </c>
      <c r="BF366" s="113" t="str">
        <f aca="false">AQ366</f>
        <v>no data</v>
      </c>
      <c r="BG366" s="214" t="n">
        <f aca="false">BD366/24</f>
        <v>0</v>
      </c>
      <c r="BH366" s="115" t="n">
        <v>0</v>
      </c>
      <c r="BI366" s="116" t="n">
        <v>0</v>
      </c>
      <c r="BJ366" s="117" t="n">
        <v>0</v>
      </c>
      <c r="BK366" s="118" t="n">
        <v>0</v>
      </c>
      <c r="BL366" s="117" t="n">
        <v>0</v>
      </c>
      <c r="BM366" s="117" t="n">
        <v>0</v>
      </c>
      <c r="BN366" s="118" t="n">
        <v>1006.1</v>
      </c>
      <c r="BO366" s="117" t="n">
        <v>50</v>
      </c>
      <c r="BP366" s="136" t="n">
        <v>0</v>
      </c>
      <c r="BQ366" s="117" t="n">
        <v>0</v>
      </c>
      <c r="BR366" s="117" t="n">
        <v>0</v>
      </c>
      <c r="BS366" s="120" t="n">
        <f aca="false">BR366-BQ366</f>
        <v>0</v>
      </c>
      <c r="BT366" s="113" t="n">
        <v>0</v>
      </c>
      <c r="BU366" s="113" t="n">
        <v>0</v>
      </c>
      <c r="BV366" s="135" t="n">
        <f aca="false">BU366-BT366</f>
        <v>0</v>
      </c>
      <c r="BW366" s="113" t="n">
        <f aca="false">BH366+BI366</f>
        <v>0</v>
      </c>
      <c r="BX366" s="114" t="n">
        <v>0</v>
      </c>
      <c r="BY366" s="114" t="n">
        <v>0</v>
      </c>
      <c r="CA366" s="114" t="n">
        <v>0</v>
      </c>
      <c r="CB366" s="114" t="n">
        <v>0</v>
      </c>
      <c r="CD366" s="114" t="n">
        <v>0</v>
      </c>
      <c r="CE366" s="114" t="n">
        <v>0</v>
      </c>
      <c r="CF366" s="114" t="n">
        <v>0</v>
      </c>
      <c r="CG366" s="114" t="n">
        <v>0</v>
      </c>
    </row>
    <row r="367" customFormat="false" ht="13.8" hidden="false" customHeight="false" outlineLevel="0" collapsed="false">
      <c r="A367" s="273"/>
      <c r="B367" s="91" t="n">
        <v>43462</v>
      </c>
      <c r="C367" s="92" t="n">
        <v>54.5</v>
      </c>
      <c r="D367" s="93" t="n">
        <v>0.679</v>
      </c>
      <c r="E367" s="94" t="n">
        <v>46.3</v>
      </c>
      <c r="F367" s="95" t="n">
        <v>73</v>
      </c>
      <c r="G367" s="95" t="n">
        <v>42</v>
      </c>
      <c r="H367" s="96" t="n">
        <v>0</v>
      </c>
      <c r="I367" s="96" t="n">
        <v>0</v>
      </c>
      <c r="J367" s="96" t="n">
        <v>0</v>
      </c>
      <c r="K367" s="96" t="n">
        <v>0</v>
      </c>
      <c r="L367" s="97" t="n">
        <v>0</v>
      </c>
      <c r="M367" s="97" t="n">
        <v>0</v>
      </c>
      <c r="N367" s="97" t="n">
        <v>24</v>
      </c>
      <c r="O367" s="97" t="n">
        <v>0</v>
      </c>
      <c r="P367" s="97" t="n">
        <v>0</v>
      </c>
      <c r="Q367" s="97" t="n">
        <v>0</v>
      </c>
      <c r="R367" s="97" t="n">
        <v>3720</v>
      </c>
      <c r="S367" s="98" t="n">
        <v>0</v>
      </c>
      <c r="T367" s="98" t="n">
        <v>0</v>
      </c>
      <c r="U367" s="99" t="n">
        <v>0</v>
      </c>
      <c r="V367" s="99" t="n">
        <v>0</v>
      </c>
      <c r="W367" s="96" t="n">
        <v>44</v>
      </c>
      <c r="X367" s="96" t="n">
        <v>1440</v>
      </c>
      <c r="Y367" s="96" t="n">
        <v>48</v>
      </c>
      <c r="Z367" s="96" t="n">
        <v>0</v>
      </c>
      <c r="AA367" s="96" t="n">
        <v>30</v>
      </c>
      <c r="AB367" s="95" t="n">
        <v>0</v>
      </c>
      <c r="AC367" s="100" t="n">
        <v>9</v>
      </c>
      <c r="AD367" s="101" t="n">
        <v>0</v>
      </c>
      <c r="AE367" s="95" t="n">
        <v>0</v>
      </c>
      <c r="AF367" s="102" t="str">
        <f aca="false">IF(AE367&gt;0, V367/(AE367*24),"no data")</f>
        <v>no data</v>
      </c>
      <c r="AG367" s="103" t="n">
        <f aca="false">IF(R367&gt;0,R367/24,"no data")</f>
        <v>155</v>
      </c>
      <c r="AH367" s="102" t="str">
        <f aca="false">IF(U367&gt;0,(U367/R367),"no data")</f>
        <v>no data</v>
      </c>
      <c r="AI367" s="104" t="n">
        <f aca="false">IF(W367&gt;0,(1440-((W367*X367)+(Y367*Z367)+(AA367*AB367))/(W367+Y367+AA367))/1440, "no data")</f>
        <v>0.639344262295082</v>
      </c>
      <c r="AJ367" s="105" t="str">
        <f aca="false">IF(U367&gt;0,(1440-((X367*W367+AT367*AU367)+(Z367*Y367+AV367*AW367)+(AA367*AB367+AX367*AY367))/(W367+Y367+AA367))/1440,"no data")</f>
        <v>no data</v>
      </c>
      <c r="AK367" s="127" t="n">
        <v>0</v>
      </c>
      <c r="AL367" s="133" t="n">
        <v>0</v>
      </c>
      <c r="AM367" s="94" t="n">
        <f aca="false">AK367*AL367</f>
        <v>0</v>
      </c>
      <c r="AN367" s="127" t="n">
        <v>0</v>
      </c>
      <c r="AO367" s="219" t="n">
        <v>0</v>
      </c>
      <c r="AP367" s="109" t="n">
        <f aca="false">AN367*AO367</f>
        <v>0</v>
      </c>
      <c r="AQ367" s="130" t="str">
        <f aca="false">IF(U367&gt;0,((((AK367*AL367)+(AN367*AO367))/(U367*1000))*1000000),"no data")</f>
        <v>no data</v>
      </c>
      <c r="AR367" s="111" t="n">
        <v>0</v>
      </c>
      <c r="AS367" s="36"/>
      <c r="AT367" s="95" t="n">
        <v>0</v>
      </c>
      <c r="AU367" s="112" t="n">
        <v>0</v>
      </c>
      <c r="AV367" s="112" t="n">
        <v>0</v>
      </c>
      <c r="AW367" s="95" t="n">
        <v>0</v>
      </c>
      <c r="AX367" s="112" t="n">
        <v>0</v>
      </c>
      <c r="AY367" s="95" t="n">
        <v>0</v>
      </c>
      <c r="AZ367" s="95" t="n">
        <v>9</v>
      </c>
      <c r="BB367" s="113" t="n">
        <v>0</v>
      </c>
      <c r="BC367" s="113" t="n">
        <v>0</v>
      </c>
      <c r="BD367" s="113" t="n">
        <v>0</v>
      </c>
      <c r="BE367" s="113" t="n">
        <v>0</v>
      </c>
      <c r="BF367" s="113" t="str">
        <f aca="false">AQ367</f>
        <v>no data</v>
      </c>
      <c r="BG367" s="214" t="n">
        <f aca="false">BD367/24</f>
        <v>0</v>
      </c>
      <c r="BH367" s="115" t="n">
        <v>0</v>
      </c>
      <c r="BI367" s="116" t="n">
        <v>0</v>
      </c>
      <c r="BJ367" s="117" t="n">
        <v>0</v>
      </c>
      <c r="BK367" s="118" t="n">
        <v>0</v>
      </c>
      <c r="BL367" s="118" t="n">
        <v>0</v>
      </c>
      <c r="BM367" s="118" t="n">
        <v>0</v>
      </c>
      <c r="BN367" s="118" t="n">
        <v>1002.7</v>
      </c>
      <c r="BO367" s="117" t="n">
        <v>50</v>
      </c>
      <c r="BP367" s="119" t="n">
        <v>0</v>
      </c>
      <c r="BQ367" s="114" t="n">
        <v>0</v>
      </c>
      <c r="BR367" s="114" t="n">
        <v>0</v>
      </c>
      <c r="BS367" s="120" t="n">
        <f aca="false">BR367-BQ367</f>
        <v>0</v>
      </c>
      <c r="BT367" s="113" t="n">
        <v>0</v>
      </c>
      <c r="BU367" s="113" t="n">
        <v>0</v>
      </c>
      <c r="BV367" s="135" t="n">
        <v>0</v>
      </c>
      <c r="BW367" s="113" t="n">
        <f aca="false">BH367+BI367</f>
        <v>0</v>
      </c>
      <c r="BX367" s="114" t="n">
        <v>0</v>
      </c>
      <c r="BY367" s="114" t="n">
        <v>0</v>
      </c>
      <c r="CA367" s="114" t="n">
        <v>0</v>
      </c>
      <c r="CB367" s="114" t="n">
        <v>0</v>
      </c>
      <c r="CD367" s="114" t="n">
        <v>0</v>
      </c>
      <c r="CE367" s="114" t="n">
        <v>0</v>
      </c>
      <c r="CF367" s="114" t="n">
        <v>0</v>
      </c>
      <c r="CG367" s="114" t="n">
        <v>0</v>
      </c>
    </row>
    <row r="368" customFormat="false" ht="13.8" hidden="false" customHeight="false" outlineLevel="0" collapsed="false">
      <c r="A368" s="273"/>
      <c r="B368" s="91" t="n">
        <v>43463</v>
      </c>
      <c r="C368" s="92" t="n">
        <v>55.08</v>
      </c>
      <c r="D368" s="93" t="n">
        <v>0.6758</v>
      </c>
      <c r="E368" s="94" t="n">
        <v>47.25</v>
      </c>
      <c r="F368" s="95" t="n">
        <v>70.4</v>
      </c>
      <c r="G368" s="95" t="n">
        <v>43.9</v>
      </c>
      <c r="H368" s="96" t="n">
        <v>0</v>
      </c>
      <c r="I368" s="96" t="n">
        <v>0</v>
      </c>
      <c r="J368" s="96" t="n">
        <v>0</v>
      </c>
      <c r="K368" s="96" t="n">
        <v>0</v>
      </c>
      <c r="L368" s="97" t="n">
        <v>0</v>
      </c>
      <c r="M368" s="97" t="n">
        <v>0</v>
      </c>
      <c r="N368" s="97" t="n">
        <v>24</v>
      </c>
      <c r="O368" s="97" t="n">
        <v>0</v>
      </c>
      <c r="P368" s="97" t="n">
        <v>0</v>
      </c>
      <c r="Q368" s="97" t="n">
        <v>0</v>
      </c>
      <c r="R368" s="97" t="n">
        <v>3719</v>
      </c>
      <c r="S368" s="98" t="n">
        <v>0</v>
      </c>
      <c r="T368" s="98" t="n">
        <v>0</v>
      </c>
      <c r="U368" s="99" t="n">
        <v>0</v>
      </c>
      <c r="V368" s="99" t="n">
        <v>0</v>
      </c>
      <c r="W368" s="96" t="n">
        <v>44</v>
      </c>
      <c r="X368" s="96" t="n">
        <v>1440</v>
      </c>
      <c r="Y368" s="96" t="n">
        <v>48</v>
      </c>
      <c r="Z368" s="96" t="n">
        <v>0</v>
      </c>
      <c r="AA368" s="96" t="n">
        <v>30</v>
      </c>
      <c r="AB368" s="95" t="n">
        <v>0</v>
      </c>
      <c r="AC368" s="100" t="n">
        <v>6</v>
      </c>
      <c r="AD368" s="101" t="n">
        <v>0</v>
      </c>
      <c r="AE368" s="95" t="n">
        <v>0</v>
      </c>
      <c r="AF368" s="102" t="str">
        <f aca="false">IF(AE368&gt;0, V368/(AE368*24),"no data")</f>
        <v>no data</v>
      </c>
      <c r="AG368" s="103" t="n">
        <f aca="false">IF(R368&gt;0,R368/24,"no data")</f>
        <v>154.958333333333</v>
      </c>
      <c r="AH368" s="102" t="str">
        <f aca="false">IF(U368&gt;0,(U368/R368),"no data")</f>
        <v>no data</v>
      </c>
      <c r="AI368" s="104" t="n">
        <f aca="false">IF(W368&gt;0,(1440-((W368*X368)+(Y368*Z368)+(AA368*AB368))/(W368+Y368+AA368))/1440, "no data")</f>
        <v>0.639344262295082</v>
      </c>
      <c r="AJ368" s="105" t="str">
        <f aca="false">IF(U368&gt;0,(1440-((X368*W368+AT368*AU368)+(Z368*Y368+AV368*AW368)+(AA368*AB368+AX368*AY368))/(W368+Y368+AA368))/1440,"no data")</f>
        <v>no data</v>
      </c>
      <c r="AK368" s="127" t="n">
        <v>0</v>
      </c>
      <c r="AL368" s="133" t="n">
        <v>0</v>
      </c>
      <c r="AM368" s="94" t="n">
        <f aca="false">AK368*AL368</f>
        <v>0</v>
      </c>
      <c r="AN368" s="127" t="n">
        <v>0</v>
      </c>
      <c r="AO368" s="219" t="n">
        <v>0</v>
      </c>
      <c r="AP368" s="109" t="n">
        <f aca="false">AN368*AO368</f>
        <v>0</v>
      </c>
      <c r="AQ368" s="130" t="str">
        <f aca="false">IF(U368&gt;0,((((AK368*AL368)+(AN368*AO368))/(U368*1000))*1000000),"no data")</f>
        <v>no data</v>
      </c>
      <c r="AR368" s="111" t="n">
        <v>0</v>
      </c>
      <c r="AS368" s="36"/>
      <c r="AT368" s="95" t="n">
        <v>0</v>
      </c>
      <c r="AU368" s="112" t="n">
        <v>0</v>
      </c>
      <c r="AV368" s="112" t="n">
        <v>0</v>
      </c>
      <c r="AW368" s="95" t="n">
        <v>0</v>
      </c>
      <c r="AX368" s="112" t="n">
        <v>0</v>
      </c>
      <c r="AY368" s="95" t="n">
        <v>0</v>
      </c>
      <c r="AZ368" s="95" t="n">
        <v>6</v>
      </c>
      <c r="BB368" s="113" t="n">
        <v>0</v>
      </c>
      <c r="BC368" s="113" t="n">
        <v>0</v>
      </c>
      <c r="BD368" s="113" t="n">
        <v>0</v>
      </c>
      <c r="BE368" s="113" t="n">
        <v>0</v>
      </c>
      <c r="BF368" s="113" t="str">
        <f aca="false">AQ368</f>
        <v>no data</v>
      </c>
      <c r="BG368" s="214" t="n">
        <f aca="false">BD368/24</f>
        <v>0</v>
      </c>
      <c r="BH368" s="115" t="n">
        <v>0</v>
      </c>
      <c r="BI368" s="116" t="n">
        <v>0</v>
      </c>
      <c r="BJ368" s="117" t="n">
        <v>0</v>
      </c>
      <c r="BK368" s="118" t="n">
        <v>0</v>
      </c>
      <c r="BL368" s="118" t="n">
        <v>0</v>
      </c>
      <c r="BM368" s="118" t="n">
        <v>0</v>
      </c>
      <c r="BN368" s="118" t="n">
        <v>1002.2</v>
      </c>
      <c r="BO368" s="117" t="n">
        <v>50</v>
      </c>
      <c r="BP368" s="119" t="n">
        <v>0</v>
      </c>
      <c r="BQ368" s="114" t="n">
        <v>0</v>
      </c>
      <c r="BR368" s="114" t="n">
        <v>0</v>
      </c>
      <c r="BS368" s="120" t="n">
        <f aca="false">BR368-BQ368</f>
        <v>0</v>
      </c>
      <c r="BT368" s="113" t="n">
        <v>0</v>
      </c>
      <c r="BU368" s="113" t="n">
        <v>0</v>
      </c>
      <c r="BV368" s="135" t="n">
        <f aca="false">BU368-BT368</f>
        <v>0</v>
      </c>
      <c r="BW368" s="113" t="n">
        <f aca="false">BH368+BI368</f>
        <v>0</v>
      </c>
      <c r="BX368" s="113" t="n">
        <v>0</v>
      </c>
      <c r="BY368" s="113" t="n">
        <v>0</v>
      </c>
      <c r="CA368" s="113" t="n">
        <v>0</v>
      </c>
      <c r="CB368" s="113" t="n">
        <v>0</v>
      </c>
      <c r="CD368" s="113" t="n">
        <v>0</v>
      </c>
      <c r="CE368" s="113" t="n">
        <v>0</v>
      </c>
      <c r="CF368" s="113" t="n">
        <v>0</v>
      </c>
      <c r="CG368" s="113" t="n">
        <v>0</v>
      </c>
    </row>
    <row r="369" customFormat="false" ht="13.8" hidden="false" customHeight="false" outlineLevel="0" collapsed="false">
      <c r="A369" s="273"/>
      <c r="B369" s="91" t="n">
        <v>43464</v>
      </c>
      <c r="C369" s="92" t="n">
        <v>56</v>
      </c>
      <c r="D369" s="93" t="n">
        <v>0.707</v>
      </c>
      <c r="E369" s="94" t="n">
        <v>48.8</v>
      </c>
      <c r="F369" s="95" t="n">
        <v>70</v>
      </c>
      <c r="G369" s="95" t="n">
        <v>48</v>
      </c>
      <c r="H369" s="96" t="n">
        <v>0</v>
      </c>
      <c r="I369" s="96" t="n">
        <v>0</v>
      </c>
      <c r="J369" s="96" t="n">
        <v>0</v>
      </c>
      <c r="K369" s="96" t="n">
        <v>0</v>
      </c>
      <c r="L369" s="97" t="n">
        <v>0</v>
      </c>
      <c r="M369" s="97" t="n">
        <v>0</v>
      </c>
      <c r="N369" s="97" t="n">
        <v>24</v>
      </c>
      <c r="O369" s="97" t="n">
        <v>0</v>
      </c>
      <c r="P369" s="97" t="n">
        <v>0</v>
      </c>
      <c r="Q369" s="97" t="n">
        <v>0</v>
      </c>
      <c r="R369" s="97" t="n">
        <v>3719</v>
      </c>
      <c r="S369" s="98" t="n">
        <v>0</v>
      </c>
      <c r="T369" s="98" t="n">
        <v>0</v>
      </c>
      <c r="U369" s="99" t="n">
        <v>0</v>
      </c>
      <c r="V369" s="99" t="n">
        <v>0</v>
      </c>
      <c r="W369" s="96" t="n">
        <v>44</v>
      </c>
      <c r="X369" s="96" t="n">
        <v>1440</v>
      </c>
      <c r="Y369" s="96" t="n">
        <v>48</v>
      </c>
      <c r="Z369" s="96" t="n">
        <v>0</v>
      </c>
      <c r="AA369" s="96" t="n">
        <v>30</v>
      </c>
      <c r="AB369" s="95" t="n">
        <v>0</v>
      </c>
      <c r="AC369" s="100" t="n">
        <v>7</v>
      </c>
      <c r="AD369" s="101" t="n">
        <v>0</v>
      </c>
      <c r="AE369" s="95" t="n">
        <v>0</v>
      </c>
      <c r="AF369" s="102" t="str">
        <f aca="false">IF(AE369&gt;0, V369/(AE369*24),"no data")</f>
        <v>no data</v>
      </c>
      <c r="AG369" s="103" t="n">
        <f aca="false">IF(R369&gt;0,R369/24,"no data")</f>
        <v>154.958333333333</v>
      </c>
      <c r="AH369" s="102" t="str">
        <f aca="false">IF(U369&gt;0,(U369/R369),"no data")</f>
        <v>no data</v>
      </c>
      <c r="AI369" s="104" t="n">
        <f aca="false">IF(W369&gt;0,(1440-((W369*X369)+(Y369*Z369)+(AA369*AB369))/(W369+Y369+AA369))/1440, "no data")</f>
        <v>0.639344262295082</v>
      </c>
      <c r="AJ369" s="105" t="str">
        <f aca="false">IF(U369&gt;0,(1440-((X369*W369+AT369*AU369)+(Z369*Y369+AV369*AW369)+(AA369*AB369+AX369*AY369))/(W369+Y369+AA369))/1440,"no data")</f>
        <v>no data</v>
      </c>
      <c r="AK369" s="127" t="n">
        <v>0</v>
      </c>
      <c r="AL369" s="133" t="n">
        <v>0</v>
      </c>
      <c r="AM369" s="94" t="n">
        <f aca="false">AK369*AL369</f>
        <v>0</v>
      </c>
      <c r="AN369" s="127" t="n">
        <v>0</v>
      </c>
      <c r="AO369" s="219" t="n">
        <v>0</v>
      </c>
      <c r="AP369" s="109" t="n">
        <f aca="false">AN369*AO369</f>
        <v>0</v>
      </c>
      <c r="AQ369" s="130" t="str">
        <f aca="false">IF(U369&gt;0,((((AK369*AL369)+(AN369*AO369))/(U369*1000))*1000000),"no data")</f>
        <v>no data</v>
      </c>
      <c r="AR369" s="111" t="n">
        <v>0</v>
      </c>
      <c r="AS369" s="36"/>
      <c r="AT369" s="95" t="n">
        <v>0</v>
      </c>
      <c r="AU369" s="112" t="n">
        <v>0</v>
      </c>
      <c r="AV369" s="112" t="n">
        <v>0</v>
      </c>
      <c r="AW369" s="95" t="n">
        <v>0</v>
      </c>
      <c r="AX369" s="112" t="n">
        <v>0</v>
      </c>
      <c r="AY369" s="95" t="n">
        <v>0</v>
      </c>
      <c r="AZ369" s="95" t="n">
        <v>7</v>
      </c>
      <c r="BB369" s="113" t="n">
        <v>0</v>
      </c>
      <c r="BC369" s="113" t="n">
        <v>0</v>
      </c>
      <c r="BD369" s="113" t="n">
        <v>0</v>
      </c>
      <c r="BE369" s="113" t="n">
        <f aca="false">BC369-BB369</f>
        <v>0</v>
      </c>
      <c r="BF369" s="113" t="str">
        <f aca="false">AQ369</f>
        <v>no data</v>
      </c>
      <c r="BG369" s="214" t="n">
        <f aca="false">BD369/24</f>
        <v>0</v>
      </c>
      <c r="BH369" s="115" t="n">
        <v>0</v>
      </c>
      <c r="BI369" s="116" t="n">
        <v>0</v>
      </c>
      <c r="BJ369" s="117" t="n">
        <v>0</v>
      </c>
      <c r="BK369" s="118" t="n">
        <v>0</v>
      </c>
      <c r="BL369" s="118" t="n">
        <v>0</v>
      </c>
      <c r="BM369" s="118" t="n">
        <v>0</v>
      </c>
      <c r="BN369" s="118" t="n">
        <v>1002.2</v>
      </c>
      <c r="BO369" s="117" t="n">
        <v>50</v>
      </c>
      <c r="BP369" s="119" t="n">
        <v>0</v>
      </c>
      <c r="BQ369" s="114" t="n">
        <v>0</v>
      </c>
      <c r="BR369" s="114" t="n">
        <v>0</v>
      </c>
      <c r="BS369" s="120" t="n">
        <f aca="false">BR369-BQ369</f>
        <v>0</v>
      </c>
      <c r="BT369" s="113" t="n">
        <v>0</v>
      </c>
      <c r="BU369" s="113" t="n">
        <v>0</v>
      </c>
      <c r="BV369" s="135" t="n">
        <f aca="false">BU369-BT369</f>
        <v>0</v>
      </c>
      <c r="BW369" s="113" t="n">
        <f aca="false">BH369+BI369</f>
        <v>0</v>
      </c>
      <c r="BX369" s="220" t="n">
        <v>0</v>
      </c>
      <c r="BY369" s="220" t="n">
        <v>0</v>
      </c>
      <c r="CA369" s="220" t="n">
        <v>0</v>
      </c>
      <c r="CB369" s="220" t="n">
        <v>0</v>
      </c>
      <c r="CD369" s="220" t="n">
        <v>0</v>
      </c>
      <c r="CE369" s="220" t="n">
        <v>0</v>
      </c>
      <c r="CF369" s="220" t="n">
        <v>0</v>
      </c>
      <c r="CG369" s="220" t="n">
        <v>0</v>
      </c>
    </row>
    <row r="370" customFormat="false" ht="13.8" hidden="false" customHeight="false" outlineLevel="0" collapsed="false">
      <c r="A370" s="273"/>
      <c r="B370" s="91" t="n">
        <v>43465</v>
      </c>
      <c r="C370" s="274" t="n">
        <v>55.2</v>
      </c>
      <c r="D370" s="93" t="n">
        <v>0.705</v>
      </c>
      <c r="E370" s="275" t="n">
        <v>48.3</v>
      </c>
      <c r="F370" s="171" t="n">
        <v>69.2</v>
      </c>
      <c r="G370" s="171" t="n">
        <v>46.2</v>
      </c>
      <c r="H370" s="171" t="n">
        <v>0</v>
      </c>
      <c r="I370" s="171" t="n">
        <v>0</v>
      </c>
      <c r="J370" s="171" t="n">
        <v>0</v>
      </c>
      <c r="K370" s="171" t="n">
        <v>0</v>
      </c>
      <c r="L370" s="177" t="n">
        <v>0</v>
      </c>
      <c r="M370" s="177" t="n">
        <v>0</v>
      </c>
      <c r="N370" s="177" t="n">
        <v>24</v>
      </c>
      <c r="O370" s="177" t="n">
        <v>0</v>
      </c>
      <c r="P370" s="177" t="n">
        <v>0</v>
      </c>
      <c r="Q370" s="177" t="n">
        <v>0</v>
      </c>
      <c r="R370" s="221" t="n">
        <v>3720</v>
      </c>
      <c r="S370" s="101" t="n">
        <v>0</v>
      </c>
      <c r="T370" s="101" t="n">
        <v>0</v>
      </c>
      <c r="U370" s="178" t="n">
        <v>0</v>
      </c>
      <c r="V370" s="178" t="n">
        <v>0</v>
      </c>
      <c r="W370" s="96" t="n">
        <v>44</v>
      </c>
      <c r="X370" s="96" t="n">
        <v>1440</v>
      </c>
      <c r="Y370" s="96" t="n">
        <v>48</v>
      </c>
      <c r="Z370" s="96" t="n">
        <v>0</v>
      </c>
      <c r="AA370" s="96" t="n">
        <v>30</v>
      </c>
      <c r="AB370" s="96" t="n">
        <v>0</v>
      </c>
      <c r="AC370" s="100" t="n">
        <v>8</v>
      </c>
      <c r="AD370" s="101" t="n">
        <v>0</v>
      </c>
      <c r="AE370" s="96" t="n">
        <v>0</v>
      </c>
      <c r="AF370" s="105" t="str">
        <f aca="false">IF(AE370&gt;0, V370/(AE370*24),"no data")</f>
        <v>no data</v>
      </c>
      <c r="AG370" s="276" t="n">
        <f aca="false">IF(R370&gt;0,R370/24,"no data")</f>
        <v>155</v>
      </c>
      <c r="AH370" s="105" t="str">
        <f aca="false">IF(U370&gt;0,(U370/R370),"no data")</f>
        <v>no data</v>
      </c>
      <c r="AI370" s="277" t="n">
        <f aca="false">IF(W370&gt;0,(1440-((W370*X370)+(Y370*Z370)+(AA370*AB370))/(W370+Y370+AA370))/1440, "no data")</f>
        <v>0.639344262295082</v>
      </c>
      <c r="AJ370" s="105" t="str">
        <f aca="false">IF(U370&gt;0,(1440-((X370*W370+AT370*AU370)+(Z370*Y370+AV370*AW370)+(AA370*AB370+AX370*AY370))/(W370+Y370+AA370))/1440,"no data")</f>
        <v>no data</v>
      </c>
      <c r="AK370" s="127" t="n">
        <v>0</v>
      </c>
      <c r="AL370" s="133" t="n">
        <v>0</v>
      </c>
      <c r="AM370" s="181" t="n">
        <f aca="false">AK370*AL370</f>
        <v>0</v>
      </c>
      <c r="AN370" s="127" t="n">
        <v>0</v>
      </c>
      <c r="AO370" s="219" t="n">
        <v>0</v>
      </c>
      <c r="AP370" s="278" t="n">
        <f aca="false">AN370*AO370</f>
        <v>0</v>
      </c>
      <c r="AQ370" s="130" t="str">
        <f aca="false">IF(U370&gt;0,((((AK370*AL370)+(AN370*AO370))/(U370*1000))*1000000),"no data")</f>
        <v>no data</v>
      </c>
      <c r="AR370" s="111" t="n">
        <v>0</v>
      </c>
      <c r="AS370" s="36"/>
      <c r="AT370" s="95" t="n">
        <v>0</v>
      </c>
      <c r="AU370" s="112" t="n">
        <v>0</v>
      </c>
      <c r="AV370" s="112" t="n">
        <v>0</v>
      </c>
      <c r="AW370" s="95" t="n">
        <v>0</v>
      </c>
      <c r="AX370" s="112" t="n">
        <v>0</v>
      </c>
      <c r="AY370" s="95" t="n">
        <v>0</v>
      </c>
      <c r="AZ370" s="95" t="n">
        <v>8</v>
      </c>
      <c r="BB370" s="113" t="n">
        <v>0</v>
      </c>
      <c r="BC370" s="113" t="n">
        <v>0</v>
      </c>
      <c r="BD370" s="113" t="n">
        <v>0</v>
      </c>
      <c r="BE370" s="113" t="n">
        <f aca="false">BC370-BB370</f>
        <v>0</v>
      </c>
      <c r="BF370" s="113" t="str">
        <f aca="false">AQ370</f>
        <v>no data</v>
      </c>
      <c r="BG370" s="214" t="n">
        <f aca="false">BD370/24</f>
        <v>0</v>
      </c>
      <c r="BH370" s="115" t="n">
        <v>0</v>
      </c>
      <c r="BI370" s="116" t="n">
        <v>0</v>
      </c>
      <c r="BJ370" s="117" t="n">
        <v>0</v>
      </c>
      <c r="BK370" s="118" t="n">
        <v>0</v>
      </c>
      <c r="BL370" s="118" t="n">
        <v>0</v>
      </c>
      <c r="BM370" s="118" t="n">
        <v>0</v>
      </c>
      <c r="BN370" s="118" t="n">
        <v>1005.6</v>
      </c>
      <c r="BO370" s="117" t="n">
        <v>50</v>
      </c>
      <c r="BP370" s="119" t="n">
        <v>0</v>
      </c>
      <c r="BQ370" s="114" t="n">
        <v>0</v>
      </c>
      <c r="BR370" s="114" t="n">
        <v>0</v>
      </c>
      <c r="BS370" s="120"/>
      <c r="BT370" s="113"/>
      <c r="BU370" s="113"/>
      <c r="BV370" s="135"/>
      <c r="BW370" s="113" t="n">
        <f aca="false">BH370+BI370</f>
        <v>0</v>
      </c>
      <c r="BX370" s="220" t="n">
        <v>0</v>
      </c>
      <c r="BY370" s="220" t="n">
        <v>0</v>
      </c>
      <c r="CA370" s="220" t="n">
        <v>0</v>
      </c>
      <c r="CB370" s="220" t="n">
        <v>0</v>
      </c>
      <c r="CD370" s="220" t="n">
        <v>0</v>
      </c>
      <c r="CE370" s="220" t="n">
        <v>0</v>
      </c>
      <c r="CF370" s="220" t="n">
        <v>0</v>
      </c>
      <c r="CG370" s="220" t="n">
        <v>0</v>
      </c>
    </row>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1">
    <mergeCell ref="B1:Y1"/>
    <mergeCell ref="B2:AG2"/>
    <mergeCell ref="AO3:AO5"/>
    <mergeCell ref="AP3:AP5"/>
    <mergeCell ref="AQ3:AQ5"/>
    <mergeCell ref="AR3:AR5"/>
    <mergeCell ref="AT3:AT5"/>
    <mergeCell ref="AU3:AU5"/>
    <mergeCell ref="AV3:AV5"/>
    <mergeCell ref="AW3:AW5"/>
    <mergeCell ref="AX3:AX5"/>
    <mergeCell ref="AY3:AY5"/>
    <mergeCell ref="AZ3:AZ5"/>
    <mergeCell ref="BB3:BB5"/>
    <mergeCell ref="BC3:BC5"/>
    <mergeCell ref="BD3:BD5"/>
    <mergeCell ref="BE3:BE5"/>
    <mergeCell ref="BF3:BF5"/>
    <mergeCell ref="BG3:BG5"/>
    <mergeCell ref="BL3:BM3"/>
    <mergeCell ref="BP3:BP5"/>
    <mergeCell ref="BQ3:BQ5"/>
    <mergeCell ref="BR3:BR5"/>
    <mergeCell ref="BT3:BT5"/>
    <mergeCell ref="BU3:BU5"/>
    <mergeCell ref="BX3:BX5"/>
    <mergeCell ref="BY3:BY5"/>
    <mergeCell ref="CA3:CA5"/>
    <mergeCell ref="CB3:CB5"/>
    <mergeCell ref="CD3:CE3"/>
    <mergeCell ref="CF3:CG3"/>
    <mergeCell ref="BH4:BH5"/>
    <mergeCell ref="BI4:BI5"/>
    <mergeCell ref="BK4:BK5"/>
    <mergeCell ref="BL4:BL5"/>
    <mergeCell ref="BM4:BM5"/>
    <mergeCell ref="BN4:BN5"/>
    <mergeCell ref="BO4:BO5"/>
    <mergeCell ref="BW4:BW5"/>
    <mergeCell ref="A6:A12"/>
    <mergeCell ref="A13:A19"/>
    <mergeCell ref="A20:A26"/>
    <mergeCell ref="A27:A33"/>
    <mergeCell ref="A34:A40"/>
    <mergeCell ref="A41:A47"/>
    <mergeCell ref="A48:A54"/>
    <mergeCell ref="A55:A61"/>
    <mergeCell ref="A62:A68"/>
    <mergeCell ref="A69:A75"/>
    <mergeCell ref="A76:A82"/>
    <mergeCell ref="A83:A89"/>
    <mergeCell ref="A90:A96"/>
    <mergeCell ref="A97:A103"/>
    <mergeCell ref="A104:A110"/>
    <mergeCell ref="A111:A117"/>
    <mergeCell ref="A118:A124"/>
    <mergeCell ref="A125:A131"/>
    <mergeCell ref="A132:A138"/>
    <mergeCell ref="A139:A145"/>
    <mergeCell ref="A146:A152"/>
    <mergeCell ref="A153:A159"/>
    <mergeCell ref="A160:A166"/>
    <mergeCell ref="A167:A173"/>
    <mergeCell ref="A174:A180"/>
    <mergeCell ref="A181:A187"/>
    <mergeCell ref="A188:A194"/>
    <mergeCell ref="A195:A201"/>
    <mergeCell ref="A202:A208"/>
    <mergeCell ref="A209:A215"/>
    <mergeCell ref="A216:A222"/>
    <mergeCell ref="A223:A229"/>
    <mergeCell ref="A230:A236"/>
    <mergeCell ref="A237:A243"/>
    <mergeCell ref="A244:A250"/>
    <mergeCell ref="A251:A257"/>
    <mergeCell ref="A258:A264"/>
    <mergeCell ref="A265:A271"/>
    <mergeCell ref="A272:A278"/>
    <mergeCell ref="A279:A285"/>
    <mergeCell ref="A286:A292"/>
    <mergeCell ref="A293:A299"/>
    <mergeCell ref="A300:A306"/>
    <mergeCell ref="A307:A313"/>
    <mergeCell ref="A314:A320"/>
    <mergeCell ref="A321:A327"/>
    <mergeCell ref="A328:A334"/>
    <mergeCell ref="A335:A341"/>
    <mergeCell ref="A342:A348"/>
    <mergeCell ref="A349:A355"/>
    <mergeCell ref="A356:A362"/>
    <mergeCell ref="A363:A370"/>
  </mergeCells>
  <conditionalFormatting sqref="R13:T15">
    <cfRule type="cellIs" priority="2" operator="greaterThan" aboveAverage="0" equalAverage="0" bottom="0" percent="0" rank="0" text="" dxfId="0">
      <formula>3768</formula>
    </cfRule>
  </conditionalFormatting>
  <conditionalFormatting sqref="R41:T43">
    <cfRule type="cellIs" priority="3" operator="greaterThan" aboveAverage="0" equalAverage="0" bottom="0" percent="0" rank="0" text="" dxfId="1">
      <formula>3768</formula>
    </cfRule>
  </conditionalFormatting>
  <conditionalFormatting sqref="R286:T288">
    <cfRule type="cellIs" priority="4" operator="greaterThan" aboveAverage="0" equalAverage="0" bottom="0" percent="0" rank="0" text="" dxfId="2">
      <formula>3768</formula>
    </cfRule>
  </conditionalFormatting>
  <conditionalFormatting sqref="R314:T316">
    <cfRule type="cellIs" priority="5" operator="greaterThan" aboveAverage="0" equalAverage="0" bottom="0" percent="0" rank="0" text="" dxfId="3">
      <formula>3768</formula>
    </cfRule>
  </conditionalFormatting>
  <conditionalFormatting sqref="R342:T344 R345">
    <cfRule type="cellIs" priority="6" operator="greaterThan" aboveAverage="0" equalAverage="0" bottom="0" percent="0" rank="0" text="" dxfId="4">
      <formula>3768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G1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5" topLeftCell="AC15" activePane="bottomRight" state="frozen"/>
      <selection pane="topLeft" activeCell="A1" activeCellId="0" sqref="A1"/>
      <selection pane="topRight" activeCell="AC1" activeCellId="0" sqref="AC1"/>
      <selection pane="bottomLeft" activeCell="A15" activeCellId="0" sqref="A15"/>
      <selection pane="bottomRight" activeCell="AC33" activeCellId="1" sqref="A3:AN5 AC33"/>
    </sheetView>
  </sheetViews>
  <sheetFormatPr defaultColWidth="8.54296875" defaultRowHeight="15" zeroHeight="false" outlineLevelRow="0" outlineLevelCol="0"/>
  <cols>
    <col collapsed="false" customWidth="true" hidden="false" outlineLevel="0" max="2" min="2" style="0" width="9.43"/>
    <col collapsed="false" customWidth="true" hidden="false" outlineLevel="0" max="5" min="5" style="0" width="9.28"/>
    <col collapsed="false" customWidth="true" hidden="false" outlineLevel="0" max="22" min="22" style="0" width="9.57"/>
    <col collapsed="false" customWidth="true" hidden="false" outlineLevel="0" max="25" min="25" style="0" width="9.28"/>
    <col collapsed="false" customWidth="true" hidden="false" outlineLevel="0" max="37" min="37" style="0" width="10.85"/>
    <col collapsed="false" customWidth="true" hidden="false" outlineLevel="0" max="39" min="39" style="0" width="11"/>
    <col collapsed="false" customWidth="true" hidden="false" outlineLevel="0" max="40" min="40" style="0" width="10.57"/>
    <col collapsed="false" customWidth="true" hidden="false" outlineLevel="0" max="41" min="41" style="0" width="9.43"/>
    <col collapsed="false" customWidth="true" hidden="false" outlineLevel="0" max="42" min="42" style="0" width="11.57"/>
    <col collapsed="false" customWidth="true" hidden="false" outlineLevel="0" max="66" min="66" style="0" width="9.57"/>
    <col collapsed="false" customWidth="true" hidden="false" outlineLevel="0" max="79" min="79" style="0" width="12.43"/>
    <col collapsed="false" customWidth="true" hidden="false" outlineLevel="0" max="80" min="80" style="0" width="12"/>
    <col collapsed="false" customWidth="true" hidden="false" outlineLevel="0" max="81" min="81" style="0" width="8.28"/>
    <col collapsed="false" customWidth="true" hidden="false" outlineLevel="0" max="82" min="82" style="0" width="10"/>
  </cols>
  <sheetData>
    <row r="1" customFormat="false" ht="18" hidden="false" customHeight="false" outlineLevel="0" collapsed="false">
      <c r="B1" s="1" t="s">
        <v>0</v>
      </c>
      <c r="C1" s="1"/>
      <c r="D1" s="1"/>
      <c r="E1" s="1"/>
      <c r="F1" s="1"/>
      <c r="G1" s="1"/>
      <c r="H1" s="1"/>
      <c r="I1" s="1"/>
      <c r="J1" s="1"/>
      <c r="K1" s="1"/>
      <c r="L1" s="1"/>
      <c r="M1" s="1"/>
      <c r="N1" s="1"/>
      <c r="O1" s="1"/>
      <c r="P1" s="1"/>
      <c r="Q1" s="1"/>
      <c r="R1" s="1"/>
      <c r="S1" s="1"/>
      <c r="T1" s="1"/>
      <c r="U1" s="1"/>
      <c r="V1" s="1"/>
      <c r="W1" s="1"/>
      <c r="X1" s="1"/>
      <c r="Y1" s="1"/>
      <c r="Z1" s="2"/>
      <c r="AA1" s="3"/>
      <c r="AB1" s="3"/>
      <c r="AC1" s="3"/>
      <c r="AD1" s="3"/>
      <c r="AE1" s="4"/>
      <c r="AF1" s="4"/>
      <c r="AG1" s="4"/>
      <c r="AH1" s="4"/>
      <c r="AI1" s="4"/>
      <c r="AJ1" s="4"/>
      <c r="AK1" s="4"/>
      <c r="AL1" s="4"/>
      <c r="AM1" s="4"/>
      <c r="BT1" s="5"/>
      <c r="BU1" s="5"/>
      <c r="BV1" s="5"/>
    </row>
    <row r="2" customFormat="false" ht="18.75" hidden="false" customHeight="false" outlineLevel="0" collapsed="false">
      <c r="B2" s="6" t="n">
        <v>43374</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7"/>
      <c r="AI2" s="7"/>
      <c r="AJ2" s="7"/>
      <c r="AK2" s="8"/>
      <c r="AL2" s="8"/>
      <c r="AM2" s="8"/>
      <c r="AN2" s="8"/>
      <c r="AO2" s="8"/>
      <c r="AP2" s="8"/>
      <c r="AQ2" s="8"/>
      <c r="AR2" s="8"/>
      <c r="AS2" s="9"/>
      <c r="AT2" s="10"/>
      <c r="AU2" s="10"/>
      <c r="AV2" s="10"/>
      <c r="AW2" s="10"/>
      <c r="AX2" s="10"/>
      <c r="AY2" s="11"/>
      <c r="AZ2" s="11"/>
      <c r="BT2" s="5"/>
      <c r="BU2" s="5"/>
      <c r="BV2" s="5"/>
    </row>
    <row r="3" customFormat="false" ht="30.75" hidden="false" customHeight="true" outlineLevel="0" collapsed="false">
      <c r="A3" s="279"/>
      <c r="B3" s="280" t="s">
        <v>1</v>
      </c>
      <c r="C3" s="281" t="s">
        <v>2</v>
      </c>
      <c r="D3" s="282" t="s">
        <v>3</v>
      </c>
      <c r="E3" s="281" t="s">
        <v>147</v>
      </c>
      <c r="F3" s="283" t="s">
        <v>148</v>
      </c>
      <c r="G3" s="283"/>
      <c r="H3" s="284" t="s">
        <v>149</v>
      </c>
      <c r="I3" s="284"/>
      <c r="J3" s="284"/>
      <c r="K3" s="284"/>
      <c r="L3" s="284" t="s">
        <v>150</v>
      </c>
      <c r="M3" s="284"/>
      <c r="N3" s="284"/>
      <c r="O3" s="284"/>
      <c r="P3" s="285" t="s">
        <v>151</v>
      </c>
      <c r="Q3" s="285"/>
      <c r="R3" s="286" t="s">
        <v>16</v>
      </c>
      <c r="S3" s="287" t="s">
        <v>17</v>
      </c>
      <c r="T3" s="288" t="s">
        <v>18</v>
      </c>
      <c r="U3" s="289" t="s">
        <v>19</v>
      </c>
      <c r="V3" s="290" t="s">
        <v>20</v>
      </c>
      <c r="W3" s="291" t="s">
        <v>21</v>
      </c>
      <c r="X3" s="291" t="s">
        <v>22</v>
      </c>
      <c r="Y3" s="291" t="s">
        <v>23</v>
      </c>
      <c r="Z3" s="291" t="s">
        <v>24</v>
      </c>
      <c r="AA3" s="291" t="s">
        <v>25</v>
      </c>
      <c r="AB3" s="291" t="s">
        <v>26</v>
      </c>
      <c r="AC3" s="292" t="s">
        <v>27</v>
      </c>
      <c r="AD3" s="293" t="s">
        <v>152</v>
      </c>
      <c r="AE3" s="294" t="s">
        <v>29</v>
      </c>
      <c r="AF3" s="293" t="s">
        <v>30</v>
      </c>
      <c r="AG3" s="295" t="s">
        <v>31</v>
      </c>
      <c r="AH3" s="295" t="s">
        <v>32</v>
      </c>
      <c r="AI3" s="295" t="s">
        <v>33</v>
      </c>
      <c r="AJ3" s="33" t="s">
        <v>34</v>
      </c>
      <c r="AK3" s="296" t="s">
        <v>35</v>
      </c>
      <c r="AL3" s="32" t="s">
        <v>153</v>
      </c>
      <c r="AM3" s="33" t="s">
        <v>154</v>
      </c>
      <c r="AN3" s="32" t="s">
        <v>155</v>
      </c>
      <c r="AO3" s="32" t="s">
        <v>40</v>
      </c>
      <c r="AP3" s="33" t="s">
        <v>41</v>
      </c>
      <c r="AQ3" s="34" t="s">
        <v>39</v>
      </c>
      <c r="AR3" s="35" t="s">
        <v>42</v>
      </c>
      <c r="AS3" s="36"/>
      <c r="AT3" s="37" t="s">
        <v>43</v>
      </c>
      <c r="AU3" s="38" t="s">
        <v>44</v>
      </c>
      <c r="AV3" s="38" t="s">
        <v>45</v>
      </c>
      <c r="AW3" s="38" t="s">
        <v>46</v>
      </c>
      <c r="AX3" s="38" t="s">
        <v>47</v>
      </c>
      <c r="AY3" s="38" t="s">
        <v>48</v>
      </c>
      <c r="AZ3" s="38" t="s">
        <v>49</v>
      </c>
      <c r="BB3" s="38" t="s">
        <v>50</v>
      </c>
      <c r="BC3" s="38" t="s">
        <v>51</v>
      </c>
      <c r="BD3" s="38" t="s">
        <v>52</v>
      </c>
      <c r="BE3" s="38" t="s">
        <v>53</v>
      </c>
      <c r="BF3" s="38" t="s">
        <v>54</v>
      </c>
      <c r="BG3" s="38" t="s">
        <v>55</v>
      </c>
      <c r="BH3" s="38" t="s">
        <v>56</v>
      </c>
      <c r="BI3" s="38" t="s">
        <v>57</v>
      </c>
      <c r="BJ3" s="38" t="s">
        <v>58</v>
      </c>
      <c r="BK3" s="38" t="s">
        <v>59</v>
      </c>
      <c r="BL3" s="38" t="s">
        <v>60</v>
      </c>
      <c r="BM3" s="38"/>
      <c r="BN3" s="38" t="s">
        <v>61</v>
      </c>
      <c r="BO3" s="38" t="s">
        <v>62</v>
      </c>
      <c r="BP3" s="38" t="s">
        <v>63</v>
      </c>
      <c r="BQ3" s="39" t="s">
        <v>64</v>
      </c>
      <c r="BR3" s="39" t="s">
        <v>65</v>
      </c>
      <c r="BS3" s="40"/>
      <c r="BT3" s="41" t="s">
        <v>66</v>
      </c>
      <c r="BU3" s="41" t="s">
        <v>67</v>
      </c>
      <c r="BV3" s="5"/>
      <c r="BW3" s="38" t="s">
        <v>68</v>
      </c>
      <c r="BX3" s="38" t="s">
        <v>69</v>
      </c>
      <c r="BY3" s="38" t="s">
        <v>70</v>
      </c>
      <c r="CA3" s="42" t="s">
        <v>71</v>
      </c>
      <c r="CB3" s="42" t="s">
        <v>72</v>
      </c>
      <c r="CD3" s="43" t="s">
        <v>73</v>
      </c>
      <c r="CE3" s="43"/>
      <c r="CF3" s="43" t="s">
        <v>74</v>
      </c>
      <c r="CG3" s="43"/>
    </row>
    <row r="4" customFormat="false" ht="26.25" hidden="false" customHeight="true" outlineLevel="0" collapsed="false">
      <c r="A4" s="297"/>
      <c r="B4" s="280"/>
      <c r="C4" s="281"/>
      <c r="D4" s="282"/>
      <c r="E4" s="281"/>
      <c r="F4" s="283"/>
      <c r="G4" s="283"/>
      <c r="H4" s="298" t="s">
        <v>75</v>
      </c>
      <c r="I4" s="298"/>
      <c r="J4" s="299" t="s">
        <v>76</v>
      </c>
      <c r="K4" s="299"/>
      <c r="L4" s="298" t="s">
        <v>75</v>
      </c>
      <c r="M4" s="298"/>
      <c r="N4" s="299" t="s">
        <v>76</v>
      </c>
      <c r="O4" s="299"/>
      <c r="P4" s="285"/>
      <c r="Q4" s="285"/>
      <c r="R4" s="286"/>
      <c r="S4" s="287"/>
      <c r="T4" s="288"/>
      <c r="U4" s="289"/>
      <c r="V4" s="290"/>
      <c r="W4" s="291"/>
      <c r="X4" s="291"/>
      <c r="Y4" s="291"/>
      <c r="Z4" s="291"/>
      <c r="AA4" s="291"/>
      <c r="AB4" s="291"/>
      <c r="AC4" s="292"/>
      <c r="AD4" s="293"/>
      <c r="AE4" s="294"/>
      <c r="AF4" s="293"/>
      <c r="AG4" s="295"/>
      <c r="AH4" s="295"/>
      <c r="AI4" s="295"/>
      <c r="AJ4" s="33"/>
      <c r="AK4" s="296"/>
      <c r="AL4" s="32"/>
      <c r="AM4" s="33"/>
      <c r="AN4" s="32"/>
      <c r="AO4" s="32"/>
      <c r="AP4" s="33"/>
      <c r="AQ4" s="34"/>
      <c r="AR4" s="35"/>
      <c r="AS4" s="36"/>
      <c r="AT4" s="37"/>
      <c r="AU4" s="38"/>
      <c r="AV4" s="38"/>
      <c r="AW4" s="38"/>
      <c r="AX4" s="38"/>
      <c r="AY4" s="38"/>
      <c r="AZ4" s="38"/>
      <c r="BB4" s="38"/>
      <c r="BC4" s="38"/>
      <c r="BD4" s="38"/>
      <c r="BE4" s="38"/>
      <c r="BF4" s="38"/>
      <c r="BG4" s="38"/>
      <c r="BH4" s="69" t="s">
        <v>77</v>
      </c>
      <c r="BI4" s="69" t="s">
        <v>77</v>
      </c>
      <c r="BJ4" s="69" t="s">
        <v>78</v>
      </c>
      <c r="BK4" s="39" t="s">
        <v>79</v>
      </c>
      <c r="BL4" s="39" t="s">
        <v>79</v>
      </c>
      <c r="BM4" s="39" t="s">
        <v>80</v>
      </c>
      <c r="BN4" s="69" t="s">
        <v>81</v>
      </c>
      <c r="BO4" s="69" t="s">
        <v>82</v>
      </c>
      <c r="BP4" s="38"/>
      <c r="BQ4" s="39"/>
      <c r="BR4" s="39"/>
      <c r="BS4" s="40"/>
      <c r="BT4" s="41"/>
      <c r="BU4" s="41"/>
      <c r="BV4" s="5"/>
      <c r="BW4" s="69" t="s">
        <v>77</v>
      </c>
      <c r="BX4" s="38"/>
      <c r="BY4" s="38"/>
      <c r="CA4" s="42"/>
      <c r="CB4" s="42"/>
      <c r="CD4" s="70" t="s">
        <v>83</v>
      </c>
      <c r="CE4" s="71" t="s">
        <v>84</v>
      </c>
      <c r="CF4" s="70" t="s">
        <v>83</v>
      </c>
      <c r="CG4" s="71" t="s">
        <v>84</v>
      </c>
    </row>
    <row r="5" customFormat="false" ht="15.75" hidden="false" customHeight="false" outlineLevel="0" collapsed="false">
      <c r="A5" s="297"/>
      <c r="B5" s="280"/>
      <c r="C5" s="281"/>
      <c r="D5" s="282"/>
      <c r="E5" s="281"/>
      <c r="F5" s="300" t="s">
        <v>85</v>
      </c>
      <c r="G5" s="299" t="s">
        <v>86</v>
      </c>
      <c r="H5" s="301" t="s">
        <v>87</v>
      </c>
      <c r="I5" s="302" t="s">
        <v>88</v>
      </c>
      <c r="J5" s="302" t="s">
        <v>87</v>
      </c>
      <c r="K5" s="303" t="s">
        <v>88</v>
      </c>
      <c r="L5" s="298" t="s">
        <v>87</v>
      </c>
      <c r="M5" s="302" t="s">
        <v>88</v>
      </c>
      <c r="N5" s="302" t="s">
        <v>87</v>
      </c>
      <c r="O5" s="299" t="s">
        <v>88</v>
      </c>
      <c r="P5" s="302" t="s">
        <v>87</v>
      </c>
      <c r="Q5" s="299" t="s">
        <v>88</v>
      </c>
      <c r="R5" s="286"/>
      <c r="S5" s="287"/>
      <c r="T5" s="288"/>
      <c r="U5" s="289"/>
      <c r="V5" s="290"/>
      <c r="W5" s="291"/>
      <c r="X5" s="291"/>
      <c r="Y5" s="291"/>
      <c r="Z5" s="291"/>
      <c r="AA5" s="291"/>
      <c r="AB5" s="291"/>
      <c r="AC5" s="292"/>
      <c r="AD5" s="293"/>
      <c r="AE5" s="294"/>
      <c r="AF5" s="293"/>
      <c r="AG5" s="295"/>
      <c r="AH5" s="295"/>
      <c r="AI5" s="295"/>
      <c r="AJ5" s="33"/>
      <c r="AK5" s="296"/>
      <c r="AL5" s="32"/>
      <c r="AM5" s="33"/>
      <c r="AN5" s="32"/>
      <c r="AO5" s="32"/>
      <c r="AP5" s="33"/>
      <c r="AQ5" s="34"/>
      <c r="AR5" s="35"/>
      <c r="AS5" s="36"/>
      <c r="AT5" s="37"/>
      <c r="AU5" s="38"/>
      <c r="AV5" s="38"/>
      <c r="AW5" s="38"/>
      <c r="AX5" s="38"/>
      <c r="AY5" s="38"/>
      <c r="AZ5" s="38"/>
      <c r="BB5" s="38"/>
      <c r="BC5" s="38"/>
      <c r="BD5" s="38"/>
      <c r="BE5" s="38"/>
      <c r="BF5" s="38"/>
      <c r="BG5" s="38"/>
      <c r="BH5" s="69"/>
      <c r="BI5" s="69"/>
      <c r="BJ5" s="69" t="s">
        <v>89</v>
      </c>
      <c r="BK5" s="39"/>
      <c r="BL5" s="39"/>
      <c r="BM5" s="39"/>
      <c r="BN5" s="69"/>
      <c r="BO5" s="69"/>
      <c r="BP5" s="38"/>
      <c r="BQ5" s="39"/>
      <c r="BR5" s="39"/>
      <c r="BS5" s="40"/>
      <c r="BT5" s="41"/>
      <c r="BU5" s="41"/>
      <c r="BV5" s="5"/>
      <c r="BW5" s="69"/>
      <c r="BX5" s="38"/>
      <c r="BY5" s="38"/>
      <c r="CA5" s="42"/>
      <c r="CB5" s="42"/>
      <c r="CD5" s="88" t="s">
        <v>90</v>
      </c>
      <c r="CE5" s="89" t="s">
        <v>91</v>
      </c>
      <c r="CF5" s="88" t="s">
        <v>90</v>
      </c>
      <c r="CG5" s="89" t="s">
        <v>91</v>
      </c>
    </row>
    <row r="6" customFormat="false" ht="15" hidden="false" customHeight="false" outlineLevel="0" collapsed="false">
      <c r="A6" s="90" t="s">
        <v>133</v>
      </c>
      <c r="B6" s="91" t="n">
        <v>43374</v>
      </c>
      <c r="C6" s="92" t="n">
        <v>85.7</v>
      </c>
      <c r="D6" s="93" t="n">
        <v>0.599</v>
      </c>
      <c r="E6" s="94" t="n">
        <v>70.7</v>
      </c>
      <c r="F6" s="95" t="n">
        <v>100</v>
      </c>
      <c r="G6" s="95" t="n">
        <v>76</v>
      </c>
      <c r="H6" s="96" t="n">
        <v>0</v>
      </c>
      <c r="I6" s="96" t="n">
        <v>0</v>
      </c>
      <c r="J6" s="96" t="n">
        <v>0</v>
      </c>
      <c r="K6" s="96" t="n">
        <v>0</v>
      </c>
      <c r="L6" s="97" t="n">
        <v>24</v>
      </c>
      <c r="M6" s="97" t="n">
        <v>0</v>
      </c>
      <c r="N6" s="97" t="n">
        <v>24</v>
      </c>
      <c r="O6" s="97" t="n">
        <v>0</v>
      </c>
      <c r="P6" s="97" t="n">
        <v>0</v>
      </c>
      <c r="Q6" s="97" t="n">
        <v>0</v>
      </c>
      <c r="R6" s="97" t="n">
        <v>3539</v>
      </c>
      <c r="S6" s="98" t="n">
        <v>3528</v>
      </c>
      <c r="T6" s="98" t="n">
        <v>0</v>
      </c>
      <c r="U6" s="99" t="n">
        <v>0</v>
      </c>
      <c r="V6" s="99" t="n">
        <v>0</v>
      </c>
      <c r="W6" s="96" t="n">
        <v>42</v>
      </c>
      <c r="X6" s="96" t="n">
        <v>0</v>
      </c>
      <c r="Y6" s="96" t="n">
        <v>45</v>
      </c>
      <c r="Z6" s="96" t="n">
        <v>0</v>
      </c>
      <c r="AA6" s="96" t="n">
        <v>60</v>
      </c>
      <c r="AB6" s="95" t="n">
        <v>0</v>
      </c>
      <c r="AC6" s="100" t="n">
        <f aca="false">V6-U6+AZ6</f>
        <v>17</v>
      </c>
      <c r="AD6" s="101" t="n">
        <f aca="false">U6-T6</f>
        <v>0</v>
      </c>
      <c r="AE6" s="95" t="n">
        <v>0</v>
      </c>
      <c r="AF6" s="102" t="str">
        <f aca="false">IF(AE6&gt;0, V6/(AE6*24),"no data")</f>
        <v>no data</v>
      </c>
      <c r="AG6" s="103" t="n">
        <f aca="false">R6/24</f>
        <v>147.458333333333</v>
      </c>
      <c r="AH6" s="102" t="str">
        <f aca="false">IF(U6&gt;0,(U6/R6),"no data")</f>
        <v>no data</v>
      </c>
      <c r="AI6" s="104" t="n">
        <v>1</v>
      </c>
      <c r="AJ6" s="105" t="n">
        <f aca="false">(1440-((X6*W6+AT6*AU6)+(Z6*Y6+AV6*AW6)+(AA6*AB6+AX6*AY6))/(W6+Y6+AA6))/(1440)</f>
        <v>1</v>
      </c>
      <c r="AK6" s="106" t="n">
        <v>0</v>
      </c>
      <c r="AL6" s="107" t="n">
        <v>0</v>
      </c>
      <c r="AM6" s="94" t="n">
        <f aca="false">AK6*AL6</f>
        <v>0</v>
      </c>
      <c r="AN6" s="106" t="n">
        <v>0</v>
      </c>
      <c r="AO6" s="106" t="n">
        <v>0</v>
      </c>
      <c r="AP6" s="109" t="n">
        <f aca="false">AN6*AO6</f>
        <v>0</v>
      </c>
      <c r="AQ6" s="110" t="str">
        <f aca="false">IF(U6&gt;0,((((AK6*AL6)+(AN6*AO6))/(U6*1000))*1000000),"no data")</f>
        <v>no data</v>
      </c>
      <c r="AR6" s="111" t="n">
        <f aca="false">S6/24</f>
        <v>147</v>
      </c>
      <c r="AS6" s="36"/>
      <c r="AT6" s="95" t="n">
        <v>0</v>
      </c>
      <c r="AU6" s="112" t="n">
        <v>0</v>
      </c>
      <c r="AV6" s="112" t="n">
        <v>0</v>
      </c>
      <c r="AW6" s="95" t="n">
        <v>0</v>
      </c>
      <c r="AX6" s="112" t="n">
        <v>0</v>
      </c>
      <c r="AY6" s="95" t="n">
        <v>0</v>
      </c>
      <c r="AZ6" s="95" t="n">
        <v>17</v>
      </c>
      <c r="BB6" s="113" t="n">
        <v>0</v>
      </c>
      <c r="BC6" s="113" t="n">
        <v>0</v>
      </c>
      <c r="BD6" s="113" t="n">
        <v>0</v>
      </c>
      <c r="BE6" s="113" t="n">
        <f aca="false">BC6-BB6</f>
        <v>0</v>
      </c>
      <c r="BF6" s="113" t="str">
        <f aca="false">AQ6</f>
        <v>no data</v>
      </c>
      <c r="BG6" s="114" t="n">
        <f aca="false">BD6/24</f>
        <v>0</v>
      </c>
      <c r="BH6" s="115" t="n">
        <v>0</v>
      </c>
      <c r="BI6" s="116" t="n">
        <v>0</v>
      </c>
      <c r="BJ6" s="117" t="n">
        <v>0</v>
      </c>
      <c r="BK6" s="118" t="n">
        <v>0</v>
      </c>
      <c r="BL6" s="117" t="n">
        <v>0</v>
      </c>
      <c r="BM6" s="117" t="n">
        <v>0</v>
      </c>
      <c r="BN6" s="118" t="n">
        <v>995.13</v>
      </c>
      <c r="BO6" s="117" t="n">
        <v>50.07</v>
      </c>
      <c r="BP6" s="119" t="n">
        <v>0</v>
      </c>
      <c r="BQ6" s="118" t="n">
        <v>0</v>
      </c>
      <c r="BR6" s="117" t="n">
        <v>0</v>
      </c>
      <c r="BS6" s="120" t="n">
        <f aca="false">BR6-BQ6</f>
        <v>0</v>
      </c>
      <c r="BT6" s="121" t="n">
        <v>0</v>
      </c>
      <c r="BU6" s="121" t="n">
        <v>0</v>
      </c>
      <c r="BV6" s="122" t="n">
        <f aca="false">BU6-BT6</f>
        <v>0</v>
      </c>
      <c r="BW6" s="123" t="n">
        <f aca="false">BH6+BI6</f>
        <v>0</v>
      </c>
      <c r="BX6" s="124" t="n">
        <v>0</v>
      </c>
      <c r="BY6" s="124" t="n">
        <v>0</v>
      </c>
      <c r="BZ6" s="125"/>
      <c r="CA6" s="124" t="n">
        <v>0</v>
      </c>
      <c r="CB6" s="124" t="n">
        <v>0</v>
      </c>
      <c r="CD6" s="114" t="n">
        <v>0</v>
      </c>
      <c r="CE6" s="124" t="n">
        <v>0</v>
      </c>
      <c r="CF6" s="126" t="n">
        <v>0</v>
      </c>
      <c r="CG6" s="114" t="n">
        <v>0</v>
      </c>
    </row>
    <row r="7" customFormat="false" ht="15" hidden="false" customHeight="false" outlineLevel="0" collapsed="false">
      <c r="A7" s="90"/>
      <c r="B7" s="91" t="n">
        <v>43375</v>
      </c>
      <c r="C7" s="92" t="n">
        <v>85.4</v>
      </c>
      <c r="D7" s="93" t="n">
        <v>0.603</v>
      </c>
      <c r="E7" s="94" t="n">
        <v>70.5</v>
      </c>
      <c r="F7" s="95" t="n">
        <v>99</v>
      </c>
      <c r="G7" s="95" t="n">
        <v>75</v>
      </c>
      <c r="H7" s="96" t="n">
        <v>3</v>
      </c>
      <c r="I7" s="96" t="n">
        <v>45</v>
      </c>
      <c r="J7" s="96" t="n">
        <v>4</v>
      </c>
      <c r="K7" s="96" t="n">
        <v>9</v>
      </c>
      <c r="L7" s="97" t="n">
        <v>19</v>
      </c>
      <c r="M7" s="97" t="n">
        <v>32</v>
      </c>
      <c r="N7" s="97" t="n">
        <v>16</v>
      </c>
      <c r="O7" s="97" t="n">
        <v>51</v>
      </c>
      <c r="P7" s="97" t="n">
        <v>3</v>
      </c>
      <c r="Q7" s="97" t="n">
        <v>0</v>
      </c>
      <c r="R7" s="97" t="n">
        <v>3546</v>
      </c>
      <c r="S7" s="98" t="n">
        <v>3288</v>
      </c>
      <c r="T7" s="98" t="n">
        <v>797</v>
      </c>
      <c r="U7" s="99" t="n">
        <v>686</v>
      </c>
      <c r="V7" s="99" t="n">
        <v>719</v>
      </c>
      <c r="W7" s="96" t="n">
        <v>42</v>
      </c>
      <c r="X7" s="96" t="n">
        <v>0</v>
      </c>
      <c r="Y7" s="96" t="n">
        <v>45</v>
      </c>
      <c r="Z7" s="96" t="n">
        <v>0</v>
      </c>
      <c r="AA7" s="96" t="n">
        <v>60</v>
      </c>
      <c r="AB7" s="95" t="n">
        <v>0</v>
      </c>
      <c r="AC7" s="100" t="n">
        <f aca="false">V7-U7+AZ7</f>
        <v>45</v>
      </c>
      <c r="AD7" s="101" t="n">
        <f aca="false">U7-T7</f>
        <v>-111</v>
      </c>
      <c r="AE7" s="95" t="n">
        <v>148</v>
      </c>
      <c r="AF7" s="102" t="n">
        <f aca="false">IF(AE7&gt;0, V7/(AE7*24),"no data")</f>
        <v>0.202421171171171</v>
      </c>
      <c r="AG7" s="103" t="n">
        <f aca="false">IF(R7&gt;0,R7/24,"no data")</f>
        <v>147.75</v>
      </c>
      <c r="AH7" s="102" t="n">
        <f aca="false">IF(U7&gt;0,(U7/R7),"no data")</f>
        <v>0.193457416807671</v>
      </c>
      <c r="AI7" s="104" t="n">
        <f aca="false">(1440-((W7*X7)+(Y7*Z7)+(AA7*AB7))/(W7+Y7+AA7))/1440</f>
        <v>1</v>
      </c>
      <c r="AJ7" s="105" t="n">
        <f aca="false">IF(U7&gt;0,(1440-((X7*W7+AT7*AU7)+(Z7*Y7+AV7*AW7)+(AA7*AB7+AX7*AY7))/(W7+Y7+AA7))/1440,"no data")</f>
        <v>0.965806878306878</v>
      </c>
      <c r="AK7" s="127" t="n">
        <v>2.506</v>
      </c>
      <c r="AL7" s="128" t="n">
        <v>174.87</v>
      </c>
      <c r="AM7" s="94" t="n">
        <f aca="false">AK7*AL7</f>
        <v>438.22422</v>
      </c>
      <c r="AN7" s="127" t="n">
        <v>5.778</v>
      </c>
      <c r="AO7" s="255" t="n">
        <v>994.83</v>
      </c>
      <c r="AP7" s="109" t="n">
        <f aca="false">AN7*AO7</f>
        <v>5748.12774</v>
      </c>
      <c r="AQ7" s="130" t="n">
        <f aca="false">IF(U7&gt;0,((((AK7*AL7)+(AN7*AO7))/(U7*1000))*1000000),"no data")</f>
        <v>9018.00577259475</v>
      </c>
      <c r="AR7" s="111" t="n">
        <f aca="false">S7/24</f>
        <v>137</v>
      </c>
      <c r="AS7" s="36"/>
      <c r="AT7" s="95" t="n">
        <v>24</v>
      </c>
      <c r="AU7" s="112" t="n">
        <v>43</v>
      </c>
      <c r="AV7" s="112" t="n">
        <v>17</v>
      </c>
      <c r="AW7" s="95" t="n">
        <v>180</v>
      </c>
      <c r="AX7" s="112" t="n">
        <v>26</v>
      </c>
      <c r="AY7" s="95" t="n">
        <v>121</v>
      </c>
      <c r="AZ7" s="95" t="n">
        <v>12</v>
      </c>
      <c r="BB7" s="113" t="n">
        <v>168</v>
      </c>
      <c r="BC7" s="113" t="n">
        <v>304</v>
      </c>
      <c r="BD7" s="113" t="n">
        <v>247</v>
      </c>
      <c r="BE7" s="113" t="n">
        <f aca="false">BC7-BB7</f>
        <v>136</v>
      </c>
      <c r="BF7" s="113" t="n">
        <f aca="false">AQ7</f>
        <v>9018.00577259475</v>
      </c>
      <c r="BG7" s="114" t="n">
        <f aca="false">BD7/24</f>
        <v>10.2916666666667</v>
      </c>
      <c r="BH7" s="115" t="n">
        <v>0.381</v>
      </c>
      <c r="BI7" s="116" t="n">
        <v>0.467</v>
      </c>
      <c r="BJ7" s="117" t="n">
        <v>30.05</v>
      </c>
      <c r="BK7" s="117" t="n">
        <v>22.55</v>
      </c>
      <c r="BL7" s="117" t="n">
        <v>18.94</v>
      </c>
      <c r="BM7" s="118" t="n">
        <v>26.11</v>
      </c>
      <c r="BN7" s="118" t="n">
        <v>995.8</v>
      </c>
      <c r="BO7" s="117" t="n">
        <v>49.97</v>
      </c>
      <c r="BP7" s="119" t="n">
        <v>0.9183</v>
      </c>
      <c r="BQ7" s="131" t="n">
        <v>96.56</v>
      </c>
      <c r="BR7" s="117" t="n">
        <v>87.03</v>
      </c>
      <c r="BS7" s="120" t="n">
        <f aca="false">BR7-BQ7</f>
        <v>-9.53</v>
      </c>
      <c r="BT7" s="121" t="n">
        <v>11907</v>
      </c>
      <c r="BU7" s="121" t="n">
        <v>11231</v>
      </c>
      <c r="BV7" s="122" t="n">
        <f aca="false">BU7-BT7</f>
        <v>-676</v>
      </c>
      <c r="BW7" s="123" t="n">
        <f aca="false">BH7+BI7</f>
        <v>0.848</v>
      </c>
      <c r="BX7" s="124" t="n">
        <v>4.65</v>
      </c>
      <c r="BY7" s="124" t="n">
        <v>3.34</v>
      </c>
      <c r="BZ7" s="125"/>
      <c r="CA7" s="124" t="n">
        <v>2.8</v>
      </c>
      <c r="CB7" s="124" t="n">
        <v>2.85</v>
      </c>
      <c r="CD7" s="114" t="n">
        <v>2.1</v>
      </c>
      <c r="CE7" s="124" t="n">
        <v>5</v>
      </c>
      <c r="CF7" s="126" t="n">
        <v>2.1</v>
      </c>
      <c r="CG7" s="114" t="n">
        <v>-2.3</v>
      </c>
    </row>
    <row r="8" customFormat="false" ht="15" hidden="false" customHeight="false" outlineLevel="0" collapsed="false">
      <c r="A8" s="90"/>
      <c r="B8" s="91" t="n">
        <v>43376</v>
      </c>
      <c r="C8" s="92" t="n">
        <v>84.8</v>
      </c>
      <c r="D8" s="93" t="n">
        <v>0.584</v>
      </c>
      <c r="E8" s="94" t="n">
        <v>69.1</v>
      </c>
      <c r="F8" s="95" t="n">
        <v>98</v>
      </c>
      <c r="G8" s="95" t="n">
        <v>73</v>
      </c>
      <c r="H8" s="96" t="n">
        <v>24</v>
      </c>
      <c r="I8" s="96" t="n">
        <v>0</v>
      </c>
      <c r="J8" s="96" t="n">
        <v>24</v>
      </c>
      <c r="K8" s="96" t="n">
        <v>0</v>
      </c>
      <c r="L8" s="97" t="n">
        <v>0</v>
      </c>
      <c r="M8" s="97" t="n">
        <v>0</v>
      </c>
      <c r="N8" s="97" t="n">
        <v>0</v>
      </c>
      <c r="O8" s="97" t="n">
        <v>0</v>
      </c>
      <c r="P8" s="97" t="n">
        <v>24</v>
      </c>
      <c r="Q8" s="97" t="n">
        <v>0</v>
      </c>
      <c r="R8" s="97" t="n">
        <v>3544</v>
      </c>
      <c r="S8" s="184" t="n">
        <v>3473</v>
      </c>
      <c r="T8" s="98" t="n">
        <v>3473</v>
      </c>
      <c r="U8" s="99" t="n">
        <v>3410</v>
      </c>
      <c r="V8" s="99" t="n">
        <v>3521</v>
      </c>
      <c r="W8" s="96" t="n">
        <v>42</v>
      </c>
      <c r="X8" s="96" t="n">
        <v>0</v>
      </c>
      <c r="Y8" s="96" t="n">
        <v>45</v>
      </c>
      <c r="Z8" s="96" t="n">
        <v>0</v>
      </c>
      <c r="AA8" s="96" t="n">
        <v>60</v>
      </c>
      <c r="AB8" s="95" t="n">
        <v>0</v>
      </c>
      <c r="AC8" s="100" t="n">
        <f aca="false">V8-U8+AZ8</f>
        <v>111</v>
      </c>
      <c r="AD8" s="101" t="n">
        <f aca="false">U8-T8</f>
        <v>-63</v>
      </c>
      <c r="AE8" s="95" t="n">
        <v>148</v>
      </c>
      <c r="AF8" s="102" t="n">
        <f aca="false">IF(AE8&gt;0, V8/(AE8*24),"no data")</f>
        <v>0.991272522522523</v>
      </c>
      <c r="AG8" s="103" t="n">
        <f aca="false">IF(R8&gt;0,R8/24,"no data")</f>
        <v>147.666666666667</v>
      </c>
      <c r="AH8" s="102" t="n">
        <f aca="false">IF(U8&gt;0,(U8/R8),"no data")</f>
        <v>0.962189616252822</v>
      </c>
      <c r="AI8" s="104" t="n">
        <f aca="false">(1440-((W8*X8)+(Y8*Z8)+(AA8*AB8))/(W8+Y8+AA8))/1440</f>
        <v>1</v>
      </c>
      <c r="AJ8" s="105" t="n">
        <f aca="false">IF(U8&gt;0,(1440-((X8*W8+AT8*AU8)+(Z8*Y8+AV8*AW8)+(AA8*AB8+AX8*AY8))/(W8+Y8+AA8))/1440,"no data")</f>
        <v>1</v>
      </c>
      <c r="AK8" s="127" t="n">
        <v>8.294</v>
      </c>
      <c r="AL8" s="133" t="n">
        <v>152.34</v>
      </c>
      <c r="AM8" s="94" t="n">
        <f aca="false">AK8*AL8</f>
        <v>1263.50796</v>
      </c>
      <c r="AN8" s="127" t="n">
        <v>29.278</v>
      </c>
      <c r="AO8" s="255" t="n">
        <v>988.626</v>
      </c>
      <c r="AP8" s="109" t="n">
        <f aca="false">AN8*AO8</f>
        <v>28944.992028</v>
      </c>
      <c r="AQ8" s="130" t="n">
        <f aca="false">IF(U8&gt;0,((((AK8*AL8)+(AN8*AO8))/(U8*1000))*1000000),"no data")</f>
        <v>8858.79765043988</v>
      </c>
      <c r="AR8" s="111" t="n">
        <f aca="false">S8/24</f>
        <v>144.708333333333</v>
      </c>
      <c r="AS8" s="36"/>
      <c r="AT8" s="95" t="n">
        <v>0</v>
      </c>
      <c r="AU8" s="112" t="n">
        <v>0</v>
      </c>
      <c r="AV8" s="112" t="n">
        <v>0</v>
      </c>
      <c r="AW8" s="95" t="n">
        <v>0</v>
      </c>
      <c r="AX8" s="112" t="n">
        <v>0</v>
      </c>
      <c r="AY8" s="95" t="n">
        <v>0</v>
      </c>
      <c r="AZ8" s="95" t="n">
        <v>0</v>
      </c>
      <c r="BB8" s="113" t="n">
        <v>1017</v>
      </c>
      <c r="BC8" s="113" t="n">
        <v>1076</v>
      </c>
      <c r="BD8" s="113" t="n">
        <v>1428</v>
      </c>
      <c r="BE8" s="113" t="n">
        <f aca="false">BC8-BB8</f>
        <v>59</v>
      </c>
      <c r="BF8" s="113" t="n">
        <f aca="false">AQ8</f>
        <v>8858.79765043988</v>
      </c>
      <c r="BG8" s="114" t="n">
        <f aca="false">BD8/24</f>
        <v>59.5</v>
      </c>
      <c r="BH8" s="115" t="n">
        <v>2.225</v>
      </c>
      <c r="BI8" s="116" t="n">
        <v>2.225</v>
      </c>
      <c r="BJ8" s="117" t="n">
        <v>29.8</v>
      </c>
      <c r="BK8" s="118" t="n">
        <v>25.75</v>
      </c>
      <c r="BL8" s="117" t="n">
        <v>21.3</v>
      </c>
      <c r="BM8" s="117" t="n">
        <v>25.89</v>
      </c>
      <c r="BN8" s="118" t="n">
        <v>995.54</v>
      </c>
      <c r="BO8" s="117" t="n">
        <v>50.08</v>
      </c>
      <c r="BP8" s="119" t="n">
        <v>0.9255</v>
      </c>
      <c r="BQ8" s="118" t="n">
        <v>96.51</v>
      </c>
      <c r="BR8" s="117" t="n">
        <v>86.99</v>
      </c>
      <c r="BS8" s="120" t="n">
        <f aca="false">BR8-BQ8</f>
        <v>-9.52000000000001</v>
      </c>
      <c r="BT8" s="134" t="n">
        <v>12157</v>
      </c>
      <c r="BU8" s="134" t="n">
        <v>11283</v>
      </c>
      <c r="BV8" s="135" t="n">
        <f aca="false">BU8-BT8</f>
        <v>-874</v>
      </c>
      <c r="BW8" s="113" t="n">
        <f aca="false">BH8+BI8</f>
        <v>4.45</v>
      </c>
      <c r="BX8" s="114" t="n">
        <v>24</v>
      </c>
      <c r="BY8" s="114" t="n">
        <v>24</v>
      </c>
      <c r="CA8" s="114" t="n">
        <v>24</v>
      </c>
      <c r="CB8" s="114" t="n">
        <v>5.08</v>
      </c>
      <c r="CD8" s="114" t="n">
        <v>2.1</v>
      </c>
      <c r="CE8" s="114" t="n">
        <v>5</v>
      </c>
      <c r="CF8" s="126" t="n">
        <v>2.1</v>
      </c>
      <c r="CG8" s="114" t="n">
        <v>0</v>
      </c>
    </row>
    <row r="9" customFormat="false" ht="15" hidden="false" customHeight="false" outlineLevel="0" collapsed="false">
      <c r="A9" s="90"/>
      <c r="B9" s="91" t="n">
        <v>43377</v>
      </c>
      <c r="C9" s="92" t="n">
        <v>82.5</v>
      </c>
      <c r="D9" s="93" t="n">
        <v>0.57</v>
      </c>
      <c r="E9" s="94" t="n">
        <v>66.4</v>
      </c>
      <c r="F9" s="95" t="n">
        <v>94</v>
      </c>
      <c r="G9" s="95" t="n">
        <v>73</v>
      </c>
      <c r="H9" s="96" t="n">
        <v>24</v>
      </c>
      <c r="I9" s="96" t="n">
        <v>0</v>
      </c>
      <c r="J9" s="96" t="n">
        <v>24</v>
      </c>
      <c r="K9" s="96" t="n">
        <v>0</v>
      </c>
      <c r="L9" s="97" t="n">
        <v>0</v>
      </c>
      <c r="M9" s="97" t="n">
        <v>0</v>
      </c>
      <c r="N9" s="97" t="n">
        <v>0</v>
      </c>
      <c r="O9" s="97" t="n">
        <v>0</v>
      </c>
      <c r="P9" s="97" t="n">
        <v>24</v>
      </c>
      <c r="Q9" s="97" t="n">
        <v>0</v>
      </c>
      <c r="R9" s="97" t="n">
        <v>3573</v>
      </c>
      <c r="S9" s="98" t="n">
        <v>3457</v>
      </c>
      <c r="T9" s="98" t="n">
        <v>3457</v>
      </c>
      <c r="U9" s="99" t="n">
        <v>3401</v>
      </c>
      <c r="V9" s="99" t="n">
        <v>3513</v>
      </c>
      <c r="W9" s="96" t="n">
        <v>42</v>
      </c>
      <c r="X9" s="96" t="n">
        <v>0</v>
      </c>
      <c r="Y9" s="96" t="n">
        <v>45</v>
      </c>
      <c r="Z9" s="96" t="n">
        <v>0</v>
      </c>
      <c r="AA9" s="96" t="n">
        <v>58</v>
      </c>
      <c r="AB9" s="95" t="n">
        <v>0</v>
      </c>
      <c r="AC9" s="100" t="n">
        <f aca="false">V9-U9+AZ9</f>
        <v>112</v>
      </c>
      <c r="AD9" s="101" t="n">
        <f aca="false">U9-T9</f>
        <v>-56</v>
      </c>
      <c r="AE9" s="95" t="n">
        <v>151</v>
      </c>
      <c r="AF9" s="102" t="n">
        <f aca="false">IF(AE9&gt;0, V9/(AE9*24),"no data")</f>
        <v>0.969370860927152</v>
      </c>
      <c r="AG9" s="103" t="n">
        <f aca="false">IF(R9&gt;0,R9/24,"no data")</f>
        <v>148.875</v>
      </c>
      <c r="AH9" s="102" t="n">
        <f aca="false">IF(U9&gt;0,(U9/R9),"no data")</f>
        <v>0.951861181080325</v>
      </c>
      <c r="AI9" s="104" t="n">
        <f aca="false">(1440-((W9*X9)+(Y9*Z9)+(AA9*AB9))/(W9+Y9+AA9))/1440</f>
        <v>1</v>
      </c>
      <c r="AJ9" s="105" t="n">
        <f aca="false">IF(U9&gt;0,(1440-((X9*W9+AT9*AU9)+(Z9*Y9+AV9*AW9)+(AA9*AB9+AX9*AY9))/(W9+Y9+AA9))/1440,"no data")</f>
        <v>1</v>
      </c>
      <c r="AK9" s="127" t="n">
        <v>8.202</v>
      </c>
      <c r="AL9" s="256" t="n">
        <v>146.43</v>
      </c>
      <c r="AM9" s="94" t="n">
        <f aca="false">AK9*AL9</f>
        <v>1201.01886</v>
      </c>
      <c r="AN9" s="127" t="n">
        <v>29.5</v>
      </c>
      <c r="AO9" s="255" t="n">
        <v>979.38</v>
      </c>
      <c r="AP9" s="109" t="n">
        <f aca="false">AN9*AO9</f>
        <v>28891.71</v>
      </c>
      <c r="AQ9" s="130" t="n">
        <f aca="false">IF(U9&gt;0,((((AK9*AL9)+(AN9*AO9))/(U9*1000))*1000000),"no data")</f>
        <v>8848.20019406057</v>
      </c>
      <c r="AR9" s="111" t="n">
        <f aca="false">S9/24</f>
        <v>144.041666666667</v>
      </c>
      <c r="AS9" s="36"/>
      <c r="AT9" s="95" t="n">
        <v>0</v>
      </c>
      <c r="AU9" s="112" t="n">
        <v>0</v>
      </c>
      <c r="AV9" s="112" t="n">
        <v>0</v>
      </c>
      <c r="AW9" s="95" t="n">
        <v>0</v>
      </c>
      <c r="AX9" s="112" t="n">
        <v>0</v>
      </c>
      <c r="AY9" s="95" t="n">
        <v>0</v>
      </c>
      <c r="AZ9" s="95" t="n">
        <v>0</v>
      </c>
      <c r="BB9" s="113" t="n">
        <v>1024</v>
      </c>
      <c r="BC9" s="113" t="n">
        <v>1088</v>
      </c>
      <c r="BD9" s="113" t="n">
        <v>1401</v>
      </c>
      <c r="BE9" s="113" t="n">
        <f aca="false">BC9-BB9</f>
        <v>64</v>
      </c>
      <c r="BF9" s="113" t="n">
        <f aca="false">AQ9</f>
        <v>8848.20019406057</v>
      </c>
      <c r="BG9" s="114" t="n">
        <f aca="false">BD9/24</f>
        <v>58.375</v>
      </c>
      <c r="BH9" s="115" t="n">
        <v>2.027</v>
      </c>
      <c r="BI9" s="116" t="n">
        <v>2.027</v>
      </c>
      <c r="BJ9" s="117" t="n">
        <v>29.18</v>
      </c>
      <c r="BK9" s="118" t="n">
        <v>26.38</v>
      </c>
      <c r="BL9" s="117" t="n">
        <v>22.15</v>
      </c>
      <c r="BM9" s="117" t="n">
        <v>25.87</v>
      </c>
      <c r="BN9" s="118" t="n">
        <v>997.38</v>
      </c>
      <c r="BO9" s="117" t="n">
        <v>50.11</v>
      </c>
      <c r="BP9" s="136" t="n">
        <v>0.927</v>
      </c>
      <c r="BQ9" s="117" t="n">
        <v>96.05</v>
      </c>
      <c r="BR9" s="117" t="n">
        <v>87.03</v>
      </c>
      <c r="BS9" s="120" t="n">
        <f aca="false">BR9-BQ9</f>
        <v>-9.02</v>
      </c>
      <c r="BT9" s="134" t="n">
        <v>12111</v>
      </c>
      <c r="BU9" s="134" t="n">
        <v>11508</v>
      </c>
      <c r="BV9" s="135" t="n">
        <f aca="false">BU9-BT9</f>
        <v>-603</v>
      </c>
      <c r="BW9" s="113" t="n">
        <f aca="false">BH9+BI9</f>
        <v>4.054</v>
      </c>
      <c r="BX9" s="114" t="n">
        <v>24</v>
      </c>
      <c r="BY9" s="114" t="n">
        <v>24</v>
      </c>
      <c r="CA9" s="114" t="n">
        <v>23.97</v>
      </c>
      <c r="CB9" s="114" t="n">
        <v>6.9</v>
      </c>
      <c r="CD9" s="114" t="n">
        <v>2.1</v>
      </c>
      <c r="CE9" s="114" t="n">
        <v>5</v>
      </c>
      <c r="CF9" s="126" t="n">
        <v>2.1</v>
      </c>
      <c r="CG9" s="114" t="n">
        <v>0</v>
      </c>
    </row>
    <row r="10" customFormat="false" ht="15" hidden="false" customHeight="false" outlineLevel="0" collapsed="false">
      <c r="A10" s="90"/>
      <c r="B10" s="91" t="n">
        <v>43378</v>
      </c>
      <c r="C10" s="92" t="n">
        <v>81.8</v>
      </c>
      <c r="D10" s="93" t="n">
        <v>0.549</v>
      </c>
      <c r="E10" s="94" t="n">
        <v>65</v>
      </c>
      <c r="F10" s="95" t="n">
        <v>91</v>
      </c>
      <c r="G10" s="95" t="n">
        <v>73</v>
      </c>
      <c r="H10" s="96" t="n">
        <v>24</v>
      </c>
      <c r="I10" s="96" t="n">
        <v>0</v>
      </c>
      <c r="J10" s="96" t="n">
        <v>24</v>
      </c>
      <c r="K10" s="96" t="n">
        <v>0</v>
      </c>
      <c r="L10" s="97" t="n">
        <v>0</v>
      </c>
      <c r="M10" s="97" t="n">
        <v>0</v>
      </c>
      <c r="N10" s="97" t="n">
        <v>0</v>
      </c>
      <c r="O10" s="97" t="n">
        <v>0</v>
      </c>
      <c r="P10" s="97" t="n">
        <v>13</v>
      </c>
      <c r="Q10" s="97" t="n">
        <v>16</v>
      </c>
      <c r="R10" s="97" t="n">
        <v>3578</v>
      </c>
      <c r="S10" s="98" t="n">
        <v>3459</v>
      </c>
      <c r="T10" s="98" t="n">
        <v>3228</v>
      </c>
      <c r="U10" s="99" t="n">
        <v>3212</v>
      </c>
      <c r="V10" s="99" t="n">
        <v>3315</v>
      </c>
      <c r="W10" s="96" t="n">
        <v>42</v>
      </c>
      <c r="X10" s="96" t="n">
        <v>0</v>
      </c>
      <c r="Y10" s="96" t="n">
        <v>45</v>
      </c>
      <c r="Z10" s="96" t="n">
        <v>0</v>
      </c>
      <c r="AA10" s="96" t="n">
        <v>58</v>
      </c>
      <c r="AB10" s="95" t="n">
        <v>0</v>
      </c>
      <c r="AC10" s="100" t="n">
        <f aca="false">V10-U10+AZ10</f>
        <v>103</v>
      </c>
      <c r="AD10" s="101" t="n">
        <f aca="false">U10-T10</f>
        <v>-16</v>
      </c>
      <c r="AE10" s="95" t="n">
        <v>148</v>
      </c>
      <c r="AF10" s="102" t="n">
        <f aca="false">IF(AE10&gt;0, V10/(AE10*24),"no data")</f>
        <v>0.933277027027027</v>
      </c>
      <c r="AG10" s="103" t="n">
        <f aca="false">IF(R10&gt;0,R10/24,"no data")</f>
        <v>149.083333333333</v>
      </c>
      <c r="AH10" s="102" t="n">
        <f aca="false">IF(U10&gt;0,(U10/R10),"no data")</f>
        <v>0.897708216880939</v>
      </c>
      <c r="AI10" s="104" t="n">
        <f aca="false">(1440-((W10*X10)+(Y10*Z10)+(AA10*AB10))/(W10+Y10+AA10))/1440</f>
        <v>1</v>
      </c>
      <c r="AJ10" s="105" t="n">
        <f aca="false">IF(U10&gt;0,(1440-((X10*W10+AT10*AU10)+(Z10*Y10+AV10*AW10)+(AA10*AB10+AX10*AY10))/(W10+Y10+AA10))/1440,"no data")</f>
        <v>0.956819923371647</v>
      </c>
      <c r="AK10" s="127" t="n">
        <v>8.535</v>
      </c>
      <c r="AL10" s="256" t="n">
        <v>167.85</v>
      </c>
      <c r="AM10" s="94" t="n">
        <f aca="false">AK10*AL10</f>
        <v>1432.59975</v>
      </c>
      <c r="AN10" s="127" t="n">
        <v>26.933</v>
      </c>
      <c r="AO10" s="257" t="n">
        <v>976.979913117737</v>
      </c>
      <c r="AP10" s="109" t="n">
        <f aca="false">AN10*AO10</f>
        <v>26313</v>
      </c>
      <c r="AQ10" s="130" t="n">
        <f aca="false">IF(U10&gt;0,((((AK10*AL10)+(AN10*AO10))/(U10*1000))*1000000),"no data")</f>
        <v>8638.10702054795</v>
      </c>
      <c r="AR10" s="111" t="n">
        <f aca="false">S10/24</f>
        <v>144.125</v>
      </c>
      <c r="AS10" s="36"/>
      <c r="AT10" s="95" t="n">
        <v>0</v>
      </c>
      <c r="AU10" s="112" t="n">
        <v>0</v>
      </c>
      <c r="AV10" s="112" t="n">
        <v>0</v>
      </c>
      <c r="AW10" s="95" t="n">
        <v>0</v>
      </c>
      <c r="AX10" s="112" t="n">
        <v>14</v>
      </c>
      <c r="AY10" s="95" t="n">
        <v>644</v>
      </c>
      <c r="AZ10" s="95" t="n">
        <v>0</v>
      </c>
      <c r="BB10" s="113" t="n">
        <v>967</v>
      </c>
      <c r="BC10" s="113" t="n">
        <v>1094</v>
      </c>
      <c r="BD10" s="113" t="n">
        <v>1254</v>
      </c>
      <c r="BE10" s="113" t="n">
        <f aca="false">BC10-BB10</f>
        <v>127</v>
      </c>
      <c r="BF10" s="113" t="n">
        <f aca="false">AQ10</f>
        <v>8638.10702054795</v>
      </c>
      <c r="BG10" s="114" t="n">
        <f aca="false">BD10/24</f>
        <v>52.25</v>
      </c>
      <c r="BH10" s="115" t="n">
        <v>1.331</v>
      </c>
      <c r="BI10" s="116" t="n">
        <v>1.335</v>
      </c>
      <c r="BJ10" s="117" t="n">
        <v>29.23</v>
      </c>
      <c r="BK10" s="118" t="n">
        <v>25.27</v>
      </c>
      <c r="BL10" s="118" t="n">
        <v>21.71</v>
      </c>
      <c r="BM10" s="118" t="n">
        <v>28.53</v>
      </c>
      <c r="BN10" s="118" t="n">
        <v>1000.1</v>
      </c>
      <c r="BO10" s="117" t="n">
        <v>50.1</v>
      </c>
      <c r="BP10" s="119" t="n">
        <v>0.9198</v>
      </c>
      <c r="BQ10" s="114" t="n">
        <v>90.33</v>
      </c>
      <c r="BR10" s="114" t="n">
        <v>87.04</v>
      </c>
      <c r="BS10" s="120" t="n">
        <f aca="false">BR10-BQ10</f>
        <v>-3.28999999999999</v>
      </c>
      <c r="BT10" s="134" t="n">
        <v>12283</v>
      </c>
      <c r="BU10" s="134" t="n">
        <v>11426</v>
      </c>
      <c r="BV10" s="135" t="n">
        <f aca="false">BU10-BT10</f>
        <v>-857</v>
      </c>
      <c r="BW10" s="113" t="n">
        <f aca="false">BH10+BI10</f>
        <v>2.666</v>
      </c>
      <c r="BX10" s="137" t="n">
        <v>24</v>
      </c>
      <c r="BY10" s="114" t="n">
        <v>24</v>
      </c>
      <c r="CA10" s="114" t="n">
        <v>12.17</v>
      </c>
      <c r="CB10" s="114" t="n">
        <v>7.05</v>
      </c>
      <c r="CD10" s="114" t="n">
        <v>2.1</v>
      </c>
      <c r="CE10" s="114" t="n">
        <v>4.9</v>
      </c>
      <c r="CF10" s="126" t="n">
        <v>2.1</v>
      </c>
      <c r="CG10" s="114" t="n">
        <v>0</v>
      </c>
    </row>
    <row r="11" customFormat="false" ht="15" hidden="false" customHeight="false" outlineLevel="0" collapsed="false">
      <c r="A11" s="90"/>
      <c r="B11" s="91" t="n">
        <v>43379</v>
      </c>
      <c r="C11" s="92" t="n">
        <v>83.3</v>
      </c>
      <c r="D11" s="93" t="n">
        <v>0.552</v>
      </c>
      <c r="E11" s="94" t="n">
        <v>66.3</v>
      </c>
      <c r="F11" s="95" t="n">
        <v>94</v>
      </c>
      <c r="G11" s="95" t="n">
        <v>73</v>
      </c>
      <c r="H11" s="96" t="n">
        <v>24</v>
      </c>
      <c r="I11" s="96" t="n">
        <v>0</v>
      </c>
      <c r="J11" s="96" t="n">
        <v>24</v>
      </c>
      <c r="K11" s="96" t="n">
        <v>0</v>
      </c>
      <c r="L11" s="97" t="n">
        <v>0</v>
      </c>
      <c r="M11" s="97" t="n">
        <v>0</v>
      </c>
      <c r="N11" s="97" t="n">
        <v>0</v>
      </c>
      <c r="O11" s="97" t="n">
        <v>0</v>
      </c>
      <c r="P11" s="97" t="n">
        <v>7</v>
      </c>
      <c r="Q11" s="97" t="n">
        <v>17</v>
      </c>
      <c r="R11" s="97" t="n">
        <v>3562</v>
      </c>
      <c r="S11" s="98" t="n">
        <v>3381</v>
      </c>
      <c r="T11" s="98" t="n">
        <v>3152</v>
      </c>
      <c r="U11" s="99" t="n">
        <v>3125</v>
      </c>
      <c r="V11" s="99" t="n">
        <v>3223</v>
      </c>
      <c r="W11" s="96" t="n">
        <v>42</v>
      </c>
      <c r="X11" s="96" t="n">
        <v>0</v>
      </c>
      <c r="Y11" s="96" t="n">
        <v>45</v>
      </c>
      <c r="Z11" s="96" t="n">
        <v>0</v>
      </c>
      <c r="AA11" s="96" t="n">
        <v>58</v>
      </c>
      <c r="AB11" s="95" t="n">
        <v>0</v>
      </c>
      <c r="AC11" s="100" t="n">
        <f aca="false">V11-U11+AZ11</f>
        <v>98</v>
      </c>
      <c r="AD11" s="101" t="n">
        <f aca="false">U11-T11</f>
        <v>-27</v>
      </c>
      <c r="AE11" s="95" t="n">
        <v>149</v>
      </c>
      <c r="AF11" s="102" t="n">
        <f aca="false">IF(AE11&gt;0, V11/(AE11*24),"no data")</f>
        <v>0.901286353467561</v>
      </c>
      <c r="AG11" s="103" t="n">
        <f aca="false">IF(R11&gt;0,R11/24,"no data")</f>
        <v>148.416666666667</v>
      </c>
      <c r="AH11" s="102" t="n">
        <f aca="false">IF(U11&gt;0,(U11/R11),"no data")</f>
        <v>0.877316114542392</v>
      </c>
      <c r="AI11" s="104" t="n">
        <f aca="false">(1440-((W11*X11)+(Y11*Z11)+(AA11*AB11))/(W11+Y11+AA11))/1440</f>
        <v>1</v>
      </c>
      <c r="AJ11" s="105" t="n">
        <f aca="false">IF(U11&gt;0,(1440-((X11*W11+AT11*AU11)+(Z11*Y11+AV11*AW11)+(AA11*AB11+AX11*AY11))/(W11+Y11+AA11))/1440,"no data")</f>
        <v>0.932749042145594</v>
      </c>
      <c r="AK11" s="127" t="n">
        <v>8.501</v>
      </c>
      <c r="AL11" s="256" t="n">
        <v>171.51</v>
      </c>
      <c r="AM11" s="94" t="n">
        <f aca="false">AK11*AL11</f>
        <v>1458.00651</v>
      </c>
      <c r="AN11" s="127" t="n">
        <v>25.835</v>
      </c>
      <c r="AO11" s="257" t="n">
        <v>987.416</v>
      </c>
      <c r="AP11" s="109" t="n">
        <f aca="false">AN11*AO11</f>
        <v>25509.89236</v>
      </c>
      <c r="AQ11" s="130" t="n">
        <f aca="false">IF(U11&gt;0,((((AK11*AL11)+(AN11*AO11))/(U11*1000))*1000000),"no data")</f>
        <v>8629.7276384</v>
      </c>
      <c r="AR11" s="111" t="n">
        <f aca="false">S11/24</f>
        <v>140.875</v>
      </c>
      <c r="AS11" s="36"/>
      <c r="AT11" s="95" t="n">
        <v>0</v>
      </c>
      <c r="AU11" s="112" t="n">
        <v>0</v>
      </c>
      <c r="AV11" s="112" t="n">
        <v>0</v>
      </c>
      <c r="AW11" s="95" t="n">
        <v>0</v>
      </c>
      <c r="AX11" s="112" t="n">
        <v>14</v>
      </c>
      <c r="AY11" s="95" t="n">
        <v>1003</v>
      </c>
      <c r="AZ11" s="95" t="n">
        <v>0</v>
      </c>
      <c r="BB11" s="113" t="n">
        <v>973</v>
      </c>
      <c r="BC11" s="113" t="n">
        <v>1090</v>
      </c>
      <c r="BD11" s="113" t="n">
        <v>1160</v>
      </c>
      <c r="BE11" s="113" t="n">
        <f aca="false">BC11-BB11</f>
        <v>117</v>
      </c>
      <c r="BF11" s="113" t="n">
        <f aca="false">AQ11</f>
        <v>8629.7276384</v>
      </c>
      <c r="BG11" s="114" t="n">
        <f aca="false">BD11/24</f>
        <v>48.3333333333333</v>
      </c>
      <c r="BH11" s="115" t="n">
        <v>0.857</v>
      </c>
      <c r="BI11" s="116" t="n">
        <v>0.773</v>
      </c>
      <c r="BJ11" s="117" t="n">
        <v>28.6</v>
      </c>
      <c r="BK11" s="118" t="n">
        <v>25</v>
      </c>
      <c r="BL11" s="118" t="n">
        <v>21.37</v>
      </c>
      <c r="BM11" s="118" t="n">
        <v>28.18</v>
      </c>
      <c r="BN11" s="118" t="n">
        <v>999.08</v>
      </c>
      <c r="BO11" s="117" t="n">
        <v>50.08</v>
      </c>
      <c r="BP11" s="119" t="n">
        <v>0.9188</v>
      </c>
      <c r="BQ11" s="114" t="n">
        <v>91.33</v>
      </c>
      <c r="BR11" s="114" t="n">
        <v>87.09</v>
      </c>
      <c r="BS11" s="120" t="n">
        <f aca="false">BR11-BQ11</f>
        <v>-4.24</v>
      </c>
      <c r="BT11" s="134" t="n">
        <v>12084</v>
      </c>
      <c r="BU11" s="134" t="n">
        <v>11299</v>
      </c>
      <c r="BV11" s="135" t="n">
        <f aca="false">BU11-BT11</f>
        <v>-785</v>
      </c>
      <c r="BW11" s="113" t="n">
        <f aca="false">BH11+BI11</f>
        <v>1.63</v>
      </c>
      <c r="BX11" s="114" t="n">
        <v>17.25</v>
      </c>
      <c r="BY11" s="114" t="n">
        <v>17.25</v>
      </c>
      <c r="CA11" s="114" t="n">
        <v>15.55</v>
      </c>
      <c r="CB11" s="114" t="n">
        <v>4.83</v>
      </c>
      <c r="CD11" s="114" t="n">
        <v>2.1</v>
      </c>
      <c r="CE11" s="114" t="n">
        <v>5</v>
      </c>
      <c r="CF11" s="126" t="n">
        <v>2.1</v>
      </c>
      <c r="CG11" s="126" t="n">
        <v>0</v>
      </c>
    </row>
    <row r="12" customFormat="false" ht="15" hidden="false" customHeight="false" outlineLevel="0" collapsed="false">
      <c r="A12" s="90"/>
      <c r="B12" s="91" t="n">
        <v>43380</v>
      </c>
      <c r="C12" s="92" t="n">
        <v>82.84</v>
      </c>
      <c r="D12" s="93" t="n">
        <v>0.5978</v>
      </c>
      <c r="E12" s="94" t="n">
        <v>67.9</v>
      </c>
      <c r="F12" s="95" t="n">
        <v>94.8</v>
      </c>
      <c r="G12" s="95" t="n">
        <v>72.76</v>
      </c>
      <c r="H12" s="96" t="n">
        <v>22</v>
      </c>
      <c r="I12" s="96" t="n">
        <v>16</v>
      </c>
      <c r="J12" s="96" t="n">
        <v>24</v>
      </c>
      <c r="K12" s="96" t="n">
        <v>0</v>
      </c>
      <c r="L12" s="97" t="n">
        <v>1</v>
      </c>
      <c r="M12" s="97" t="n">
        <v>26</v>
      </c>
      <c r="N12" s="97" t="n">
        <v>0</v>
      </c>
      <c r="O12" s="97" t="n">
        <v>0</v>
      </c>
      <c r="P12" s="97" t="n">
        <v>2</v>
      </c>
      <c r="Q12" s="97" t="n">
        <v>50</v>
      </c>
      <c r="R12" s="97" t="n">
        <v>3566</v>
      </c>
      <c r="S12" s="98" t="n">
        <v>3184</v>
      </c>
      <c r="T12" s="98" t="n">
        <v>3031</v>
      </c>
      <c r="U12" s="99" t="n">
        <v>2983</v>
      </c>
      <c r="V12" s="99" t="n">
        <v>3079</v>
      </c>
      <c r="W12" s="96" t="n">
        <v>42</v>
      </c>
      <c r="X12" s="96" t="n">
        <v>0</v>
      </c>
      <c r="Y12" s="96" t="n">
        <v>45</v>
      </c>
      <c r="Z12" s="96" t="n">
        <v>0</v>
      </c>
      <c r="AA12" s="96" t="n">
        <v>58</v>
      </c>
      <c r="AB12" s="95" t="n">
        <v>0</v>
      </c>
      <c r="AC12" s="100" t="n">
        <f aca="false">V12-U12+AZ12</f>
        <v>96</v>
      </c>
      <c r="AD12" s="101" t="n">
        <f aca="false">U12-T12</f>
        <v>-48</v>
      </c>
      <c r="AE12" s="95" t="n">
        <v>149</v>
      </c>
      <c r="AF12" s="102" t="n">
        <f aca="false">IF(AE12&gt;0, V12/(AE12*24),"no data")</f>
        <v>0.861017897091723</v>
      </c>
      <c r="AG12" s="103" t="n">
        <f aca="false">IF(R12&gt;0,R12/24,"no data")</f>
        <v>148.583333333333</v>
      </c>
      <c r="AH12" s="102" t="n">
        <f aca="false">IF(U12&gt;0,(U12/R12),"no data")</f>
        <v>0.836511497476164</v>
      </c>
      <c r="AI12" s="104" t="n">
        <f aca="false">(1440-((W12*X12)+(Y12*Z12)+(AA12*AB12))/(W12+Y12+AA12))/1440</f>
        <v>1</v>
      </c>
      <c r="AJ12" s="105" t="n">
        <f aca="false">IF(U12&gt;0,(1440-((X12*W12+AT12*AU12)+(Z12*Y12+AV12*AW12)+(AA12*AB12+AX12*AY12))/(W12+Y12+AA12))/1440,"no data")</f>
        <v>0.901388888888889</v>
      </c>
      <c r="AK12" s="127" t="n">
        <v>8.482</v>
      </c>
      <c r="AL12" s="256" t="n">
        <v>166.19</v>
      </c>
      <c r="AM12" s="94" t="n">
        <f aca="false">AK12*AL12</f>
        <v>1409.62358</v>
      </c>
      <c r="AN12" s="127" t="n">
        <v>24.481</v>
      </c>
      <c r="AO12" s="257" t="n">
        <v>991.63</v>
      </c>
      <c r="AP12" s="109" t="n">
        <f aca="false">AN12*AO12</f>
        <v>24276.09403</v>
      </c>
      <c r="AQ12" s="130" t="n">
        <f aca="false">IF(U12&gt;0,((((AK12*AL12)+(AN12*AO12))/(U12*1000))*1000000),"no data")</f>
        <v>8610.69983573583</v>
      </c>
      <c r="AR12" s="111" t="n">
        <f aca="false">S12/24</f>
        <v>132.666666666667</v>
      </c>
      <c r="AS12" s="36"/>
      <c r="AT12" s="95" t="n">
        <v>15</v>
      </c>
      <c r="AU12" s="112" t="n">
        <v>18</v>
      </c>
      <c r="AV12" s="112" t="n">
        <v>0</v>
      </c>
      <c r="AW12" s="95" t="n">
        <v>0</v>
      </c>
      <c r="AX12" s="112" t="n">
        <v>16</v>
      </c>
      <c r="AY12" s="95" t="n">
        <v>1270</v>
      </c>
      <c r="AZ12" s="95" t="n">
        <v>0</v>
      </c>
      <c r="BB12" s="113" t="n">
        <v>940</v>
      </c>
      <c r="BC12" s="113" t="n">
        <v>1087</v>
      </c>
      <c r="BD12" s="113" t="n">
        <v>1052</v>
      </c>
      <c r="BE12" s="113" t="n">
        <f aca="false">BC12-BB12</f>
        <v>147</v>
      </c>
      <c r="BF12" s="113" t="n">
        <f aca="false">AQ12</f>
        <v>8610.69983573583</v>
      </c>
      <c r="BG12" s="114" t="n">
        <f aca="false">BD12/24</f>
        <v>43.8333333333333</v>
      </c>
      <c r="BH12" s="115" t="n">
        <v>0.177</v>
      </c>
      <c r="BI12" s="116" t="n">
        <v>0.309</v>
      </c>
      <c r="BJ12" s="117" t="n">
        <v>26.21</v>
      </c>
      <c r="BK12" s="118" t="n">
        <v>25.28</v>
      </c>
      <c r="BL12" s="118" t="n">
        <v>21.3</v>
      </c>
      <c r="BM12" s="118" t="n">
        <v>27.67</v>
      </c>
      <c r="BN12" s="118" t="n">
        <v>997.5</v>
      </c>
      <c r="BO12" s="117" t="n">
        <v>50.12</v>
      </c>
      <c r="BP12" s="119" t="n">
        <v>0.9207</v>
      </c>
      <c r="BQ12" s="114" t="n">
        <v>94.6</v>
      </c>
      <c r="BR12" s="114" t="n">
        <v>87.15</v>
      </c>
      <c r="BS12" s="120" t="n">
        <f aca="false">BR12-BQ12</f>
        <v>-7.44999999999999</v>
      </c>
      <c r="BT12" s="113" t="n">
        <v>12121</v>
      </c>
      <c r="BU12" s="113" t="n">
        <v>11259</v>
      </c>
      <c r="BV12" s="135" t="n">
        <f aca="false">BU12-BT12</f>
        <v>-862</v>
      </c>
      <c r="BW12" s="113" t="n">
        <f aca="false">BH12+BI12</f>
        <v>0.486</v>
      </c>
      <c r="BX12" s="126" t="n">
        <v>2.92</v>
      </c>
      <c r="BY12" s="126" t="n">
        <v>4.633</v>
      </c>
      <c r="CA12" s="126" t="n">
        <v>19.87</v>
      </c>
      <c r="CB12" s="126" t="n">
        <v>4.83</v>
      </c>
      <c r="CD12" s="126" t="n">
        <v>2.1</v>
      </c>
      <c r="CE12" s="126" t="n">
        <v>4.9</v>
      </c>
      <c r="CF12" s="126" t="n">
        <v>2.1</v>
      </c>
      <c r="CG12" s="126" t="n">
        <v>0</v>
      </c>
    </row>
    <row r="13" customFormat="false" ht="15" hidden="false" customHeight="true" outlineLevel="0" collapsed="false">
      <c r="A13" s="90" t="s">
        <v>134</v>
      </c>
      <c r="B13" s="91" t="n">
        <v>43381</v>
      </c>
      <c r="C13" s="140" t="n">
        <v>82.4</v>
      </c>
      <c r="D13" s="141" t="n">
        <v>0.624</v>
      </c>
      <c r="E13" s="142" t="n">
        <v>68.7</v>
      </c>
      <c r="F13" s="143" t="n">
        <v>94</v>
      </c>
      <c r="G13" s="143" t="n">
        <v>73</v>
      </c>
      <c r="H13" s="144" t="n">
        <v>12</v>
      </c>
      <c r="I13" s="144" t="n">
        <v>47</v>
      </c>
      <c r="J13" s="144" t="n">
        <v>24</v>
      </c>
      <c r="K13" s="144" t="n">
        <v>0</v>
      </c>
      <c r="L13" s="145" t="n">
        <v>10</v>
      </c>
      <c r="M13" s="145" t="n">
        <v>27</v>
      </c>
      <c r="N13" s="145" t="n">
        <v>0</v>
      </c>
      <c r="O13" s="145" t="n">
        <v>0</v>
      </c>
      <c r="P13" s="145" t="n">
        <v>12</v>
      </c>
      <c r="Q13" s="145" t="n">
        <v>32</v>
      </c>
      <c r="R13" s="146" t="n">
        <v>3571</v>
      </c>
      <c r="S13" s="147" t="n">
        <v>3377</v>
      </c>
      <c r="T13" s="147" t="n">
        <v>2609</v>
      </c>
      <c r="U13" s="148" t="n">
        <v>2583</v>
      </c>
      <c r="V13" s="148" t="n">
        <v>2679</v>
      </c>
      <c r="W13" s="143" t="n">
        <v>42</v>
      </c>
      <c r="X13" s="143" t="n">
        <v>0</v>
      </c>
      <c r="Y13" s="143" t="n">
        <v>45</v>
      </c>
      <c r="Z13" s="143" t="n">
        <v>0</v>
      </c>
      <c r="AA13" s="143" t="n">
        <v>58</v>
      </c>
      <c r="AB13" s="143" t="n">
        <v>0</v>
      </c>
      <c r="AC13" s="149" t="n">
        <f aca="false">V13-U13+AZ13</f>
        <v>96</v>
      </c>
      <c r="AD13" s="150" t="n">
        <f aca="false">U13-T13</f>
        <v>-26</v>
      </c>
      <c r="AE13" s="143" t="n">
        <v>147</v>
      </c>
      <c r="AF13" s="151" t="n">
        <f aca="false">IF(AE13&gt;0, V13/(AE13*24),"no data")</f>
        <v>0.759353741496599</v>
      </c>
      <c r="AG13" s="152" t="n">
        <f aca="false">IF(R13&gt;0,R13/24,"no data")</f>
        <v>148.791666666667</v>
      </c>
      <c r="AH13" s="151" t="n">
        <f aca="false">IF(U13&gt;0,(U13/R13),"no data")</f>
        <v>0.723326799215906</v>
      </c>
      <c r="AI13" s="153" t="n">
        <f aca="false">(1440-((W13*X13)+(Y13*Z13)+(AA13*AB13))/(W13+Y13+AA13))/1440</f>
        <v>1</v>
      </c>
      <c r="AJ13" s="154" t="n">
        <f aca="false">IF(U13&gt;0,(1440-((X13*W13+AT13*AU13)+(Z13*Y13+AV13*AW13)+(AA13*AB13+AX13*AY13))/(W13+Y13+AA13))/1440,"no data")</f>
        <v>0.893007662835249</v>
      </c>
      <c r="AK13" s="258" t="n">
        <v>8.483</v>
      </c>
      <c r="AL13" s="259" t="n">
        <v>166.63</v>
      </c>
      <c r="AM13" s="251" t="n">
        <f aca="false">AK13*AL13</f>
        <v>1413.52229</v>
      </c>
      <c r="AN13" s="258" t="n">
        <v>21.205</v>
      </c>
      <c r="AO13" s="260" t="n">
        <v>1006.178</v>
      </c>
      <c r="AP13" s="155" t="n">
        <f aca="false">AN13*AO13</f>
        <v>21336.00449</v>
      </c>
      <c r="AQ13" s="156" t="n">
        <f aca="false">IF(U13&gt;0,((((AK13*AL13)+(AN13*AO13))/(U13*1000))*1000000),"no data")</f>
        <v>8807.40487030585</v>
      </c>
      <c r="AR13" s="157" t="n">
        <f aca="false">S13/24</f>
        <v>140.708333333333</v>
      </c>
      <c r="AS13" s="36"/>
      <c r="AT13" s="158" t="n">
        <v>22</v>
      </c>
      <c r="AU13" s="143" t="n">
        <v>46</v>
      </c>
      <c r="AV13" s="159" t="n">
        <v>0</v>
      </c>
      <c r="AW13" s="159" t="n">
        <v>0</v>
      </c>
      <c r="AX13" s="143" t="n">
        <v>31</v>
      </c>
      <c r="AY13" s="159" t="n">
        <v>688</v>
      </c>
      <c r="AZ13" s="143" t="n">
        <v>0</v>
      </c>
      <c r="BB13" s="143" t="n">
        <v>544</v>
      </c>
      <c r="BC13" s="143" t="n">
        <v>1081</v>
      </c>
      <c r="BD13" s="143" t="n">
        <v>1054</v>
      </c>
      <c r="BE13" s="160" t="n">
        <f aca="false">BC13-BB13</f>
        <v>537</v>
      </c>
      <c r="BF13" s="161" t="n">
        <f aca="false">AQ13</f>
        <v>8807.40487030585</v>
      </c>
      <c r="BG13" s="162" t="n">
        <f aca="false">BD13/24</f>
        <v>43.9166666666667</v>
      </c>
      <c r="BH13" s="163" t="n">
        <v>1.12</v>
      </c>
      <c r="BI13" s="164" t="n">
        <v>1.787</v>
      </c>
      <c r="BJ13" s="162" t="n">
        <v>28.41</v>
      </c>
      <c r="BK13" s="160" t="n">
        <v>13.74</v>
      </c>
      <c r="BL13" s="160" t="n">
        <v>21.07</v>
      </c>
      <c r="BM13" s="160" t="n">
        <v>27.56</v>
      </c>
      <c r="BN13" s="160" t="n">
        <v>994.96</v>
      </c>
      <c r="BO13" s="162" t="n">
        <v>50.12</v>
      </c>
      <c r="BP13" s="165" t="n">
        <v>0.9206</v>
      </c>
      <c r="BQ13" s="162" t="n">
        <v>95.83</v>
      </c>
      <c r="BR13" s="162" t="n">
        <v>87.21</v>
      </c>
      <c r="BS13" s="120" t="n">
        <f aca="false">BR13-BQ13</f>
        <v>-8.62</v>
      </c>
      <c r="BT13" s="160" t="n">
        <v>11580</v>
      </c>
      <c r="BU13" s="160" t="n">
        <v>11203</v>
      </c>
      <c r="BV13" s="135" t="n">
        <f aca="false">BU13-BT13</f>
        <v>-377</v>
      </c>
      <c r="BW13" s="160" t="n">
        <f aca="false">BH13+BI13</f>
        <v>2.907</v>
      </c>
      <c r="BX13" s="162" t="n">
        <v>12.7</v>
      </c>
      <c r="BY13" s="162" t="n">
        <v>24</v>
      </c>
      <c r="CA13" s="162" t="n">
        <v>11.8</v>
      </c>
      <c r="CB13" s="162" t="n">
        <v>5.62</v>
      </c>
      <c r="CD13" s="162" t="n">
        <v>2.1</v>
      </c>
      <c r="CE13" s="162" t="n">
        <v>5</v>
      </c>
      <c r="CF13" s="162" t="n">
        <v>2</v>
      </c>
      <c r="CG13" s="162" t="n">
        <v>0</v>
      </c>
    </row>
    <row r="14" customFormat="false" ht="15" hidden="false" customHeight="false" outlineLevel="0" collapsed="false">
      <c r="A14" s="90"/>
      <c r="B14" s="91" t="n">
        <v>43382</v>
      </c>
      <c r="C14" s="140" t="n">
        <v>77.4</v>
      </c>
      <c r="D14" s="166" t="n">
        <v>0.587</v>
      </c>
      <c r="E14" s="142" t="n">
        <v>63.5</v>
      </c>
      <c r="F14" s="143" t="n">
        <v>88</v>
      </c>
      <c r="G14" s="143" t="n">
        <v>69</v>
      </c>
      <c r="H14" s="144" t="n">
        <v>0</v>
      </c>
      <c r="I14" s="144" t="n">
        <v>38</v>
      </c>
      <c r="J14" s="144" t="n">
        <v>12</v>
      </c>
      <c r="K14" s="144" t="n">
        <v>1</v>
      </c>
      <c r="L14" s="145" t="n">
        <v>22</v>
      </c>
      <c r="M14" s="145" t="n">
        <v>21</v>
      </c>
      <c r="N14" s="145" t="n">
        <v>6</v>
      </c>
      <c r="O14" s="145" t="n">
        <v>50</v>
      </c>
      <c r="P14" s="145" t="n">
        <v>0</v>
      </c>
      <c r="Q14" s="145" t="n">
        <v>25</v>
      </c>
      <c r="R14" s="146" t="n">
        <v>3617</v>
      </c>
      <c r="S14" s="147" t="n">
        <v>3169</v>
      </c>
      <c r="T14" s="147" t="n">
        <v>998</v>
      </c>
      <c r="U14" s="148" t="n">
        <v>998</v>
      </c>
      <c r="V14" s="148" t="n">
        <v>1046</v>
      </c>
      <c r="W14" s="143" t="n">
        <v>42</v>
      </c>
      <c r="X14" s="143" t="n">
        <v>0</v>
      </c>
      <c r="Y14" s="143" t="n">
        <v>45</v>
      </c>
      <c r="Z14" s="143" t="n">
        <v>0</v>
      </c>
      <c r="AA14" s="143" t="n">
        <v>58</v>
      </c>
      <c r="AB14" s="143" t="n">
        <v>0</v>
      </c>
      <c r="AC14" s="149" t="n">
        <f aca="false">V14-U14+AZ14</f>
        <v>55</v>
      </c>
      <c r="AD14" s="150" t="n">
        <f aca="false">U14-T14</f>
        <v>0</v>
      </c>
      <c r="AE14" s="143" t="n">
        <v>131</v>
      </c>
      <c r="AF14" s="151" t="n">
        <f aca="false">IF(AE14&gt;0, V14/(AE14*24),"no data")</f>
        <v>0.332697201017812</v>
      </c>
      <c r="AG14" s="152" t="n">
        <f aca="false">IF(R14&gt;0,R14/24,"no data")</f>
        <v>150.708333333333</v>
      </c>
      <c r="AH14" s="151" t="n">
        <f aca="false">IF(U14&gt;0,(U14/R14),"no data")</f>
        <v>0.275919270113354</v>
      </c>
      <c r="AI14" s="153" t="n">
        <f aca="false">(1440-((W14*X14)+(Y14*Z14)+(AA14*AB14))/(W14+Y14+AA14))/1440</f>
        <v>1</v>
      </c>
      <c r="AJ14" s="154" t="n">
        <f aca="false">IF(U14&gt;0,(1440-((X14*W14+AT14*AU14)+(Z14*Y14+AV14*AW14)+(AA14*AB14+AX14*AY14))/(W14+Y14+AA14))/1440,"no data")</f>
        <v>0.858960727969349</v>
      </c>
      <c r="AK14" s="258" t="n">
        <v>5.872</v>
      </c>
      <c r="AL14" s="259" t="n">
        <v>170.21</v>
      </c>
      <c r="AM14" s="251" t="n">
        <f aca="false">AK14*AL14</f>
        <v>999.47312</v>
      </c>
      <c r="AN14" s="258" t="n">
        <v>8.151</v>
      </c>
      <c r="AO14" s="260" t="n">
        <v>1011.657</v>
      </c>
      <c r="AP14" s="155" t="n">
        <f aca="false">AN14*AO14</f>
        <v>8246.016207</v>
      </c>
      <c r="AQ14" s="156" t="n">
        <f aca="false">IF(U14&gt;0,((((AK14*AL14)+(AN14*AO14))/(U14*1000))*1000000),"no data")</f>
        <v>9264.01736172345</v>
      </c>
      <c r="AR14" s="157" t="n">
        <f aca="false">S14/24</f>
        <v>132.041666666667</v>
      </c>
      <c r="AS14" s="36"/>
      <c r="AT14" s="158" t="n">
        <v>20</v>
      </c>
      <c r="AU14" s="143" t="n">
        <v>61</v>
      </c>
      <c r="AV14" s="159" t="n">
        <v>17</v>
      </c>
      <c r="AW14" s="159" t="n">
        <v>309</v>
      </c>
      <c r="AX14" s="143" t="n">
        <v>32</v>
      </c>
      <c r="AY14" s="159" t="n">
        <v>718</v>
      </c>
      <c r="AZ14" s="143" t="n">
        <v>7</v>
      </c>
      <c r="BB14" s="143" t="n">
        <v>46</v>
      </c>
      <c r="BC14" s="143" t="n">
        <v>711</v>
      </c>
      <c r="BD14" s="143" t="n">
        <v>289</v>
      </c>
      <c r="BE14" s="160" t="n">
        <f aca="false">BC14-BB14</f>
        <v>665</v>
      </c>
      <c r="BF14" s="161" t="n">
        <f aca="false">AQ14</f>
        <v>9264.01736172345</v>
      </c>
      <c r="BG14" s="162" t="n">
        <f aca="false">BD14/24</f>
        <v>12.0416666666667</v>
      </c>
      <c r="BH14" s="163" t="n">
        <v>0.09</v>
      </c>
      <c r="BI14" s="164" t="n">
        <v>0.4</v>
      </c>
      <c r="BJ14" s="162" t="n">
        <v>0</v>
      </c>
      <c r="BK14" s="160" t="n">
        <v>1.54</v>
      </c>
      <c r="BL14" s="160" t="n">
        <v>14.2</v>
      </c>
      <c r="BM14" s="160" t="n">
        <v>19.93</v>
      </c>
      <c r="BN14" s="160" t="n">
        <v>996.7</v>
      </c>
      <c r="BO14" s="160" t="n">
        <v>50.06</v>
      </c>
      <c r="BP14" s="165" t="n">
        <v>0.9193</v>
      </c>
      <c r="BQ14" s="162" t="n">
        <v>87.8</v>
      </c>
      <c r="BR14" s="162" t="n">
        <v>86.9</v>
      </c>
      <c r="BS14" s="120" t="n">
        <f aca="false">BR14-BQ14</f>
        <v>-0.899999999999992</v>
      </c>
      <c r="BT14" s="160" t="n">
        <v>12451</v>
      </c>
      <c r="BU14" s="160" t="n">
        <v>11212</v>
      </c>
      <c r="BV14" s="135" t="n">
        <f aca="false">BU14-BT14</f>
        <v>-1239</v>
      </c>
      <c r="BW14" s="160" t="n">
        <f aca="false">BH14+BI14</f>
        <v>0.49</v>
      </c>
      <c r="BX14" s="162" t="n">
        <v>0.6</v>
      </c>
      <c r="BY14" s="162" t="n">
        <v>3.8</v>
      </c>
      <c r="CA14" s="162" t="n">
        <v>0</v>
      </c>
      <c r="CB14" s="162" t="n">
        <v>0</v>
      </c>
      <c r="CD14" s="162" t="n">
        <v>2</v>
      </c>
      <c r="CE14" s="162" t="n">
        <v>3.7</v>
      </c>
      <c r="CF14" s="162" t="n">
        <v>2</v>
      </c>
      <c r="CG14" s="162" t="n">
        <v>-0.7</v>
      </c>
    </row>
    <row r="15" customFormat="false" ht="15" hidden="false" customHeight="false" outlineLevel="0" collapsed="false">
      <c r="A15" s="90"/>
      <c r="B15" s="91" t="n">
        <v>43383</v>
      </c>
      <c r="C15" s="140" t="n">
        <v>79</v>
      </c>
      <c r="D15" s="166" t="n">
        <v>0.53</v>
      </c>
      <c r="E15" s="142" t="n">
        <v>63</v>
      </c>
      <c r="F15" s="143" t="n">
        <v>92</v>
      </c>
      <c r="G15" s="143" t="n">
        <v>69</v>
      </c>
      <c r="H15" s="144" t="n">
        <v>7</v>
      </c>
      <c r="I15" s="144" t="n">
        <v>41</v>
      </c>
      <c r="J15" s="144" t="n">
        <v>24</v>
      </c>
      <c r="K15" s="144" t="n">
        <v>0</v>
      </c>
      <c r="L15" s="145" t="n">
        <v>15</v>
      </c>
      <c r="M15" s="145" t="n">
        <v>35</v>
      </c>
      <c r="N15" s="145" t="n">
        <v>0</v>
      </c>
      <c r="O15" s="145" t="n">
        <v>0</v>
      </c>
      <c r="P15" s="145" t="n">
        <v>7</v>
      </c>
      <c r="Q15" s="145" t="n">
        <v>29</v>
      </c>
      <c r="R15" s="146" t="n">
        <v>3604</v>
      </c>
      <c r="S15" s="147" t="n">
        <v>3528</v>
      </c>
      <c r="T15" s="147" t="n">
        <v>2254</v>
      </c>
      <c r="U15" s="148" t="n">
        <v>2235</v>
      </c>
      <c r="V15" s="148" t="n">
        <v>2322</v>
      </c>
      <c r="W15" s="143" t="n">
        <v>43</v>
      </c>
      <c r="X15" s="143" t="n">
        <v>0</v>
      </c>
      <c r="Y15" s="143" t="n">
        <v>46</v>
      </c>
      <c r="Z15" s="143" t="n">
        <v>0</v>
      </c>
      <c r="AA15" s="143" t="n">
        <v>58</v>
      </c>
      <c r="AB15" s="143" t="n">
        <v>0</v>
      </c>
      <c r="AC15" s="149" t="n">
        <f aca="false">V15-U15+AZ15</f>
        <v>87</v>
      </c>
      <c r="AD15" s="150" t="n">
        <f aca="false">U15-T15</f>
        <v>-19</v>
      </c>
      <c r="AE15" s="143" t="n">
        <v>148</v>
      </c>
      <c r="AF15" s="151" t="n">
        <f aca="false">IF(AE15&gt;0, V15/(AE15*24),"no data")</f>
        <v>0.653716216216216</v>
      </c>
      <c r="AG15" s="152" t="n">
        <f aca="false">IF(R15&gt;0,R15/24,"no data")</f>
        <v>150.166666666667</v>
      </c>
      <c r="AH15" s="151" t="n">
        <f aca="false">IF(U15&gt;0,(U15/R15),"no data")</f>
        <v>0.620144284128746</v>
      </c>
      <c r="AI15" s="153" t="n">
        <f aca="false">(1440-((W15*X15)+(Y15*Z15)+(AA15*AB15))/(W15+Y15+AA15))/1440</f>
        <v>1</v>
      </c>
      <c r="AJ15" s="154" t="n">
        <f aca="false">IF(U15&gt;0,(1440-((X15*W15+AT15*AU15)+(Z15*Y15+AV15*AW15)+(AA15*AB15+AX15*AY15))/(W15+Y15+AA15))/1440,"no data")</f>
        <v>0.845200302343159</v>
      </c>
      <c r="AK15" s="258" t="n">
        <v>8.409</v>
      </c>
      <c r="AL15" s="259" t="n">
        <v>169.97</v>
      </c>
      <c r="AM15" s="251" t="n">
        <f aca="false">AK15*AL15</f>
        <v>1429.27773</v>
      </c>
      <c r="AN15" s="258" t="n">
        <v>17.825</v>
      </c>
      <c r="AO15" s="260" t="n">
        <v>1016.662</v>
      </c>
      <c r="AP15" s="155" t="n">
        <f aca="false">AN15*AO15</f>
        <v>18122.00015</v>
      </c>
      <c r="AQ15" s="156" t="n">
        <f aca="false">IF(U15&gt;0,((((AK15*AL15)+(AN15*AO15))/(U15*1000))*1000000),"no data")</f>
        <v>8747.77533780761</v>
      </c>
      <c r="AR15" s="157" t="n">
        <f aca="false">S15/24</f>
        <v>147</v>
      </c>
      <c r="AS15" s="36"/>
      <c r="AT15" s="167" t="n">
        <v>24</v>
      </c>
      <c r="AU15" s="143" t="n">
        <v>44</v>
      </c>
      <c r="AV15" s="159" t="n">
        <v>0</v>
      </c>
      <c r="AW15" s="159" t="n">
        <v>0</v>
      </c>
      <c r="AX15" s="143" t="n">
        <v>32</v>
      </c>
      <c r="AY15" s="159" t="n">
        <v>991</v>
      </c>
      <c r="AZ15" s="143" t="n">
        <v>0</v>
      </c>
      <c r="BB15" s="143" t="n">
        <v>343</v>
      </c>
      <c r="BC15" s="143" t="n">
        <v>1108</v>
      </c>
      <c r="BD15" s="143" t="n">
        <v>871</v>
      </c>
      <c r="BE15" s="160" t="n">
        <f aca="false">BC15-BB15</f>
        <v>765</v>
      </c>
      <c r="BF15" s="161" t="n">
        <f aca="false">AQ15</f>
        <v>8747.77533780761</v>
      </c>
      <c r="BG15" s="162" t="n">
        <f aca="false">BD15/24</f>
        <v>36.2916666666667</v>
      </c>
      <c r="BH15" s="163" t="n">
        <v>0.6</v>
      </c>
      <c r="BI15" s="164" t="n">
        <v>1.52</v>
      </c>
      <c r="BJ15" s="162" t="n">
        <v>30.3</v>
      </c>
      <c r="BK15" s="160" t="n">
        <v>8.76</v>
      </c>
      <c r="BL15" s="160" t="n">
        <v>21.33</v>
      </c>
      <c r="BM15" s="160" t="n">
        <v>27.65</v>
      </c>
      <c r="BN15" s="160" t="n">
        <v>997.1</v>
      </c>
      <c r="BO15" s="160" t="n">
        <v>50.08</v>
      </c>
      <c r="BP15" s="165" t="n">
        <v>0.9203</v>
      </c>
      <c r="BQ15" s="162" t="n">
        <v>96.28</v>
      </c>
      <c r="BR15" s="162" t="n">
        <v>86.85</v>
      </c>
      <c r="BS15" s="120" t="n">
        <f aca="false">BR15-BQ15</f>
        <v>-9.43000000000001</v>
      </c>
      <c r="BT15" s="160" t="n">
        <v>11523</v>
      </c>
      <c r="BU15" s="160" t="n">
        <v>11045</v>
      </c>
      <c r="BV15" s="135" t="n">
        <f aca="false">BU15-BT15</f>
        <v>-478</v>
      </c>
      <c r="BW15" s="160" t="n">
        <f aca="false">BH15+BI15</f>
        <v>2.12</v>
      </c>
      <c r="BX15" s="162" t="n">
        <v>7.8</v>
      </c>
      <c r="BY15" s="162" t="n">
        <v>24</v>
      </c>
      <c r="CA15" s="162" t="n">
        <v>6.8</v>
      </c>
      <c r="CB15" s="162" t="n">
        <v>6.1</v>
      </c>
      <c r="CD15" s="162" t="n">
        <v>2</v>
      </c>
      <c r="CE15" s="162" t="n">
        <v>5</v>
      </c>
      <c r="CF15" s="162" t="n">
        <v>2.1</v>
      </c>
      <c r="CG15" s="162" t="n">
        <v>-0.7</v>
      </c>
    </row>
    <row r="16" customFormat="false" ht="15" hidden="false" customHeight="false" outlineLevel="0" collapsed="false">
      <c r="A16" s="90"/>
      <c r="B16" s="91" t="n">
        <v>43384</v>
      </c>
      <c r="C16" s="140" t="n">
        <v>80</v>
      </c>
      <c r="D16" s="166" t="n">
        <v>0.53</v>
      </c>
      <c r="E16" s="142" t="n">
        <v>63</v>
      </c>
      <c r="F16" s="168" t="n">
        <v>91</v>
      </c>
      <c r="G16" s="168" t="n">
        <v>69</v>
      </c>
      <c r="H16" s="144" t="n">
        <v>16</v>
      </c>
      <c r="I16" s="144" t="n">
        <v>52</v>
      </c>
      <c r="J16" s="144" t="n">
        <v>16</v>
      </c>
      <c r="K16" s="144" t="n">
        <v>52</v>
      </c>
      <c r="L16" s="145" t="n">
        <v>0</v>
      </c>
      <c r="M16" s="145" t="n">
        <v>0</v>
      </c>
      <c r="N16" s="145" t="n">
        <v>0</v>
      </c>
      <c r="O16" s="145" t="n">
        <v>0</v>
      </c>
      <c r="P16" s="145" t="n">
        <v>16</v>
      </c>
      <c r="Q16" s="145" t="n">
        <v>36</v>
      </c>
      <c r="R16" s="146" t="n">
        <v>3596</v>
      </c>
      <c r="S16" s="147" t="n">
        <v>3506</v>
      </c>
      <c r="T16" s="147" t="n">
        <v>3175</v>
      </c>
      <c r="U16" s="148" t="n">
        <v>3141</v>
      </c>
      <c r="V16" s="148" t="n">
        <v>3244</v>
      </c>
      <c r="W16" s="143" t="n">
        <v>43</v>
      </c>
      <c r="X16" s="168" t="n">
        <v>0</v>
      </c>
      <c r="Y16" s="168" t="n">
        <v>46</v>
      </c>
      <c r="Z16" s="168" t="n">
        <v>0</v>
      </c>
      <c r="AA16" s="168" t="n">
        <v>58</v>
      </c>
      <c r="AB16" s="168" t="n">
        <v>0</v>
      </c>
      <c r="AC16" s="149" t="n">
        <f aca="false">V16-U16+AZ16</f>
        <v>103</v>
      </c>
      <c r="AD16" s="150" t="n">
        <f aca="false">U16-T16</f>
        <v>-34</v>
      </c>
      <c r="AE16" s="143" t="n">
        <v>149</v>
      </c>
      <c r="AF16" s="151" t="n">
        <f aca="false">IF(AE16&gt;0, V16/(AE16*24),"no data")</f>
        <v>0.907158836689038</v>
      </c>
      <c r="AG16" s="152" t="n">
        <f aca="false">IF(R16&gt;0,R16/24,"no data")</f>
        <v>149.833333333333</v>
      </c>
      <c r="AH16" s="151" t="n">
        <f aca="false">IF(U16&gt;0,(U16/R16),"no data")</f>
        <v>0.873470522803114</v>
      </c>
      <c r="AI16" s="153" t="n">
        <f aca="false">(1440-((W16*X16)+(Y16*Z16)+(AA16*AB16))/(W16+Y16+AA16))/1440</f>
        <v>1</v>
      </c>
      <c r="AJ16" s="154" t="n">
        <f aca="false">IF(U16&gt;0,(1440-((X16*W16+AT16*AU16)+(Z16*Y16+AV16*AW16)+(AA16*AB16+AX16*AY16))/(W16+Y16+AA16))/1440,"no data")</f>
        <v>0.894463340891912</v>
      </c>
      <c r="AK16" s="258" t="n">
        <v>8.354</v>
      </c>
      <c r="AL16" s="259" t="n">
        <v>170.24</v>
      </c>
      <c r="AM16" s="251" t="n">
        <f aca="false">AK16*AL16</f>
        <v>1422.18496</v>
      </c>
      <c r="AN16" s="258" t="n">
        <v>25.512</v>
      </c>
      <c r="AO16" s="260" t="n">
        <v>1017.874</v>
      </c>
      <c r="AP16" s="155" t="n">
        <f aca="false">AN16*AO16</f>
        <v>25968.001488</v>
      </c>
      <c r="AQ16" s="156" t="n">
        <f aca="false">IF(U16&gt;0,((((AK16*AL16)+(AN16*AO16))/(U16*1000))*1000000),"no data")</f>
        <v>8720.21217701369</v>
      </c>
      <c r="AR16" s="157" t="n">
        <f aca="false">S16/24</f>
        <v>146.083333333333</v>
      </c>
      <c r="AS16" s="36"/>
      <c r="AT16" s="143" t="n">
        <v>10</v>
      </c>
      <c r="AU16" s="159" t="n">
        <v>428</v>
      </c>
      <c r="AV16" s="159" t="n">
        <v>9</v>
      </c>
      <c r="AW16" s="143" t="n">
        <v>428</v>
      </c>
      <c r="AX16" s="159" t="n">
        <v>32</v>
      </c>
      <c r="AY16" s="143" t="n">
        <v>444</v>
      </c>
      <c r="AZ16" s="143" t="n">
        <v>0</v>
      </c>
      <c r="BB16" s="160" t="n">
        <v>968</v>
      </c>
      <c r="BC16" s="160" t="n">
        <v>1043</v>
      </c>
      <c r="BD16" s="169" t="n">
        <v>1233</v>
      </c>
      <c r="BE16" s="160" t="n">
        <f aca="false">BC16-BB16</f>
        <v>75</v>
      </c>
      <c r="BF16" s="162" t="n">
        <f aca="false">AQ16</f>
        <v>8720.21217701369</v>
      </c>
      <c r="BG16" s="162" t="n">
        <f aca="false">BD16/24</f>
        <v>51.375</v>
      </c>
      <c r="BH16" s="163" t="n">
        <v>1.187</v>
      </c>
      <c r="BI16" s="164" t="n">
        <v>1.246</v>
      </c>
      <c r="BJ16" s="162" t="n">
        <v>29.3</v>
      </c>
      <c r="BK16" s="160" t="n">
        <v>24.2</v>
      </c>
      <c r="BL16" s="160" t="n">
        <v>20.3</v>
      </c>
      <c r="BM16" s="160" t="n">
        <v>27.57</v>
      </c>
      <c r="BN16" s="160" t="n">
        <v>997.7</v>
      </c>
      <c r="BO16" s="160" t="n">
        <v>50.11</v>
      </c>
      <c r="BP16" s="165" t="n">
        <v>0.9197</v>
      </c>
      <c r="BQ16" s="162" t="n">
        <v>92.8</v>
      </c>
      <c r="BR16" s="162" t="n">
        <v>86.9</v>
      </c>
      <c r="BS16" s="120" t="n">
        <f aca="false">BR16-BQ16</f>
        <v>-5.89999999999999</v>
      </c>
      <c r="BT16" s="160" t="n">
        <v>11800</v>
      </c>
      <c r="BU16" s="160" t="n">
        <v>11296</v>
      </c>
      <c r="BV16" s="135" t="n">
        <f aca="false">BU16-BT16</f>
        <v>-504</v>
      </c>
      <c r="BW16" s="160" t="n">
        <f aca="false">BH16+BI16</f>
        <v>2.433</v>
      </c>
      <c r="BX16" s="162" t="n">
        <v>17</v>
      </c>
      <c r="BY16" s="162" t="n">
        <v>17.1</v>
      </c>
      <c r="CA16" s="162" t="n">
        <v>17.5</v>
      </c>
      <c r="CB16" s="162" t="n">
        <v>6</v>
      </c>
      <c r="CD16" s="162" t="n">
        <v>2.1</v>
      </c>
      <c r="CE16" s="162" t="n">
        <v>4.8</v>
      </c>
      <c r="CF16" s="162" t="n">
        <v>2.1</v>
      </c>
      <c r="CG16" s="162" t="n">
        <v>-0.5</v>
      </c>
    </row>
    <row r="17" customFormat="false" ht="15" hidden="false" customHeight="false" outlineLevel="0" collapsed="false">
      <c r="A17" s="90"/>
      <c r="B17" s="91" t="n">
        <v>43385</v>
      </c>
      <c r="C17" s="140" t="n">
        <v>79.2</v>
      </c>
      <c r="D17" s="166" t="n">
        <v>0.645</v>
      </c>
      <c r="E17" s="142" t="n">
        <v>67.1</v>
      </c>
      <c r="F17" s="143" t="n">
        <v>90</v>
      </c>
      <c r="G17" s="143" t="n">
        <v>71</v>
      </c>
      <c r="H17" s="143" t="n">
        <v>10</v>
      </c>
      <c r="I17" s="143" t="n">
        <v>4</v>
      </c>
      <c r="J17" s="143" t="n">
        <v>15</v>
      </c>
      <c r="K17" s="143" t="n">
        <v>39</v>
      </c>
      <c r="L17" s="145" t="n">
        <v>12</v>
      </c>
      <c r="M17" s="145" t="n">
        <v>48</v>
      </c>
      <c r="N17" s="145" t="n">
        <v>7</v>
      </c>
      <c r="O17" s="145" t="n">
        <v>14</v>
      </c>
      <c r="P17" s="145" t="n">
        <v>2</v>
      </c>
      <c r="Q17" s="145" t="n">
        <v>15</v>
      </c>
      <c r="R17" s="146" t="n">
        <v>3605</v>
      </c>
      <c r="S17" s="147" t="n">
        <v>3410</v>
      </c>
      <c r="T17" s="147" t="n">
        <v>1752</v>
      </c>
      <c r="U17" s="148" t="n">
        <v>1747</v>
      </c>
      <c r="V17" s="148" t="n">
        <v>1810</v>
      </c>
      <c r="W17" s="143" t="n">
        <v>43</v>
      </c>
      <c r="X17" s="143" t="n">
        <v>0</v>
      </c>
      <c r="Y17" s="143" t="n">
        <v>46</v>
      </c>
      <c r="Z17" s="143" t="n">
        <v>0</v>
      </c>
      <c r="AA17" s="143" t="n">
        <v>58</v>
      </c>
      <c r="AB17" s="143" t="n">
        <v>0</v>
      </c>
      <c r="AC17" s="149" t="n">
        <f aca="false">V17-U17+AZ17</f>
        <v>63</v>
      </c>
      <c r="AD17" s="150" t="n">
        <f aca="false">U17-T17</f>
        <v>-5</v>
      </c>
      <c r="AE17" s="143" t="n">
        <v>144</v>
      </c>
      <c r="AF17" s="151" t="n">
        <f aca="false">IF(AE17&gt;0, V17/(AE17*24),"no data")</f>
        <v>0.523726851851852</v>
      </c>
      <c r="AG17" s="152" t="n">
        <f aca="false">IF(R17&gt;0,R17/24,"no data")</f>
        <v>150.208333333333</v>
      </c>
      <c r="AH17" s="151" t="n">
        <f aca="false">IF(U17&gt;0,(U17/R17),"no data")</f>
        <v>0.484604715672677</v>
      </c>
      <c r="AI17" s="153" t="n">
        <f aca="false">(1440-((W17*X17)+(Y17*Z17)+(AA17*AB17))/(W17+Y17+AA17))/1440</f>
        <v>1</v>
      </c>
      <c r="AJ17" s="154" t="n">
        <f aca="false">IF(U17&gt;0,(1440-((X17*W17+AT17*AU17)+(Z17*Y17+AV17*AW17)+(AA17*AB17+AX17*AY17))/(W17+Y17+AA17))/1440,"no data")</f>
        <v>0.972902494331066</v>
      </c>
      <c r="AK17" s="258" t="n">
        <v>5.197</v>
      </c>
      <c r="AL17" s="259" t="n">
        <v>173.67</v>
      </c>
      <c r="AM17" s="251" t="n">
        <f aca="false">AK17*AL17</f>
        <v>902.56299</v>
      </c>
      <c r="AN17" s="258" t="n">
        <v>14.305</v>
      </c>
      <c r="AO17" s="261" t="n">
        <v>1016.25</v>
      </c>
      <c r="AP17" s="155" t="n">
        <f aca="false">AN17*AO17</f>
        <v>14537.45625</v>
      </c>
      <c r="AQ17" s="156" t="n">
        <f aca="false">IF(U17&gt;0,((((AK17*AL17)+(AN17*AO17))/(U17*1000))*1000000),"no data")</f>
        <v>8838.01902690326</v>
      </c>
      <c r="AR17" s="157" t="n">
        <f aca="false">S17/24</f>
        <v>142.083333333333</v>
      </c>
      <c r="AS17" s="36"/>
      <c r="AT17" s="143" t="n">
        <v>22</v>
      </c>
      <c r="AU17" s="143" t="n">
        <v>68</v>
      </c>
      <c r="AV17" s="143" t="n">
        <v>18</v>
      </c>
      <c r="AW17" s="143" t="n">
        <v>67</v>
      </c>
      <c r="AX17" s="143" t="n">
        <v>37</v>
      </c>
      <c r="AY17" s="143" t="n">
        <v>82</v>
      </c>
      <c r="AZ17" s="143" t="n">
        <v>0</v>
      </c>
      <c r="BB17" s="160" t="n">
        <v>444</v>
      </c>
      <c r="BC17" s="160" t="n">
        <v>742</v>
      </c>
      <c r="BD17" s="160" t="n">
        <v>624</v>
      </c>
      <c r="BE17" s="160" t="n">
        <f aca="false">BC17-BB17</f>
        <v>298</v>
      </c>
      <c r="BF17" s="162" t="n">
        <f aca="false">AQ17</f>
        <v>8838.01902690326</v>
      </c>
      <c r="BG17" s="162" t="n">
        <f aca="false">BD17/24</f>
        <v>26</v>
      </c>
      <c r="BH17" s="163" t="n">
        <v>0.291</v>
      </c>
      <c r="BI17" s="164" t="n">
        <v>0.48</v>
      </c>
      <c r="BJ17" s="162" t="n">
        <v>29.7</v>
      </c>
      <c r="BK17" s="160" t="n">
        <v>24.44</v>
      </c>
      <c r="BL17" s="160" t="n">
        <v>20.8</v>
      </c>
      <c r="BM17" s="160" t="n">
        <v>26.9</v>
      </c>
      <c r="BN17" s="160" t="n">
        <v>1000.2</v>
      </c>
      <c r="BO17" s="160" t="n">
        <v>50.1</v>
      </c>
      <c r="BP17" s="165" t="n">
        <v>0.9184</v>
      </c>
      <c r="BQ17" s="162" t="n">
        <v>94.67</v>
      </c>
      <c r="BR17" s="162" t="n">
        <v>87.16</v>
      </c>
      <c r="BS17" s="120" t="n">
        <f aca="false">BR17-BQ17</f>
        <v>-7.51000000000001</v>
      </c>
      <c r="BT17" s="160" t="n">
        <v>11673</v>
      </c>
      <c r="BU17" s="160" t="n">
        <v>11191</v>
      </c>
      <c r="BV17" s="135" t="n">
        <f aca="false">BU17-BT17</f>
        <v>-482</v>
      </c>
      <c r="BW17" s="160" t="n">
        <f aca="false">BH17+BI17</f>
        <v>0.771</v>
      </c>
      <c r="BX17" s="162" t="n">
        <v>10.15</v>
      </c>
      <c r="BY17" s="162" t="n">
        <v>12.93</v>
      </c>
      <c r="CA17" s="162" t="n">
        <v>9</v>
      </c>
      <c r="CB17" s="162" t="n">
        <v>5.88</v>
      </c>
      <c r="CD17" s="162" t="n">
        <v>2.1</v>
      </c>
      <c r="CE17" s="162" t="n">
        <v>4.6</v>
      </c>
      <c r="CF17" s="162" t="n">
        <v>2</v>
      </c>
      <c r="CG17" s="162" t="n">
        <v>-0.7</v>
      </c>
    </row>
    <row r="18" customFormat="false" ht="15" hidden="false" customHeight="false" outlineLevel="0" collapsed="false">
      <c r="A18" s="90"/>
      <c r="B18" s="91" t="n">
        <v>43386</v>
      </c>
      <c r="C18" s="140" t="n">
        <v>79.3</v>
      </c>
      <c r="D18" s="166" t="n">
        <v>0.632</v>
      </c>
      <c r="E18" s="142" t="n">
        <v>66.5</v>
      </c>
      <c r="F18" s="143" t="n">
        <v>90</v>
      </c>
      <c r="G18" s="143" t="n">
        <v>71</v>
      </c>
      <c r="H18" s="143" t="n">
        <v>17</v>
      </c>
      <c r="I18" s="143" t="n">
        <v>34</v>
      </c>
      <c r="J18" s="143" t="n">
        <v>24</v>
      </c>
      <c r="K18" s="143" t="n">
        <v>0</v>
      </c>
      <c r="L18" s="145" t="n">
        <v>5</v>
      </c>
      <c r="M18" s="145" t="n">
        <v>57</v>
      </c>
      <c r="N18" s="145" t="n">
        <v>0</v>
      </c>
      <c r="O18" s="145" t="n">
        <v>0</v>
      </c>
      <c r="P18" s="145" t="n">
        <v>3</v>
      </c>
      <c r="Q18" s="145" t="n">
        <v>30</v>
      </c>
      <c r="R18" s="146" t="n">
        <v>3602</v>
      </c>
      <c r="S18" s="147" t="n">
        <v>3313</v>
      </c>
      <c r="T18" s="147" t="n">
        <v>2814</v>
      </c>
      <c r="U18" s="148" t="n">
        <v>2763</v>
      </c>
      <c r="V18" s="148" t="n">
        <v>2852</v>
      </c>
      <c r="W18" s="143" t="n">
        <v>43</v>
      </c>
      <c r="X18" s="143" t="n">
        <v>0</v>
      </c>
      <c r="Y18" s="143" t="n">
        <v>46</v>
      </c>
      <c r="Z18" s="143" t="n">
        <v>0</v>
      </c>
      <c r="AA18" s="143" t="n">
        <v>58</v>
      </c>
      <c r="AB18" s="143" t="n">
        <v>0</v>
      </c>
      <c r="AC18" s="149" t="n">
        <f aca="false">V18-U18+AZ18</f>
        <v>89</v>
      </c>
      <c r="AD18" s="150" t="n">
        <f aca="false">U18-T18</f>
        <v>-51</v>
      </c>
      <c r="AE18" s="143" t="n">
        <v>146</v>
      </c>
      <c r="AF18" s="151" t="n">
        <f aca="false">IF(AE18&gt;0, V18/(AE18*24),"no data")</f>
        <v>0.813926940639269</v>
      </c>
      <c r="AG18" s="152" t="n">
        <f aca="false">IF(R18&gt;0,R18/24,"no data")</f>
        <v>150.083333333333</v>
      </c>
      <c r="AH18" s="151" t="n">
        <f aca="false">IF(U18&gt;0,(U18/R18),"no data")</f>
        <v>0.767073847862299</v>
      </c>
      <c r="AI18" s="153" t="n">
        <f aca="false">(1440-((W18*X18)+(Y18*Z18)+(AA18*AB18))/(W18+Y18+AA18))/1440</f>
        <v>1</v>
      </c>
      <c r="AJ18" s="154" t="n">
        <f aca="false">IF(U18&gt;0,(1440-((X18*W18+AT18*AU18)+(Z18*Y18+AV18*AW18)+(AA18*AB18+AX18*AY18))/(W18+Y18+AA18))/1440,"no data")</f>
        <v>0.930130385487528</v>
      </c>
      <c r="AK18" s="258" t="n">
        <v>8.308</v>
      </c>
      <c r="AL18" s="259" t="n">
        <v>164.46</v>
      </c>
      <c r="AM18" s="251" t="n">
        <f aca="false">AK18*AL18</f>
        <v>1366.33368</v>
      </c>
      <c r="AN18" s="258" t="n">
        <v>22.218</v>
      </c>
      <c r="AO18" s="261" t="n">
        <v>1007.91</v>
      </c>
      <c r="AP18" s="155" t="n">
        <f aca="false">AN18*AO18</f>
        <v>22393.74438</v>
      </c>
      <c r="AQ18" s="156" t="n">
        <f aca="false">IF(U18&gt;0,((((AK18*AL18)+(AN18*AO18))/(U18*1000))*1000000),"no data")</f>
        <v>8599.37678610206</v>
      </c>
      <c r="AR18" s="157" t="n">
        <f aca="false">S18/24</f>
        <v>138.041666666667</v>
      </c>
      <c r="AS18" s="36"/>
      <c r="AT18" s="143" t="n">
        <v>18</v>
      </c>
      <c r="AU18" s="143" t="n">
        <v>30</v>
      </c>
      <c r="AV18" s="143" t="n">
        <v>0</v>
      </c>
      <c r="AW18" s="143" t="n">
        <v>0</v>
      </c>
      <c r="AX18" s="143" t="n">
        <v>19</v>
      </c>
      <c r="AY18" s="143" t="n">
        <v>750</v>
      </c>
      <c r="AZ18" s="143" t="n">
        <v>0</v>
      </c>
      <c r="BB18" s="160" t="n">
        <v>761</v>
      </c>
      <c r="BC18" s="160" t="n">
        <v>1092</v>
      </c>
      <c r="BD18" s="160" t="n">
        <v>999</v>
      </c>
      <c r="BE18" s="160" t="n">
        <f aca="false">BC18-BB18</f>
        <v>331</v>
      </c>
      <c r="BF18" s="162" t="n">
        <f aca="false">AQ18</f>
        <v>8599.37678610206</v>
      </c>
      <c r="BG18" s="162" t="n">
        <f aca="false">BD18/24</f>
        <v>41.625</v>
      </c>
      <c r="BH18" s="163" t="n">
        <v>0.469</v>
      </c>
      <c r="BI18" s="164" t="n">
        <v>0.703</v>
      </c>
      <c r="BJ18" s="162" t="n">
        <v>30.1</v>
      </c>
      <c r="BK18" s="160" t="n">
        <v>25.44</v>
      </c>
      <c r="BL18" s="160" t="n">
        <v>21.35</v>
      </c>
      <c r="BM18" s="160" t="n">
        <v>27.65</v>
      </c>
      <c r="BN18" s="160" t="n">
        <v>1000.54</v>
      </c>
      <c r="BO18" s="160" t="n">
        <v>50.04</v>
      </c>
      <c r="BP18" s="165" t="n">
        <v>0.9211</v>
      </c>
      <c r="BQ18" s="162" t="n">
        <v>95.73</v>
      </c>
      <c r="BR18" s="162" t="n">
        <v>87.1</v>
      </c>
      <c r="BS18" s="120" t="n">
        <f aca="false">BR18-BQ18</f>
        <v>-8.63000000000001</v>
      </c>
      <c r="BT18" s="160" t="n">
        <v>11695</v>
      </c>
      <c r="BU18" s="160" t="n">
        <v>11200</v>
      </c>
      <c r="BV18" s="135" t="n">
        <f aca="false">BU18-BT18</f>
        <v>-495</v>
      </c>
      <c r="BW18" s="160" t="n">
        <f aca="false">BH18+BI18</f>
        <v>1.172</v>
      </c>
      <c r="BX18" s="162" t="n">
        <v>17.73</v>
      </c>
      <c r="BY18" s="162" t="n">
        <v>24</v>
      </c>
      <c r="CA18" s="162" t="n">
        <v>16.73</v>
      </c>
      <c r="CB18" s="162" t="n">
        <v>6.9</v>
      </c>
      <c r="CD18" s="162" t="n">
        <v>2.1</v>
      </c>
      <c r="CE18" s="162" t="n">
        <v>4.6</v>
      </c>
      <c r="CF18" s="162" t="n">
        <v>2</v>
      </c>
      <c r="CG18" s="162" t="n">
        <v>-1</v>
      </c>
    </row>
    <row r="19" customFormat="false" ht="15" hidden="false" customHeight="false" outlineLevel="0" collapsed="false">
      <c r="A19" s="90"/>
      <c r="B19" s="91" t="n">
        <v>43387</v>
      </c>
      <c r="C19" s="140" t="n">
        <v>79.3</v>
      </c>
      <c r="D19" s="166" t="n">
        <v>0.569</v>
      </c>
      <c r="E19" s="142" t="n">
        <v>63.7</v>
      </c>
      <c r="F19" s="143" t="n">
        <v>91</v>
      </c>
      <c r="G19" s="143" t="n">
        <v>69</v>
      </c>
      <c r="H19" s="143" t="n">
        <v>23</v>
      </c>
      <c r="I19" s="143" t="n">
        <v>29</v>
      </c>
      <c r="J19" s="143" t="n">
        <v>24</v>
      </c>
      <c r="K19" s="143" t="n">
        <v>0</v>
      </c>
      <c r="L19" s="143" t="n">
        <v>0</v>
      </c>
      <c r="M19" s="143" t="n">
        <v>15</v>
      </c>
      <c r="N19" s="170" t="n">
        <v>0</v>
      </c>
      <c r="O19" s="170" t="n">
        <v>0</v>
      </c>
      <c r="P19" s="170" t="n">
        <v>0</v>
      </c>
      <c r="Q19" s="170" t="n">
        <v>0</v>
      </c>
      <c r="R19" s="146" t="n">
        <v>3601</v>
      </c>
      <c r="S19" s="147" t="n">
        <v>3210</v>
      </c>
      <c r="T19" s="147" t="n">
        <v>3188</v>
      </c>
      <c r="U19" s="148" t="n">
        <v>3119</v>
      </c>
      <c r="V19" s="148" t="n">
        <v>3214</v>
      </c>
      <c r="W19" s="143" t="n">
        <v>43</v>
      </c>
      <c r="X19" s="143" t="n">
        <v>0</v>
      </c>
      <c r="Y19" s="143" t="n">
        <v>46</v>
      </c>
      <c r="Z19" s="143" t="n">
        <v>0</v>
      </c>
      <c r="AA19" s="143" t="n">
        <v>58</v>
      </c>
      <c r="AB19" s="143" t="n">
        <v>0</v>
      </c>
      <c r="AC19" s="149" t="n">
        <f aca="false">V19-U19+AZ19</f>
        <v>95</v>
      </c>
      <c r="AD19" s="150" t="n">
        <f aca="false">U19-T19</f>
        <v>-69</v>
      </c>
      <c r="AE19" s="143" t="n">
        <v>137</v>
      </c>
      <c r="AF19" s="151" t="n">
        <f aca="false">IF(AE19&gt;0, V19/(AE19*24),"no data")</f>
        <v>0.977493917274939</v>
      </c>
      <c r="AG19" s="152" t="n">
        <f aca="false">IF(R19&gt;0,R19/24,"no data")</f>
        <v>150.041666666667</v>
      </c>
      <c r="AH19" s="151" t="n">
        <f aca="false">IF(U19&gt;0,(U19/R19),"no data")</f>
        <v>0.866148292141072</v>
      </c>
      <c r="AI19" s="153" t="n">
        <f aca="false">(1440-((W19*X19)+(Y19*Z19)+(AA19*AB19))/(W19+Y19+AA19))/1440</f>
        <v>1</v>
      </c>
      <c r="AJ19" s="154" t="n">
        <f aca="false">IF(U19&gt;0,(1440-((X19*W19+AT19*AU19)+(Z19*Y19+AV19*AW19)+(AA19*AB19+AX19*AY19))/(W19+Y19+AA19))/1440,"no data")</f>
        <v>0.910279667422525</v>
      </c>
      <c r="AK19" s="258" t="n">
        <v>8.305</v>
      </c>
      <c r="AL19" s="259" t="n">
        <v>165.91</v>
      </c>
      <c r="AM19" s="251" t="n">
        <f aca="false">AK19*AL19</f>
        <v>1377.88255</v>
      </c>
      <c r="AN19" s="258" t="n">
        <v>25.264</v>
      </c>
      <c r="AO19" s="261" t="n">
        <v>1001.519</v>
      </c>
      <c r="AP19" s="155" t="n">
        <f aca="false">AN19*AO19</f>
        <v>25302.376016</v>
      </c>
      <c r="AQ19" s="156" t="n">
        <f aca="false">IF(U19&gt;0,((((AK19*AL19)+(AN19*AO19))/(U19*1000))*1000000),"no data")</f>
        <v>8554.10662584162</v>
      </c>
      <c r="AR19" s="157" t="n">
        <f aca="false">S19/24</f>
        <v>133.75</v>
      </c>
      <c r="AS19" s="36"/>
      <c r="AT19" s="143" t="n">
        <v>17</v>
      </c>
      <c r="AU19" s="143" t="n">
        <v>16</v>
      </c>
      <c r="AV19" s="143" t="n">
        <v>0</v>
      </c>
      <c r="AW19" s="143" t="n">
        <v>0</v>
      </c>
      <c r="AX19" s="159" t="n">
        <v>13</v>
      </c>
      <c r="AY19" s="143" t="n">
        <v>1440</v>
      </c>
      <c r="AZ19" s="143" t="n">
        <v>0</v>
      </c>
      <c r="BB19" s="160" t="n">
        <v>1023</v>
      </c>
      <c r="BC19" s="160" t="n">
        <v>1101</v>
      </c>
      <c r="BD19" s="160" t="n">
        <v>1090</v>
      </c>
      <c r="BE19" s="160" t="n">
        <f aca="false">BC19-BB19</f>
        <v>78</v>
      </c>
      <c r="BF19" s="162" t="n">
        <f aca="false">AQ19</f>
        <v>8554.10662584162</v>
      </c>
      <c r="BG19" s="162" t="n">
        <f aca="false">BD19/24</f>
        <v>45.4166666666667</v>
      </c>
      <c r="BH19" s="163" t="n">
        <v>0.291</v>
      </c>
      <c r="BI19" s="164" t="n">
        <v>0.288</v>
      </c>
      <c r="BJ19" s="162" t="n">
        <v>30</v>
      </c>
      <c r="BK19" s="160" t="n">
        <v>25.74</v>
      </c>
      <c r="BL19" s="160" t="n">
        <v>21.63</v>
      </c>
      <c r="BM19" s="160" t="n">
        <v>27.3</v>
      </c>
      <c r="BN19" s="160" t="n">
        <v>999.04</v>
      </c>
      <c r="BO19" s="160" t="n">
        <v>50.1</v>
      </c>
      <c r="BP19" s="165" t="n">
        <v>0.9208</v>
      </c>
      <c r="BQ19" s="162" t="n">
        <v>96.03</v>
      </c>
      <c r="BR19" s="162" t="n">
        <v>86.97</v>
      </c>
      <c r="BS19" s="120" t="n">
        <f aca="false">BR19-BQ19</f>
        <v>-9.06</v>
      </c>
      <c r="BT19" s="160" t="n">
        <v>11635</v>
      </c>
      <c r="BU19" s="160" t="n">
        <v>11215</v>
      </c>
      <c r="BV19" s="135" t="n">
        <f aca="false">BU19-BT19</f>
        <v>-420</v>
      </c>
      <c r="BW19" s="160" t="n">
        <f aca="false">BH19+BI19</f>
        <v>0.579</v>
      </c>
      <c r="BX19" s="162" t="n">
        <v>23.5</v>
      </c>
      <c r="BY19" s="162" t="n">
        <v>24</v>
      </c>
      <c r="CA19" s="162" t="n">
        <v>23.5</v>
      </c>
      <c r="CB19" s="162" t="n">
        <v>8</v>
      </c>
      <c r="CD19" s="162" t="n">
        <v>2.1</v>
      </c>
      <c r="CE19" s="162" t="n">
        <v>4.5</v>
      </c>
      <c r="CF19" s="162" t="n">
        <v>2.1</v>
      </c>
      <c r="CG19" s="162" t="n">
        <v>-1</v>
      </c>
    </row>
    <row r="20" customFormat="false" ht="12.75" hidden="false" customHeight="true" outlineLevel="0" collapsed="false">
      <c r="A20" s="90" t="s">
        <v>135</v>
      </c>
      <c r="B20" s="91" t="n">
        <v>43388</v>
      </c>
      <c r="C20" s="92" t="n">
        <v>79.47</v>
      </c>
      <c r="D20" s="93" t="n">
        <v>0.5714</v>
      </c>
      <c r="E20" s="94" t="n">
        <v>63.95</v>
      </c>
      <c r="F20" s="95" t="n">
        <v>92</v>
      </c>
      <c r="G20" s="95" t="n">
        <v>69</v>
      </c>
      <c r="H20" s="95" t="n">
        <v>14</v>
      </c>
      <c r="I20" s="95" t="n">
        <v>10</v>
      </c>
      <c r="J20" s="95" t="n">
        <v>24</v>
      </c>
      <c r="K20" s="95" t="n">
        <v>0</v>
      </c>
      <c r="L20" s="95" t="n">
        <v>9</v>
      </c>
      <c r="M20" s="95" t="n">
        <v>15</v>
      </c>
      <c r="N20" s="97" t="n">
        <v>0</v>
      </c>
      <c r="O20" s="97" t="n">
        <v>0</v>
      </c>
      <c r="P20" s="97" t="n">
        <v>13</v>
      </c>
      <c r="Q20" s="97" t="n">
        <v>46</v>
      </c>
      <c r="R20" s="171" t="n">
        <v>3598</v>
      </c>
      <c r="S20" s="98" t="n">
        <v>3503</v>
      </c>
      <c r="T20" s="98" t="n">
        <v>2852</v>
      </c>
      <c r="U20" s="172" t="n">
        <v>2677</v>
      </c>
      <c r="V20" s="99" t="n">
        <v>2765</v>
      </c>
      <c r="W20" s="95" t="n">
        <v>43</v>
      </c>
      <c r="X20" s="95" t="n">
        <v>0</v>
      </c>
      <c r="Y20" s="95" t="n">
        <v>46</v>
      </c>
      <c r="Z20" s="95" t="n">
        <v>0</v>
      </c>
      <c r="AA20" s="95" t="n">
        <v>58</v>
      </c>
      <c r="AB20" s="95" t="n">
        <v>0</v>
      </c>
      <c r="AC20" s="100" t="n">
        <f aca="false">V20-U20+AZ20</f>
        <v>88</v>
      </c>
      <c r="AD20" s="101" t="n">
        <f aca="false">U20-T20</f>
        <v>-175</v>
      </c>
      <c r="AE20" s="95" t="n">
        <v>148</v>
      </c>
      <c r="AF20" s="102" t="n">
        <f aca="false">IF(AE20&gt;0, V20/(AE20*24),"no data")</f>
        <v>0.778434684684685</v>
      </c>
      <c r="AG20" s="103" t="n">
        <f aca="false">IF(R20&gt;0,R20/24,"no data")</f>
        <v>149.916666666667</v>
      </c>
      <c r="AH20" s="102" t="n">
        <f aca="false">IF(U20&gt;0,(U20/R20),"no data")</f>
        <v>0.74402445803224</v>
      </c>
      <c r="AI20" s="104" t="n">
        <f aca="false">(1440-((W20*X20)+(Y20*Z20)+(AA20*AB20))/(W20+Y20+AA20))/1440</f>
        <v>1</v>
      </c>
      <c r="AJ20" s="105" t="n">
        <f aca="false">IF(U20&gt;0,(1440-((X20*W20+AT20*AU20)+(Z20*Y20+AV20*AW20)+(AA20*AB20+AX20*AY20))/(W20+Y20+AA20))/1440,"no data")</f>
        <v>0.903047052154195</v>
      </c>
      <c r="AK20" s="262" t="n">
        <v>8.285</v>
      </c>
      <c r="AL20" s="263" t="n">
        <v>165.98</v>
      </c>
      <c r="AM20" s="94" t="n">
        <f aca="false">AK20*AL20</f>
        <v>1375.1443</v>
      </c>
      <c r="AN20" s="262" t="n">
        <v>21.961</v>
      </c>
      <c r="AO20" s="264" t="n">
        <v>1002.368</v>
      </c>
      <c r="AP20" s="109" t="n">
        <f aca="false">AN20*AO20</f>
        <v>22013.003648</v>
      </c>
      <c r="AQ20" s="130" t="n">
        <f aca="false">IF(U20&gt;0,((((AK20*AL20)+(AN20*AO20))/(U20*1000))*1000000),"no data")</f>
        <v>8736.70076503549</v>
      </c>
      <c r="AR20" s="111" t="n">
        <f aca="false">S20/24</f>
        <v>145.958333333333</v>
      </c>
      <c r="AS20" s="36"/>
      <c r="AT20" s="95" t="n">
        <v>25</v>
      </c>
      <c r="AU20" s="112" t="n">
        <v>35</v>
      </c>
      <c r="AV20" s="112" t="n">
        <v>0</v>
      </c>
      <c r="AW20" s="95" t="n">
        <v>0</v>
      </c>
      <c r="AX20" s="112" t="n">
        <v>32</v>
      </c>
      <c r="AY20" s="95" t="n">
        <v>614</v>
      </c>
      <c r="AZ20" s="95" t="n">
        <v>0</v>
      </c>
      <c r="BB20" s="113" t="n">
        <v>612</v>
      </c>
      <c r="BC20" s="113" t="n">
        <v>1097</v>
      </c>
      <c r="BD20" s="113" t="n">
        <v>1056</v>
      </c>
      <c r="BE20" s="113" t="n">
        <f aca="false">BC20-BB20</f>
        <v>485</v>
      </c>
      <c r="BF20" s="113" t="n">
        <f aca="false">AQ20</f>
        <v>8736.70076503549</v>
      </c>
      <c r="BG20" s="173" t="n">
        <f aca="false">BD20/24</f>
        <v>44</v>
      </c>
      <c r="BH20" s="174" t="n">
        <v>1.12</v>
      </c>
      <c r="BI20" s="137" t="n">
        <v>1.512</v>
      </c>
      <c r="BJ20" s="114" t="n">
        <v>29.4</v>
      </c>
      <c r="BK20" s="113" t="n">
        <v>15.52</v>
      </c>
      <c r="BL20" s="113" t="n">
        <v>21.6</v>
      </c>
      <c r="BM20" s="113" t="n">
        <v>27.31</v>
      </c>
      <c r="BN20" s="113" t="n">
        <v>999</v>
      </c>
      <c r="BO20" s="113" t="n">
        <v>50.1</v>
      </c>
      <c r="BP20" s="136" t="n">
        <v>0.9208</v>
      </c>
      <c r="BQ20" s="114" t="n">
        <v>95.99</v>
      </c>
      <c r="BR20" s="114" t="n">
        <v>87.01</v>
      </c>
      <c r="BS20" s="120" t="n">
        <f aca="false">BR20-BQ20</f>
        <v>-8.97999999999999</v>
      </c>
      <c r="BT20" s="113" t="n">
        <v>11674</v>
      </c>
      <c r="BU20" s="113" t="n">
        <v>11245</v>
      </c>
      <c r="BV20" s="135" t="n">
        <f aca="false">BU20-BT20</f>
        <v>-429</v>
      </c>
      <c r="BW20" s="113" t="n">
        <f aca="false">BH20+BI20</f>
        <v>2.632</v>
      </c>
      <c r="BX20" s="114" t="n">
        <v>14.27</v>
      </c>
      <c r="BY20" s="114" t="n">
        <v>24</v>
      </c>
      <c r="CA20" s="114" t="n">
        <v>13.17</v>
      </c>
      <c r="CB20" s="114" t="n">
        <v>6.45</v>
      </c>
      <c r="CD20" s="114" t="n">
        <v>2.1</v>
      </c>
      <c r="CE20" s="114" t="n">
        <v>4.8</v>
      </c>
      <c r="CF20" s="114" t="n">
        <v>2.1</v>
      </c>
      <c r="CG20" s="114" t="n">
        <v>-0.8</v>
      </c>
    </row>
    <row r="21" customFormat="false" ht="15" hidden="false" customHeight="false" outlineLevel="0" collapsed="false">
      <c r="A21" s="90"/>
      <c r="B21" s="91" t="n">
        <v>43389</v>
      </c>
      <c r="C21" s="92" t="n">
        <v>78.5</v>
      </c>
      <c r="D21" s="93" t="n">
        <v>0.576</v>
      </c>
      <c r="E21" s="94" t="n">
        <v>63.4</v>
      </c>
      <c r="F21" s="95" t="n">
        <v>90</v>
      </c>
      <c r="G21" s="95" t="n">
        <v>66</v>
      </c>
      <c r="H21" s="95" t="n">
        <v>24</v>
      </c>
      <c r="I21" s="95" t="n">
        <v>0</v>
      </c>
      <c r="J21" s="95" t="n">
        <v>24</v>
      </c>
      <c r="K21" s="95" t="n">
        <v>0</v>
      </c>
      <c r="L21" s="97" t="n">
        <v>0</v>
      </c>
      <c r="M21" s="97" t="n">
        <v>0</v>
      </c>
      <c r="N21" s="97" t="n">
        <v>0</v>
      </c>
      <c r="O21" s="97" t="n">
        <v>0</v>
      </c>
      <c r="P21" s="97" t="n">
        <v>24</v>
      </c>
      <c r="Q21" s="97" t="n">
        <v>0</v>
      </c>
      <c r="R21" s="171" t="n">
        <v>3614</v>
      </c>
      <c r="S21" s="98" t="n">
        <v>3497</v>
      </c>
      <c r="T21" s="98" t="n">
        <v>3497</v>
      </c>
      <c r="U21" s="172" t="n">
        <v>3424</v>
      </c>
      <c r="V21" s="99" t="n">
        <v>3530</v>
      </c>
      <c r="W21" s="95" t="n">
        <v>43</v>
      </c>
      <c r="X21" s="95" t="n">
        <v>0</v>
      </c>
      <c r="Y21" s="95" t="n">
        <v>46</v>
      </c>
      <c r="Z21" s="95" t="n">
        <v>0</v>
      </c>
      <c r="AA21" s="95" t="n">
        <v>58</v>
      </c>
      <c r="AB21" s="95" t="n">
        <v>0</v>
      </c>
      <c r="AC21" s="100" t="n">
        <f aca="false">V21-U21+AZ21</f>
        <v>106</v>
      </c>
      <c r="AD21" s="101" t="n">
        <f aca="false">U21-T21</f>
        <v>-73</v>
      </c>
      <c r="AE21" s="95" t="n">
        <v>149</v>
      </c>
      <c r="AF21" s="102" t="n">
        <f aca="false">IF(AE21&gt;0, V21/(AE21*24),"no data")</f>
        <v>0.987136465324385</v>
      </c>
      <c r="AG21" s="103" t="n">
        <f aca="false">IF(R21&gt;0,R21/24,"no data")</f>
        <v>150.583333333333</v>
      </c>
      <c r="AH21" s="102" t="n">
        <f aca="false">IF(U21&gt;0,(U21/R21),"no data")</f>
        <v>0.947426674045379</v>
      </c>
      <c r="AI21" s="104" t="n">
        <f aca="false">(1440-((W21*X21)+(Y21*Z21)+(AA21*AB21))/(W21+Y21+AA21))/1440</f>
        <v>1</v>
      </c>
      <c r="AJ21" s="105" t="n">
        <f aca="false">IF(U21&gt;0,(1440-((X21*W21+AT21*AU21)+(Z21*Y21+AV21*AW21)+(AA21*AB21+AX21*AY21))/(W21+Y21+AA21))/1440,"no data")</f>
        <v>1</v>
      </c>
      <c r="AK21" s="127" t="n">
        <v>8.235</v>
      </c>
      <c r="AL21" s="256" t="n">
        <v>169.2</v>
      </c>
      <c r="AM21" s="94" t="n">
        <f aca="false">AK21*AL21</f>
        <v>1393.362</v>
      </c>
      <c r="AN21" s="127" t="n">
        <v>28.36791992</v>
      </c>
      <c r="AO21" s="265" t="n">
        <v>1003.325</v>
      </c>
      <c r="AP21" s="109" t="n">
        <f aca="false">AN21*AO21</f>
        <v>28462.243253734</v>
      </c>
      <c r="AQ21" s="130" t="n">
        <f aca="false">IF(U21&gt;0,((((AK21*AL21)+(AN21*AO21))/(U21*1000))*1000000),"no data")</f>
        <v>8719.51088017932</v>
      </c>
      <c r="AR21" s="111" t="n">
        <f aca="false">S21/24</f>
        <v>145.708333333333</v>
      </c>
      <c r="AS21" s="36"/>
      <c r="AT21" s="95" t="n">
        <v>0</v>
      </c>
      <c r="AU21" s="112" t="n">
        <v>0</v>
      </c>
      <c r="AV21" s="112" t="n">
        <v>0</v>
      </c>
      <c r="AW21" s="95" t="n">
        <v>0</v>
      </c>
      <c r="AX21" s="112" t="n">
        <v>0</v>
      </c>
      <c r="AY21" s="95" t="n">
        <v>0</v>
      </c>
      <c r="AZ21" s="95" t="n">
        <v>0</v>
      </c>
      <c r="BB21" s="113" t="n">
        <v>1041</v>
      </c>
      <c r="BC21" s="113" t="n">
        <v>1098</v>
      </c>
      <c r="BD21" s="113" t="n">
        <v>1391</v>
      </c>
      <c r="BE21" s="113" t="n">
        <f aca="false">BC21-BB21</f>
        <v>57</v>
      </c>
      <c r="BF21" s="113" t="n">
        <f aca="false">AQ21</f>
        <v>8719.51088017932</v>
      </c>
      <c r="BG21" s="173" t="n">
        <f aca="false">BD21/24</f>
        <v>57.9583333333333</v>
      </c>
      <c r="BH21" s="115" t="n">
        <v>1.819</v>
      </c>
      <c r="BI21" s="116" t="n">
        <v>1.819</v>
      </c>
      <c r="BJ21" s="117" t="n">
        <v>30.34</v>
      </c>
      <c r="BK21" s="118" t="n">
        <v>25.76</v>
      </c>
      <c r="BL21" s="118" t="n">
        <v>21.72</v>
      </c>
      <c r="BM21" s="118" t="n">
        <v>27.22</v>
      </c>
      <c r="BN21" s="118" t="n">
        <v>998</v>
      </c>
      <c r="BO21" s="117" t="n">
        <v>50.06</v>
      </c>
      <c r="BP21" s="119" t="n">
        <v>0.9199</v>
      </c>
      <c r="BQ21" s="114" t="n">
        <v>96.54</v>
      </c>
      <c r="BR21" s="114" t="n">
        <v>86.97</v>
      </c>
      <c r="BS21" s="120" t="n">
        <f aca="false">BR21-BQ21</f>
        <v>-9.57000000000001</v>
      </c>
      <c r="BT21" s="113" t="n">
        <v>11627</v>
      </c>
      <c r="BU21" s="113" t="n">
        <v>11265</v>
      </c>
      <c r="BV21" s="135" t="n">
        <f aca="false">BU21-BT21</f>
        <v>-362</v>
      </c>
      <c r="BW21" s="113" t="n">
        <f aca="false">BH21+BI21</f>
        <v>3.638</v>
      </c>
      <c r="BX21" s="114" t="n">
        <v>24</v>
      </c>
      <c r="BY21" s="114" t="n">
        <v>24</v>
      </c>
      <c r="CA21" s="114" t="n">
        <v>24</v>
      </c>
      <c r="CB21" s="114" t="n">
        <v>7.93</v>
      </c>
      <c r="CD21" s="114" t="n">
        <v>2.1</v>
      </c>
      <c r="CE21" s="114" t="n">
        <v>5</v>
      </c>
      <c r="CF21" s="114" t="n">
        <v>2.05</v>
      </c>
      <c r="CG21" s="114" t="n">
        <v>-0.8</v>
      </c>
    </row>
    <row r="22" customFormat="false" ht="15" hidden="false" customHeight="false" outlineLevel="0" collapsed="false">
      <c r="A22" s="90"/>
      <c r="B22" s="91" t="n">
        <v>43390</v>
      </c>
      <c r="C22" s="92" t="n">
        <v>79.6</v>
      </c>
      <c r="D22" s="93" t="n">
        <v>0.577</v>
      </c>
      <c r="E22" s="94" t="n">
        <v>64.4</v>
      </c>
      <c r="F22" s="95" t="n">
        <v>90</v>
      </c>
      <c r="G22" s="95" t="n">
        <v>70</v>
      </c>
      <c r="H22" s="95" t="n">
        <v>24</v>
      </c>
      <c r="I22" s="95" t="n">
        <v>0</v>
      </c>
      <c r="J22" s="95" t="n">
        <v>24</v>
      </c>
      <c r="K22" s="95" t="n">
        <v>0</v>
      </c>
      <c r="L22" s="97" t="n">
        <v>0</v>
      </c>
      <c r="M22" s="97" t="n">
        <v>0</v>
      </c>
      <c r="N22" s="97" t="n">
        <v>0</v>
      </c>
      <c r="O22" s="97" t="n">
        <v>0</v>
      </c>
      <c r="P22" s="97" t="n">
        <v>24</v>
      </c>
      <c r="Q22" s="97" t="n">
        <v>0</v>
      </c>
      <c r="R22" s="171" t="n">
        <v>3595</v>
      </c>
      <c r="S22" s="98" t="n">
        <v>3490</v>
      </c>
      <c r="T22" s="98" t="n">
        <v>3490</v>
      </c>
      <c r="U22" s="175" t="n">
        <v>3415</v>
      </c>
      <c r="V22" s="99" t="n">
        <v>3521</v>
      </c>
      <c r="W22" s="95" t="n">
        <v>43</v>
      </c>
      <c r="X22" s="95" t="n">
        <v>0</v>
      </c>
      <c r="Y22" s="95" t="n">
        <v>46</v>
      </c>
      <c r="Z22" s="95" t="n">
        <v>0</v>
      </c>
      <c r="AA22" s="95" t="n">
        <v>58</v>
      </c>
      <c r="AB22" s="95" t="n">
        <v>0</v>
      </c>
      <c r="AC22" s="100" t="n">
        <f aca="false">V22-U22+AZ22</f>
        <v>106</v>
      </c>
      <c r="AD22" s="101" t="n">
        <f aca="false">U22-T22</f>
        <v>-75</v>
      </c>
      <c r="AE22" s="95" t="n">
        <v>149</v>
      </c>
      <c r="AF22" s="102" t="n">
        <f aca="false">IF(AE22&gt;0, V22/(AE22*24),"no data")</f>
        <v>0.984619686800895</v>
      </c>
      <c r="AG22" s="103" t="n">
        <f aca="false">IF(R22&gt;0,R22/24,"no data")</f>
        <v>149.791666666667</v>
      </c>
      <c r="AH22" s="102" t="n">
        <f aca="false">IF(U22&gt;0,(U22/R22),"no data")</f>
        <v>0.949930458970793</v>
      </c>
      <c r="AI22" s="104" t="n">
        <f aca="false">(1440-((W22*X22)+(Y22*Z22)+(AA22*AB22))/(W22+Y22+AA22))/1440</f>
        <v>1</v>
      </c>
      <c r="AJ22" s="105" t="n">
        <f aca="false">IF(U22&gt;0,(1440-((X22*W22+AT22*AU22)+(Z22*Y22+AV22*AW22)+(AA22*AB22+AX22*AY22))/(W22+Y22+AA22))/1440,"no data")</f>
        <v>1</v>
      </c>
      <c r="AK22" s="127" t="n">
        <v>8.133</v>
      </c>
      <c r="AL22" s="256" t="n">
        <v>170.01</v>
      </c>
      <c r="AM22" s="94" t="n">
        <f aca="false">AK22*AL22</f>
        <v>1382.69133</v>
      </c>
      <c r="AN22" s="127" t="n">
        <v>28.33515039</v>
      </c>
      <c r="AO22" s="265" t="n">
        <v>1002.859</v>
      </c>
      <c r="AP22" s="109" t="n">
        <f aca="false">AN22*AO22</f>
        <v>28416.160584965</v>
      </c>
      <c r="AQ22" s="130" t="n">
        <f aca="false">IF(U22&gt;0,((((AK22*AL22)+(AN22*AO22))/(U22*1000))*1000000),"no data")</f>
        <v>8725.87171741289</v>
      </c>
      <c r="AR22" s="111" t="n">
        <f aca="false">S22/24</f>
        <v>145.416666666667</v>
      </c>
      <c r="AS22" s="36"/>
      <c r="AT22" s="95" t="n">
        <v>0</v>
      </c>
      <c r="AU22" s="112" t="n">
        <v>0</v>
      </c>
      <c r="AV22" s="112" t="n">
        <v>0</v>
      </c>
      <c r="AW22" s="95" t="n">
        <v>0</v>
      </c>
      <c r="AX22" s="112" t="n">
        <v>0</v>
      </c>
      <c r="AY22" s="95" t="n">
        <v>0</v>
      </c>
      <c r="AZ22" s="95" t="n">
        <v>0</v>
      </c>
      <c r="BB22" s="113" t="n">
        <v>1037</v>
      </c>
      <c r="BC22" s="113" t="n">
        <v>1095</v>
      </c>
      <c r="BD22" s="113" t="n">
        <v>1389</v>
      </c>
      <c r="BE22" s="113" t="n">
        <f aca="false">BC22-BB22</f>
        <v>58</v>
      </c>
      <c r="BF22" s="113" t="n">
        <f aca="false">AQ22</f>
        <v>8725.87171741289</v>
      </c>
      <c r="BG22" s="173" t="n">
        <f aca="false">BD22/24</f>
        <v>57.875</v>
      </c>
      <c r="BH22" s="115" t="n">
        <v>1.819</v>
      </c>
      <c r="BI22" s="116" t="n">
        <v>1.819</v>
      </c>
      <c r="BJ22" s="117" t="n">
        <v>30.24</v>
      </c>
      <c r="BK22" s="118" t="n">
        <v>25.75</v>
      </c>
      <c r="BL22" s="118" t="n">
        <v>21.72</v>
      </c>
      <c r="BM22" s="118" t="n">
        <v>27.23</v>
      </c>
      <c r="BN22" s="176" t="n">
        <v>998.29</v>
      </c>
      <c r="BO22" s="117" t="n">
        <v>50.11</v>
      </c>
      <c r="BP22" s="119" t="n">
        <v>0.9197</v>
      </c>
      <c r="BQ22" s="114" t="n">
        <v>96.53</v>
      </c>
      <c r="BR22" s="114" t="n">
        <v>87.02</v>
      </c>
      <c r="BS22" s="120" t="n">
        <f aca="false">BR22-BQ22</f>
        <v>-9.51000000000001</v>
      </c>
      <c r="BT22" s="113"/>
      <c r="BU22" s="113"/>
      <c r="BV22" s="135" t="n">
        <f aca="false">BU22-BT22</f>
        <v>0</v>
      </c>
      <c r="BW22" s="113" t="n">
        <f aca="false">BH22+BI22</f>
        <v>3.638</v>
      </c>
      <c r="BX22" s="114" t="n">
        <v>24</v>
      </c>
      <c r="BY22" s="114" t="n">
        <v>24</v>
      </c>
      <c r="CA22" s="114" t="n">
        <v>24</v>
      </c>
      <c r="CB22" s="114" t="n">
        <v>7.12</v>
      </c>
      <c r="CD22" s="114" t="n">
        <v>2.1</v>
      </c>
      <c r="CE22" s="114" t="n">
        <v>5</v>
      </c>
      <c r="CF22" s="114" t="n">
        <v>2.1</v>
      </c>
      <c r="CG22" s="114" t="n">
        <v>-0.7</v>
      </c>
    </row>
    <row r="23" customFormat="false" ht="15" hidden="false" customHeight="false" outlineLevel="0" collapsed="false">
      <c r="A23" s="90"/>
      <c r="B23" s="91" t="n">
        <v>43391</v>
      </c>
      <c r="C23" s="92" t="n">
        <v>79.8</v>
      </c>
      <c r="D23" s="93" t="n">
        <v>0.552</v>
      </c>
      <c r="E23" s="94" t="n">
        <v>63.8</v>
      </c>
      <c r="F23" s="95" t="n">
        <v>91</v>
      </c>
      <c r="G23" s="95" t="n">
        <v>71</v>
      </c>
      <c r="H23" s="95" t="n">
        <v>24</v>
      </c>
      <c r="I23" s="95" t="n">
        <v>0</v>
      </c>
      <c r="J23" s="95" t="n">
        <v>24</v>
      </c>
      <c r="K23" s="95" t="n">
        <v>0</v>
      </c>
      <c r="L23" s="97" t="n">
        <v>0</v>
      </c>
      <c r="M23" s="97" t="n">
        <v>0</v>
      </c>
      <c r="N23" s="97" t="n">
        <v>0</v>
      </c>
      <c r="O23" s="97" t="n">
        <v>0</v>
      </c>
      <c r="P23" s="97" t="n">
        <v>24</v>
      </c>
      <c r="Q23" s="97" t="n">
        <v>0</v>
      </c>
      <c r="R23" s="177" t="n">
        <v>3598</v>
      </c>
      <c r="S23" s="98" t="n">
        <v>3483</v>
      </c>
      <c r="T23" s="98" t="n">
        <v>3483</v>
      </c>
      <c r="U23" s="172" t="n">
        <v>3421</v>
      </c>
      <c r="V23" s="99" t="n">
        <v>3529</v>
      </c>
      <c r="W23" s="95" t="n">
        <v>43</v>
      </c>
      <c r="X23" s="95" t="n">
        <v>0</v>
      </c>
      <c r="Y23" s="95" t="n">
        <v>46</v>
      </c>
      <c r="Z23" s="95" t="n">
        <v>0</v>
      </c>
      <c r="AA23" s="95" t="n">
        <v>58</v>
      </c>
      <c r="AB23" s="95" t="n">
        <v>0</v>
      </c>
      <c r="AC23" s="100" t="n">
        <f aca="false">V23-U23+AZ23</f>
        <v>108</v>
      </c>
      <c r="AD23" s="101" t="n">
        <f aca="false">U23-T23</f>
        <v>-62</v>
      </c>
      <c r="AE23" s="95" t="n">
        <v>149</v>
      </c>
      <c r="AF23" s="102" t="n">
        <f aca="false">IF(AE23&gt;0, V23/(AE23*24),"no data")</f>
        <v>0.986856823266219</v>
      </c>
      <c r="AG23" s="103" t="n">
        <f aca="false">IF(R23&gt;0,R23/24,"no data")</f>
        <v>149.916666666667</v>
      </c>
      <c r="AH23" s="102" t="n">
        <f aca="false">IF(U23&gt;0,(U23/R23),"no data")</f>
        <v>0.950806003335186</v>
      </c>
      <c r="AI23" s="104" t="n">
        <f aca="false">(1440-((W23*X23)+(Y23*Z23)+(AA23*AB23))/(W23+Y23+AA23))/1440</f>
        <v>1</v>
      </c>
      <c r="AJ23" s="105" t="n">
        <f aca="false">IF(U23&gt;0,(1440-((X23*W23+AT23*AU23)+(Z23*Y23+AV23*AW23)+(AA23*AB23+AX23*AY23))/(W23+Y23+AA23))/1440,"no data")</f>
        <v>1</v>
      </c>
      <c r="AK23" s="127" t="n">
        <v>7.943</v>
      </c>
      <c r="AL23" s="256" t="n">
        <v>165.85</v>
      </c>
      <c r="AM23" s="94" t="n">
        <f aca="false">AK23*AL23</f>
        <v>1317.34655</v>
      </c>
      <c r="AN23" s="127" t="n">
        <v>28.51275</v>
      </c>
      <c r="AO23" s="265" t="n">
        <v>998.702300785634</v>
      </c>
      <c r="AP23" s="109" t="n">
        <f aca="false">AN23*AO23</f>
        <v>28475.7490267256</v>
      </c>
      <c r="AQ23" s="130" t="n">
        <f aca="false">IF(U23&gt;0,((((AK23*AL23)+(AN23*AO23))/(U23*1000))*1000000),"no data")</f>
        <v>8708.88499758129</v>
      </c>
      <c r="AR23" s="111" t="n">
        <f aca="false">S23/24</f>
        <v>145.125</v>
      </c>
      <c r="AS23" s="36"/>
      <c r="AT23" s="95" t="n">
        <v>0</v>
      </c>
      <c r="AU23" s="112" t="n">
        <v>0</v>
      </c>
      <c r="AV23" s="112" t="n">
        <v>0</v>
      </c>
      <c r="AW23" s="95" t="n">
        <v>0</v>
      </c>
      <c r="AX23" s="112" t="n">
        <v>0</v>
      </c>
      <c r="AY23" s="95" t="n">
        <v>0</v>
      </c>
      <c r="AZ23" s="95" t="n">
        <v>0</v>
      </c>
      <c r="BB23" s="113" t="n">
        <v>1038</v>
      </c>
      <c r="BC23" s="113" t="n">
        <v>1101</v>
      </c>
      <c r="BD23" s="113" t="n">
        <v>1390</v>
      </c>
      <c r="BE23" s="113" t="n">
        <f aca="false">BC23-BB23</f>
        <v>63</v>
      </c>
      <c r="BF23" s="113" t="n">
        <f aca="false">AQ23</f>
        <v>8708.88499758129</v>
      </c>
      <c r="BG23" s="173" t="n">
        <f aca="false">BD23/24</f>
        <v>57.9166666666667</v>
      </c>
      <c r="BH23" s="115" t="n">
        <v>1.823</v>
      </c>
      <c r="BI23" s="116" t="n">
        <v>1.829</v>
      </c>
      <c r="BJ23" s="117" t="n">
        <v>30.01</v>
      </c>
      <c r="BK23" s="118" t="n">
        <v>25.89</v>
      </c>
      <c r="BL23" s="118" t="n">
        <v>21.89</v>
      </c>
      <c r="BM23" s="118" t="n">
        <v>27.06</v>
      </c>
      <c r="BN23" s="118" t="n">
        <v>998.4</v>
      </c>
      <c r="BO23" s="117" t="n">
        <v>50.06</v>
      </c>
      <c r="BP23" s="119" t="n">
        <v>0.9209</v>
      </c>
      <c r="BQ23" s="114" t="n">
        <v>96.36</v>
      </c>
      <c r="BR23" s="114" t="n">
        <v>87.03</v>
      </c>
      <c r="BS23" s="120" t="n">
        <f aca="false">BR23-BQ23</f>
        <v>-9.33</v>
      </c>
      <c r="BT23" s="113" t="n">
        <v>11723</v>
      </c>
      <c r="BU23" s="113" t="n">
        <v>11309</v>
      </c>
      <c r="BV23" s="135" t="n">
        <f aca="false">BU23-BT23</f>
        <v>-414</v>
      </c>
      <c r="BW23" s="113" t="n">
        <f aca="false">BH23+BI23</f>
        <v>3.652</v>
      </c>
      <c r="BX23" s="114" t="n">
        <v>24</v>
      </c>
      <c r="BY23" s="114" t="n">
        <v>24</v>
      </c>
      <c r="CA23" s="114" t="n">
        <v>24</v>
      </c>
      <c r="CB23" s="114" t="n">
        <v>6.6</v>
      </c>
      <c r="CD23" s="114" t="n">
        <v>2.1</v>
      </c>
      <c r="CE23" s="114" t="n">
        <v>4.9</v>
      </c>
      <c r="CF23" s="114" t="n">
        <v>2</v>
      </c>
      <c r="CG23" s="114" t="n">
        <v>-0.8</v>
      </c>
    </row>
    <row r="24" customFormat="false" ht="15" hidden="false" customHeight="false" outlineLevel="0" collapsed="false">
      <c r="A24" s="90"/>
      <c r="B24" s="91" t="n">
        <v>43392</v>
      </c>
      <c r="C24" s="92" t="n">
        <v>79.8</v>
      </c>
      <c r="D24" s="93" t="n">
        <v>0.509</v>
      </c>
      <c r="E24" s="94" t="n">
        <v>61.9</v>
      </c>
      <c r="F24" s="96" t="n">
        <v>91</v>
      </c>
      <c r="G24" s="96" t="n">
        <v>70</v>
      </c>
      <c r="H24" s="96" t="n">
        <v>24</v>
      </c>
      <c r="I24" s="96" t="n">
        <v>0</v>
      </c>
      <c r="J24" s="96" t="n">
        <v>24</v>
      </c>
      <c r="K24" s="96" t="n">
        <v>0</v>
      </c>
      <c r="L24" s="96" t="n">
        <v>0</v>
      </c>
      <c r="M24" s="96" t="n">
        <v>0</v>
      </c>
      <c r="N24" s="96" t="n">
        <v>0</v>
      </c>
      <c r="O24" s="96" t="n">
        <v>0</v>
      </c>
      <c r="P24" s="96" t="n">
        <v>24</v>
      </c>
      <c r="Q24" s="96" t="n">
        <v>0</v>
      </c>
      <c r="R24" s="177" t="n">
        <v>3593</v>
      </c>
      <c r="S24" s="98" t="n">
        <v>3526</v>
      </c>
      <c r="T24" s="101" t="n">
        <v>3526</v>
      </c>
      <c r="U24" s="178" t="n">
        <v>3448</v>
      </c>
      <c r="V24" s="178" t="n">
        <v>3558</v>
      </c>
      <c r="W24" s="96" t="n">
        <v>44</v>
      </c>
      <c r="X24" s="96" t="n">
        <v>0</v>
      </c>
      <c r="Y24" s="96" t="n">
        <v>46</v>
      </c>
      <c r="Z24" s="96" t="n">
        <v>0</v>
      </c>
      <c r="AA24" s="96" t="n">
        <v>59</v>
      </c>
      <c r="AB24" s="96" t="n">
        <v>0</v>
      </c>
      <c r="AC24" s="100" t="n">
        <f aca="false">V24-U24+AZ24</f>
        <v>110</v>
      </c>
      <c r="AD24" s="101" t="n">
        <f aca="false">U24-T24</f>
        <v>-78</v>
      </c>
      <c r="AE24" s="96" t="n">
        <v>152</v>
      </c>
      <c r="AF24" s="102" t="n">
        <f aca="false">IF(AE24&gt;0, V24/(AE24*24),"no data")</f>
        <v>0.975328947368421</v>
      </c>
      <c r="AG24" s="103" t="n">
        <f aca="false">IF(R24&gt;0,R24/24,"no data")</f>
        <v>149.708333333333</v>
      </c>
      <c r="AH24" s="102" t="n">
        <f aca="false">IF(U24&gt;0,(U24/R24),"no data")</f>
        <v>0.959643751739493</v>
      </c>
      <c r="AI24" s="104" t="n">
        <f aca="false">(1440-((W24*X24)+(Y24*Z24)+(AA24*AB24))/(W24+Y24+AA24))/1440</f>
        <v>1</v>
      </c>
      <c r="AJ24" s="105" t="n">
        <f aca="false">IF(U24&gt;0,(1440-((X24*W24+AT24*AU24)+(Z24*Y24+AV24*AW24)+(AA24*AB24+AX24*AY24))/(W24+Y24+AA24))/1440,"no data")</f>
        <v>1</v>
      </c>
      <c r="AK24" s="127" t="n">
        <v>7.9</v>
      </c>
      <c r="AL24" s="256" t="n">
        <v>165.06</v>
      </c>
      <c r="AM24" s="94" t="n">
        <f aca="false">AK24*AL24</f>
        <v>1303.974</v>
      </c>
      <c r="AN24" s="127" t="n">
        <v>28.87963085</v>
      </c>
      <c r="AO24" s="265" t="n">
        <v>992.79753454067</v>
      </c>
      <c r="AP24" s="109" t="n">
        <f aca="false">AN24*AO24</f>
        <v>28671.6263063247</v>
      </c>
      <c r="AQ24" s="130" t="n">
        <f aca="false">IF(U24&gt;0,((((AK24*AL24)+(AN24*AO24))/(U24*1000))*1000000),"no data")</f>
        <v>8693.61957840043</v>
      </c>
      <c r="AR24" s="111" t="n">
        <f aca="false">S24/24</f>
        <v>146.916666666667</v>
      </c>
      <c r="AS24" s="36"/>
      <c r="AT24" s="96" t="n">
        <v>0</v>
      </c>
      <c r="AU24" s="96" t="n">
        <v>0</v>
      </c>
      <c r="AV24" s="96" t="n">
        <v>0</v>
      </c>
      <c r="AW24" s="96" t="n">
        <v>0</v>
      </c>
      <c r="AX24" s="96" t="n">
        <v>0</v>
      </c>
      <c r="AY24" s="96" t="n">
        <v>0</v>
      </c>
      <c r="AZ24" s="96" t="n">
        <v>0</v>
      </c>
      <c r="BB24" s="113" t="n">
        <v>1043</v>
      </c>
      <c r="BC24" s="113" t="n">
        <v>1109</v>
      </c>
      <c r="BD24" s="113" t="n">
        <v>1406</v>
      </c>
      <c r="BE24" s="113" t="n">
        <f aca="false">BC24-BB24</f>
        <v>66</v>
      </c>
      <c r="BF24" s="113" t="n">
        <f aca="false">AQ24</f>
        <v>8693.61957840043</v>
      </c>
      <c r="BG24" s="173" t="n">
        <f aca="false">BD24/24</f>
        <v>58.5833333333333</v>
      </c>
      <c r="BH24" s="179" t="n">
        <v>1.863</v>
      </c>
      <c r="BI24" s="179" t="n">
        <v>1.865</v>
      </c>
      <c r="BJ24" s="180" t="n">
        <v>29.99</v>
      </c>
      <c r="BK24" s="180" t="n">
        <v>26.14</v>
      </c>
      <c r="BL24" s="180" t="n">
        <v>22.13</v>
      </c>
      <c r="BM24" s="180" t="n">
        <v>27.16</v>
      </c>
      <c r="BN24" s="181" t="n">
        <v>1000.4</v>
      </c>
      <c r="BO24" s="181" t="n">
        <v>50.12</v>
      </c>
      <c r="BP24" s="182" t="n">
        <v>0.9211</v>
      </c>
      <c r="BQ24" s="114" t="n">
        <v>95.96</v>
      </c>
      <c r="BR24" s="114" t="n">
        <v>86.95</v>
      </c>
      <c r="BS24" s="120" t="n">
        <f aca="false">BR24-BQ24</f>
        <v>-9.00999999999999</v>
      </c>
      <c r="BT24" s="134" t="n">
        <v>11780</v>
      </c>
      <c r="BU24" s="134" t="n">
        <v>11341</v>
      </c>
      <c r="BV24" s="135" t="n">
        <f aca="false">BU24-BT24</f>
        <v>-439</v>
      </c>
      <c r="BW24" s="113" t="n">
        <f aca="false">BH24+BI24</f>
        <v>3.728</v>
      </c>
      <c r="BX24" s="181" t="n">
        <v>24</v>
      </c>
      <c r="BY24" s="181" t="n">
        <v>24</v>
      </c>
      <c r="CA24" s="181" t="n">
        <v>24</v>
      </c>
      <c r="CB24" s="181" t="n">
        <v>7.58</v>
      </c>
      <c r="CD24" s="181" t="n">
        <v>2.1</v>
      </c>
      <c r="CE24" s="181" t="n">
        <v>4.89</v>
      </c>
      <c r="CF24" s="181" t="n">
        <v>2</v>
      </c>
      <c r="CG24" s="181" t="n">
        <v>-0.75</v>
      </c>
    </row>
    <row r="25" customFormat="false" ht="15" hidden="false" customHeight="false" outlineLevel="0" collapsed="false">
      <c r="A25" s="90"/>
      <c r="B25" s="91" t="n">
        <v>43393</v>
      </c>
      <c r="C25" s="92" t="n">
        <v>79.03</v>
      </c>
      <c r="D25" s="93" t="n">
        <v>0.5394</v>
      </c>
      <c r="E25" s="94" t="n">
        <v>62.39</v>
      </c>
      <c r="F25" s="183" t="n">
        <v>89</v>
      </c>
      <c r="G25" s="183" t="n">
        <v>68</v>
      </c>
      <c r="H25" s="95" t="n">
        <v>24</v>
      </c>
      <c r="I25" s="95" t="n">
        <v>0</v>
      </c>
      <c r="J25" s="95" t="n">
        <v>24</v>
      </c>
      <c r="K25" s="95" t="n">
        <v>0</v>
      </c>
      <c r="L25" s="97" t="n">
        <v>0</v>
      </c>
      <c r="M25" s="97" t="n">
        <v>0</v>
      </c>
      <c r="N25" s="97" t="n">
        <v>0</v>
      </c>
      <c r="O25" s="97" t="n">
        <v>0</v>
      </c>
      <c r="P25" s="97" t="n">
        <v>24</v>
      </c>
      <c r="Q25" s="97" t="n">
        <v>0</v>
      </c>
      <c r="R25" s="177" t="n">
        <v>3603</v>
      </c>
      <c r="S25" s="98" t="n">
        <v>3532</v>
      </c>
      <c r="T25" s="184" t="n">
        <v>3532</v>
      </c>
      <c r="U25" s="99" t="n">
        <v>3451</v>
      </c>
      <c r="V25" s="99" t="n">
        <v>3559</v>
      </c>
      <c r="W25" s="95" t="n">
        <v>44</v>
      </c>
      <c r="X25" s="95" t="n">
        <v>0</v>
      </c>
      <c r="Y25" s="95" t="n">
        <v>46</v>
      </c>
      <c r="Z25" s="95" t="n">
        <v>0</v>
      </c>
      <c r="AA25" s="95" t="n">
        <v>59</v>
      </c>
      <c r="AB25" s="95" t="n">
        <v>0</v>
      </c>
      <c r="AC25" s="100" t="n">
        <f aca="false">V25-U25+AZ25</f>
        <v>108</v>
      </c>
      <c r="AD25" s="101" t="n">
        <f aca="false">U25-T25</f>
        <v>-81</v>
      </c>
      <c r="AE25" s="96" t="n">
        <v>152</v>
      </c>
      <c r="AF25" s="102" t="n">
        <f aca="false">IF(AE25&gt;0, V25/(AE25*24),"no data")</f>
        <v>0.975603070175439</v>
      </c>
      <c r="AG25" s="103" t="n">
        <f aca="false">IF(R25&gt;0,R25/24,"no data")</f>
        <v>150.125</v>
      </c>
      <c r="AH25" s="102" t="n">
        <f aca="false">IF(U25&gt;0,(U25/R25),"no data")</f>
        <v>0.957812933666389</v>
      </c>
      <c r="AI25" s="104" t="n">
        <f aca="false">(1440-((W25*X25)+(Y25*Z25)+(AA25*AB25))/(W25+Y25+AA25))/1440</f>
        <v>1</v>
      </c>
      <c r="AJ25" s="105" t="n">
        <f aca="false">IF(U25&gt;0,(1440-((X25*W25+AT25*AU25)+(Z25*Y25+AV25*AW25)+(AA25*AB25+AX25*AY25))/(W25+Y25+AA25))/1440,"no data")</f>
        <v>1</v>
      </c>
      <c r="AK25" s="127" t="n">
        <v>7.847</v>
      </c>
      <c r="AL25" s="256" t="n">
        <v>165.5</v>
      </c>
      <c r="AM25" s="94" t="n">
        <f aca="false">AK25*AL25</f>
        <v>1298.6785</v>
      </c>
      <c r="AN25" s="127" t="n">
        <v>29.07450976</v>
      </c>
      <c r="AO25" s="265" t="n">
        <v>986.482768108963</v>
      </c>
      <c r="AP25" s="109" t="n">
        <f aca="false">AN25*AO25</f>
        <v>28681.5028694559</v>
      </c>
      <c r="AQ25" s="130" t="n">
        <f aca="false">IF(U25&gt;0,((((AK25*AL25)+(AN25*AO25))/(U25*1000))*1000000),"no data")</f>
        <v>8687.38955939028</v>
      </c>
      <c r="AR25" s="111" t="n">
        <f aca="false">S25/24</f>
        <v>147.166666666667</v>
      </c>
      <c r="AS25" s="36"/>
      <c r="AT25" s="96" t="n">
        <v>0</v>
      </c>
      <c r="AU25" s="96" t="n">
        <v>0</v>
      </c>
      <c r="AV25" s="96" t="n">
        <v>0</v>
      </c>
      <c r="AW25" s="96" t="n">
        <v>0</v>
      </c>
      <c r="AX25" s="96" t="n">
        <v>0</v>
      </c>
      <c r="AY25" s="96" t="n">
        <v>0</v>
      </c>
      <c r="AZ25" s="96" t="n">
        <v>0</v>
      </c>
      <c r="BB25" s="113" t="n">
        <v>1044</v>
      </c>
      <c r="BC25" s="113" t="n">
        <v>1108</v>
      </c>
      <c r="BD25" s="113" t="n">
        <v>1407</v>
      </c>
      <c r="BE25" s="113" t="n">
        <f aca="false">BC25-BB25</f>
        <v>64</v>
      </c>
      <c r="BF25" s="113" t="n">
        <f aca="false">AQ25</f>
        <v>8687.38955939028</v>
      </c>
      <c r="BG25" s="173" t="n">
        <f aca="false">BD25/24</f>
        <v>58.625</v>
      </c>
      <c r="BH25" s="115" t="n">
        <v>1.912</v>
      </c>
      <c r="BI25" s="115" t="n">
        <v>1.912</v>
      </c>
      <c r="BJ25" s="117" t="n">
        <v>30.29</v>
      </c>
      <c r="BK25" s="118" t="n">
        <v>26.25</v>
      </c>
      <c r="BL25" s="118" t="n">
        <v>22.23</v>
      </c>
      <c r="BM25" s="118" t="n">
        <v>27.14</v>
      </c>
      <c r="BN25" s="118" t="n">
        <v>1002.3</v>
      </c>
      <c r="BO25" s="117" t="n">
        <v>50.08</v>
      </c>
      <c r="BP25" s="119" t="n">
        <v>0.921</v>
      </c>
      <c r="BQ25" s="114" t="n">
        <v>96.23</v>
      </c>
      <c r="BR25" s="114" t="n">
        <v>86.95</v>
      </c>
      <c r="BS25" s="120" t="n">
        <f aca="false">BR25-BQ25</f>
        <v>-9.28</v>
      </c>
      <c r="BT25" s="134" t="n">
        <v>11824</v>
      </c>
      <c r="BU25" s="134" t="n">
        <v>11382</v>
      </c>
      <c r="BV25" s="135" t="n">
        <f aca="false">BU25-BT25</f>
        <v>-442</v>
      </c>
      <c r="BW25" s="113" t="n">
        <f aca="false">BH25+BI25</f>
        <v>3.824</v>
      </c>
      <c r="BX25" s="114" t="n">
        <v>24</v>
      </c>
      <c r="BY25" s="114" t="n">
        <v>24</v>
      </c>
      <c r="CA25" s="114" t="n">
        <v>24</v>
      </c>
      <c r="CB25" s="114" t="n">
        <v>7.72</v>
      </c>
      <c r="CD25" s="114" t="n">
        <v>2.1</v>
      </c>
      <c r="CE25" s="114" t="n">
        <v>4.75</v>
      </c>
      <c r="CF25" s="114" t="n">
        <v>2</v>
      </c>
      <c r="CG25" s="114" t="n">
        <v>-0.8</v>
      </c>
    </row>
    <row r="26" customFormat="false" ht="15" hidden="false" customHeight="false" outlineLevel="0" collapsed="false">
      <c r="A26" s="90"/>
      <c r="B26" s="91" t="n">
        <v>43394</v>
      </c>
      <c r="C26" s="92" t="n">
        <v>79</v>
      </c>
      <c r="D26" s="93" t="n">
        <v>0.55</v>
      </c>
      <c r="E26" s="94" t="n">
        <v>63</v>
      </c>
      <c r="F26" s="96" t="n">
        <v>90</v>
      </c>
      <c r="G26" s="96" t="n">
        <v>68</v>
      </c>
      <c r="H26" s="95" t="n">
        <v>24</v>
      </c>
      <c r="I26" s="95" t="n">
        <v>0</v>
      </c>
      <c r="J26" s="95" t="n">
        <v>24</v>
      </c>
      <c r="K26" s="95" t="n">
        <v>0</v>
      </c>
      <c r="L26" s="97" t="n">
        <v>0</v>
      </c>
      <c r="M26" s="97" t="n">
        <v>0</v>
      </c>
      <c r="N26" s="97" t="n">
        <v>0</v>
      </c>
      <c r="O26" s="97" t="n">
        <v>0</v>
      </c>
      <c r="P26" s="97" t="n">
        <v>24</v>
      </c>
      <c r="Q26" s="97" t="n">
        <v>0</v>
      </c>
      <c r="R26" s="177" t="n">
        <v>3612</v>
      </c>
      <c r="S26" s="98" t="n">
        <v>3531</v>
      </c>
      <c r="T26" s="184" t="n">
        <v>3531</v>
      </c>
      <c r="U26" s="99" t="n">
        <v>3457</v>
      </c>
      <c r="V26" s="99" t="n">
        <v>3564</v>
      </c>
      <c r="W26" s="95" t="n">
        <v>43</v>
      </c>
      <c r="X26" s="96" t="n">
        <v>0</v>
      </c>
      <c r="Y26" s="96" t="n">
        <v>46</v>
      </c>
      <c r="Z26" s="96" t="n">
        <v>0</v>
      </c>
      <c r="AA26" s="96" t="n">
        <v>59</v>
      </c>
      <c r="AB26" s="96" t="n">
        <v>0</v>
      </c>
      <c r="AC26" s="100" t="n">
        <f aca="false">V26-U26+AZ26</f>
        <v>107</v>
      </c>
      <c r="AD26" s="101" t="n">
        <f aca="false">U26-T26</f>
        <v>-74</v>
      </c>
      <c r="AE26" s="96" t="n">
        <v>152</v>
      </c>
      <c r="AF26" s="102" t="n">
        <f aca="false">IF(AE26&gt;0, V26/(AE26*24),"no data")</f>
        <v>0.976973684210526</v>
      </c>
      <c r="AG26" s="103" t="n">
        <f aca="false">IF(R26&gt;0,R26/24,"no data")</f>
        <v>150.5</v>
      </c>
      <c r="AH26" s="102" t="n">
        <f aca="false">IF(U26&gt;0,(U26/R26),"no data")</f>
        <v>0.957087486157254</v>
      </c>
      <c r="AI26" s="104" t="n">
        <f aca="false">(1440-((W26*X26)+(Y26*Z26)+(AA26*AB26))/(W26+Y26+AA26))/1440</f>
        <v>1</v>
      </c>
      <c r="AJ26" s="105" t="n">
        <f aca="false">IF(U26&gt;0,(1440-((X26*W26+AT26*AU26)+(Z26*Y26+AV26*AW26)+(AA26*AB26+AX26*AY26))/(W26+Y26+AA26))/1440,"no data")</f>
        <v>1</v>
      </c>
      <c r="AK26" s="127" t="n">
        <v>7.819</v>
      </c>
      <c r="AL26" s="256" t="n">
        <v>164.7</v>
      </c>
      <c r="AM26" s="94" t="n">
        <f aca="false">AK26*AL26</f>
        <v>1287.7893</v>
      </c>
      <c r="AN26" s="127" t="n">
        <v>29.12463085</v>
      </c>
      <c r="AO26" s="265" t="n">
        <v>986.677</v>
      </c>
      <c r="AP26" s="109" t="n">
        <f aca="false">AN26*AO26</f>
        <v>28736.6033931855</v>
      </c>
      <c r="AQ26" s="130" t="n">
        <f aca="false">IF(U26&gt;0,((((AK26*AL26)+(AN26*AO26))/(U26*1000))*1000000),"no data")</f>
        <v>8685.10057656507</v>
      </c>
      <c r="AR26" s="111" t="n">
        <f aca="false">S26/24</f>
        <v>147.125</v>
      </c>
      <c r="AS26" s="36"/>
      <c r="AT26" s="95" t="n">
        <v>0</v>
      </c>
      <c r="AU26" s="112" t="n">
        <v>0</v>
      </c>
      <c r="AV26" s="112" t="n">
        <v>0</v>
      </c>
      <c r="AW26" s="95" t="n">
        <v>0</v>
      </c>
      <c r="AX26" s="112" t="n">
        <v>0</v>
      </c>
      <c r="AY26" s="95" t="n">
        <v>0</v>
      </c>
      <c r="AZ26" s="95" t="n">
        <v>0</v>
      </c>
      <c r="BB26" s="113" t="n">
        <v>1044</v>
      </c>
      <c r="BC26" s="113" t="n">
        <v>1109</v>
      </c>
      <c r="BD26" s="113" t="n">
        <v>1411</v>
      </c>
      <c r="BE26" s="113" t="n">
        <f aca="false">BC26-BB26</f>
        <v>65</v>
      </c>
      <c r="BF26" s="113" t="n">
        <f aca="false">AQ26</f>
        <v>8685.10057656507</v>
      </c>
      <c r="BG26" s="173" t="n">
        <f aca="false">BD26/24</f>
        <v>58.7916666666667</v>
      </c>
      <c r="BH26" s="115" t="n">
        <v>1.901</v>
      </c>
      <c r="BI26" s="116" t="n">
        <v>1.901</v>
      </c>
      <c r="BJ26" s="117" t="n">
        <v>30.21</v>
      </c>
      <c r="BK26" s="118" t="n">
        <v>26.24</v>
      </c>
      <c r="BL26" s="118" t="n">
        <v>22.27</v>
      </c>
      <c r="BM26" s="118" t="n">
        <v>27.06</v>
      </c>
      <c r="BN26" s="118" t="n">
        <v>1003.33</v>
      </c>
      <c r="BO26" s="117" t="n">
        <v>50.1</v>
      </c>
      <c r="BP26" s="119" t="n">
        <v>0.9212</v>
      </c>
      <c r="BQ26" s="114" t="n">
        <v>96.11</v>
      </c>
      <c r="BR26" s="114" t="n">
        <v>86.91</v>
      </c>
      <c r="BS26" s="120" t="n">
        <f aca="false">BR26-BQ26</f>
        <v>-9.2</v>
      </c>
      <c r="BT26" s="134" t="n">
        <v>11813</v>
      </c>
      <c r="BU26" s="134" t="n">
        <v>11370</v>
      </c>
      <c r="BV26" s="135" t="n">
        <f aca="false">BU26-BT26</f>
        <v>-443</v>
      </c>
      <c r="BW26" s="113" t="n">
        <f aca="false">BH26+BI26</f>
        <v>3.802</v>
      </c>
      <c r="BX26" s="114" t="n">
        <v>24</v>
      </c>
      <c r="BY26" s="114" t="n">
        <v>24</v>
      </c>
      <c r="CA26" s="114" t="n">
        <v>24</v>
      </c>
      <c r="CB26" s="114" t="n">
        <v>7.75</v>
      </c>
      <c r="CD26" s="114" t="n">
        <v>2.1</v>
      </c>
      <c r="CE26" s="114" t="n">
        <v>4.6</v>
      </c>
      <c r="CF26" s="114" t="n">
        <v>2</v>
      </c>
      <c r="CG26" s="114" t="n">
        <v>-0.9</v>
      </c>
    </row>
    <row r="27" customFormat="false" ht="12.75" hidden="false" customHeight="true" outlineLevel="0" collapsed="false">
      <c r="A27" s="90" t="s">
        <v>136</v>
      </c>
      <c r="B27" s="91" t="n">
        <v>43395</v>
      </c>
      <c r="C27" s="140" t="n">
        <v>78</v>
      </c>
      <c r="D27" s="166" t="n">
        <v>0.53</v>
      </c>
      <c r="E27" s="142" t="n">
        <v>60</v>
      </c>
      <c r="F27" s="144" t="n">
        <v>92</v>
      </c>
      <c r="G27" s="144" t="n">
        <v>66</v>
      </c>
      <c r="H27" s="144" t="n">
        <v>24</v>
      </c>
      <c r="I27" s="144" t="n">
        <v>0</v>
      </c>
      <c r="J27" s="144" t="n">
        <v>24</v>
      </c>
      <c r="K27" s="144" t="n">
        <v>0</v>
      </c>
      <c r="L27" s="185" t="n">
        <v>0</v>
      </c>
      <c r="M27" s="185" t="n">
        <v>0</v>
      </c>
      <c r="N27" s="185" t="n">
        <v>0</v>
      </c>
      <c r="O27" s="185" t="n">
        <v>0</v>
      </c>
      <c r="P27" s="185" t="n">
        <v>24</v>
      </c>
      <c r="Q27" s="185" t="n">
        <v>0</v>
      </c>
      <c r="R27" s="186" t="n">
        <v>3621</v>
      </c>
      <c r="S27" s="147" t="n">
        <v>3538</v>
      </c>
      <c r="T27" s="147" t="n">
        <v>3538</v>
      </c>
      <c r="U27" s="148" t="n">
        <v>3479</v>
      </c>
      <c r="V27" s="148" t="n">
        <v>3590</v>
      </c>
      <c r="W27" s="144" t="n">
        <v>44</v>
      </c>
      <c r="X27" s="144" t="n">
        <v>0</v>
      </c>
      <c r="Y27" s="144" t="n">
        <v>46</v>
      </c>
      <c r="Z27" s="144" t="n">
        <v>0</v>
      </c>
      <c r="AA27" s="144" t="n">
        <v>59</v>
      </c>
      <c r="AB27" s="144" t="n">
        <v>0</v>
      </c>
      <c r="AC27" s="149" t="n">
        <f aca="false">V27-U27+AZ27</f>
        <v>111</v>
      </c>
      <c r="AD27" s="150" t="n">
        <f aca="false">U27-T27</f>
        <v>-59</v>
      </c>
      <c r="AE27" s="144" t="n">
        <v>152</v>
      </c>
      <c r="AF27" s="151" t="n">
        <f aca="false">IF(AE27&gt;0, V27/(AE27*24),"no data")</f>
        <v>0.984100877192982</v>
      </c>
      <c r="AG27" s="152" t="n">
        <f aca="false">IF(R27&gt;0,R27/24,"no data")</f>
        <v>150.875</v>
      </c>
      <c r="AH27" s="151" t="n">
        <f aca="false">IF(U27&gt;0,(U27/R27),"no data")</f>
        <v>0.96078431372549</v>
      </c>
      <c r="AI27" s="153" t="n">
        <f aca="false">(1440-((W27*X27)+(Y27*Z27)+(AA27*AB27))/(W27+Y27+AA27))/1440</f>
        <v>1</v>
      </c>
      <c r="AJ27" s="154" t="n">
        <f aca="false">IF(U27&gt;0,(1440-((X27*W27+AT27*AU27)+(Z27*Y27+AV27*AW27)+(AA27*AB27+AX27*AY27))/(W27+Y27+AA27))/1440,"no data")</f>
        <v>1</v>
      </c>
      <c r="AK27" s="258" t="n">
        <v>7.789</v>
      </c>
      <c r="AL27" s="259" t="n">
        <v>165.76</v>
      </c>
      <c r="AM27" s="251" t="n">
        <f aca="false">AK27*AL27</f>
        <v>1291.10464</v>
      </c>
      <c r="AN27" s="258" t="n">
        <v>29.22427929</v>
      </c>
      <c r="AO27" s="260" t="n">
        <v>988.879</v>
      </c>
      <c r="AP27" s="155" t="n">
        <f aca="false">AN27*AO27</f>
        <v>28899.2760800159</v>
      </c>
      <c r="AQ27" s="156" t="n">
        <f aca="false">IF(U27&gt;0,((((AK27*AL27)+(AN27*AO27))/(U27*1000))*1000000),"no data")</f>
        <v>8677.89040529345</v>
      </c>
      <c r="AR27" s="157" t="n">
        <f aca="false">S27/24</f>
        <v>147.416666666667</v>
      </c>
      <c r="AS27" s="36"/>
      <c r="AT27" s="143" t="n">
        <v>0</v>
      </c>
      <c r="AU27" s="159" t="n">
        <v>0</v>
      </c>
      <c r="AV27" s="159" t="n">
        <v>0</v>
      </c>
      <c r="AW27" s="143" t="n">
        <v>0</v>
      </c>
      <c r="AX27" s="159" t="n">
        <v>0</v>
      </c>
      <c r="AY27" s="143" t="n">
        <v>0</v>
      </c>
      <c r="AZ27" s="143" t="n">
        <v>0</v>
      </c>
      <c r="BB27" s="160" t="n">
        <v>1049</v>
      </c>
      <c r="BC27" s="160" t="n">
        <v>1116</v>
      </c>
      <c r="BD27" s="160" t="n">
        <v>1425</v>
      </c>
      <c r="BE27" s="160" t="n">
        <f aca="false">BC27-BB27</f>
        <v>67</v>
      </c>
      <c r="BF27" s="160" t="n">
        <f aca="false">AQ27</f>
        <v>8677.89040529345</v>
      </c>
      <c r="BG27" s="162" t="n">
        <f aca="false">BD27/24</f>
        <v>59.375</v>
      </c>
      <c r="BH27" s="187" t="n">
        <v>1.956</v>
      </c>
      <c r="BI27" s="188" t="n">
        <v>1.956</v>
      </c>
      <c r="BJ27" s="189" t="n">
        <v>30.3</v>
      </c>
      <c r="BK27" s="190" t="n">
        <v>26.21</v>
      </c>
      <c r="BL27" s="190" t="n">
        <v>22.25</v>
      </c>
      <c r="BM27" s="190" t="n">
        <v>27.08</v>
      </c>
      <c r="BN27" s="190" t="n">
        <v>1001.2</v>
      </c>
      <c r="BO27" s="190" t="n">
        <v>50.09</v>
      </c>
      <c r="BP27" s="191" t="n">
        <v>0.9209</v>
      </c>
      <c r="BQ27" s="190" t="n">
        <v>95.82</v>
      </c>
      <c r="BR27" s="190" t="n">
        <v>86.83</v>
      </c>
      <c r="BS27" s="120" t="n">
        <f aca="false">BR27-BQ27</f>
        <v>-8.99</v>
      </c>
      <c r="BT27" s="190" t="n">
        <v>11750</v>
      </c>
      <c r="BU27" s="190" t="n">
        <v>11317</v>
      </c>
      <c r="BV27" s="135" t="n">
        <f aca="false">BU27-BT27</f>
        <v>-433</v>
      </c>
      <c r="BW27" s="160" t="n">
        <f aca="false">BH27+BI27</f>
        <v>3.912</v>
      </c>
      <c r="BX27" s="162" t="n">
        <v>24</v>
      </c>
      <c r="BY27" s="162" t="n">
        <v>24</v>
      </c>
      <c r="CA27" s="162" t="n">
        <v>24</v>
      </c>
      <c r="CB27" s="162" t="n">
        <v>8.2</v>
      </c>
      <c r="CD27" s="162" t="n">
        <v>2.1</v>
      </c>
      <c r="CE27" s="162" t="n">
        <v>4.5</v>
      </c>
      <c r="CF27" s="162" t="n">
        <v>2.1</v>
      </c>
      <c r="CG27" s="162" t="n">
        <v>-1</v>
      </c>
    </row>
    <row r="28" customFormat="false" ht="15" hidden="false" customHeight="false" outlineLevel="0" collapsed="false">
      <c r="A28" s="90"/>
      <c r="B28" s="91" t="n">
        <v>43396</v>
      </c>
      <c r="C28" s="140" t="n">
        <v>76.2</v>
      </c>
      <c r="D28" s="166" t="n">
        <v>0.5</v>
      </c>
      <c r="E28" s="142" t="n">
        <v>59</v>
      </c>
      <c r="F28" s="144" t="n">
        <v>89</v>
      </c>
      <c r="G28" s="144" t="n">
        <v>64</v>
      </c>
      <c r="H28" s="144" t="n">
        <v>24</v>
      </c>
      <c r="I28" s="144" t="n">
        <v>0</v>
      </c>
      <c r="J28" s="144" t="n">
        <v>24</v>
      </c>
      <c r="K28" s="144" t="n">
        <v>0</v>
      </c>
      <c r="L28" s="185" t="n">
        <v>0</v>
      </c>
      <c r="M28" s="185" t="n">
        <v>0</v>
      </c>
      <c r="N28" s="185" t="n">
        <v>0</v>
      </c>
      <c r="O28" s="185" t="n">
        <v>0</v>
      </c>
      <c r="P28" s="185" t="n">
        <v>24</v>
      </c>
      <c r="Q28" s="185" t="n">
        <v>0</v>
      </c>
      <c r="R28" s="186" t="n">
        <v>3628</v>
      </c>
      <c r="S28" s="147" t="n">
        <v>3570</v>
      </c>
      <c r="T28" s="147" t="n">
        <v>3570</v>
      </c>
      <c r="U28" s="148" t="n">
        <v>3499</v>
      </c>
      <c r="V28" s="148" t="n">
        <v>3608</v>
      </c>
      <c r="W28" s="144" t="n">
        <v>44</v>
      </c>
      <c r="X28" s="144" t="n">
        <v>0</v>
      </c>
      <c r="Y28" s="144" t="n">
        <v>46</v>
      </c>
      <c r="Z28" s="144" t="n">
        <v>0</v>
      </c>
      <c r="AA28" s="144" t="n">
        <v>60</v>
      </c>
      <c r="AB28" s="144" t="n">
        <v>0</v>
      </c>
      <c r="AC28" s="149" t="n">
        <f aca="false">V28-U28+AZ28</f>
        <v>109</v>
      </c>
      <c r="AD28" s="150" t="n">
        <f aca="false">U28-T28</f>
        <v>-71</v>
      </c>
      <c r="AE28" s="144" t="n">
        <v>154</v>
      </c>
      <c r="AF28" s="151" t="n">
        <f aca="false">IF(AE28&gt;0, V28/(AE28*24),"no data")</f>
        <v>0.976190476190476</v>
      </c>
      <c r="AG28" s="152" t="n">
        <f aca="false">IF(R28&gt;0,R28/24,"no data")</f>
        <v>151.166666666667</v>
      </c>
      <c r="AH28" s="151" t="n">
        <f aca="false">IF(U28&gt;0,(U28/R28),"no data")</f>
        <v>0.964443219404631</v>
      </c>
      <c r="AI28" s="153" t="n">
        <f aca="false">(1440-((W28*X28)+(Y28*Z28)+(AA28*AB28))/(W28+Y28+AA28))/1440</f>
        <v>1</v>
      </c>
      <c r="AJ28" s="154" t="n">
        <f aca="false">IF(U28&gt;0,(1440-((X28*W28+AT28*AU28)+(Z28*Y28+AV28*AW28)+(AA28*AB28+AX28*AY28))/(W28+Y28+AA28))/1440,"no data")</f>
        <v>1</v>
      </c>
      <c r="AK28" s="258" t="n">
        <v>7.792</v>
      </c>
      <c r="AL28" s="259" t="n">
        <v>162.58</v>
      </c>
      <c r="AM28" s="251" t="n">
        <f aca="false">AK28*AL28</f>
        <v>1266.82336</v>
      </c>
      <c r="AN28" s="258" t="n">
        <v>29.3418496</v>
      </c>
      <c r="AO28" s="260" t="n">
        <v>990.1844</v>
      </c>
      <c r="AP28" s="155" t="n">
        <f aca="false">AN28*AO28</f>
        <v>29053.8417410662</v>
      </c>
      <c r="AQ28" s="156" t="n">
        <f aca="false">IF(U28&gt;0,((((AK28*AL28)+(AN28*AO28))/(U28*1000))*1000000),"no data")</f>
        <v>8665.52303545763</v>
      </c>
      <c r="AR28" s="157" t="n">
        <f aca="false">S28/24</f>
        <v>148.75</v>
      </c>
      <c r="AS28" s="36"/>
      <c r="AT28" s="143" t="n">
        <v>0</v>
      </c>
      <c r="AU28" s="159" t="n">
        <v>0</v>
      </c>
      <c r="AV28" s="143" t="n">
        <v>0</v>
      </c>
      <c r="AW28" s="143" t="n">
        <v>0</v>
      </c>
      <c r="AX28" s="159" t="n">
        <v>0</v>
      </c>
      <c r="AY28" s="143" t="n">
        <v>0</v>
      </c>
      <c r="AZ28" s="143" t="n">
        <v>0</v>
      </c>
      <c r="BB28" s="160" t="n">
        <v>1057</v>
      </c>
      <c r="BC28" s="160" t="n">
        <v>1119</v>
      </c>
      <c r="BD28" s="160" t="n">
        <v>1432</v>
      </c>
      <c r="BE28" s="160" t="n">
        <f aca="false">BC28-BB28</f>
        <v>62</v>
      </c>
      <c r="BF28" s="160" t="n">
        <f aca="false">AQ28</f>
        <v>8665.52303545763</v>
      </c>
      <c r="BG28" s="162" t="n">
        <f aca="false">BD28/24</f>
        <v>59.6666666666667</v>
      </c>
      <c r="BH28" s="187" t="n">
        <v>1.949</v>
      </c>
      <c r="BI28" s="188" t="n">
        <v>1.949</v>
      </c>
      <c r="BJ28" s="189" t="n">
        <v>30.7</v>
      </c>
      <c r="BK28" s="190" t="n">
        <v>26.33</v>
      </c>
      <c r="BL28" s="190" t="n">
        <v>22.32</v>
      </c>
      <c r="BM28" s="190" t="n">
        <v>26.94</v>
      </c>
      <c r="BN28" s="192" t="n">
        <v>1000.1</v>
      </c>
      <c r="BO28" s="190" t="n">
        <v>50.1</v>
      </c>
      <c r="BP28" s="191" t="n">
        <v>0.9218</v>
      </c>
      <c r="BQ28" s="190" t="n">
        <v>96</v>
      </c>
      <c r="BR28" s="190" t="n">
        <v>86.74</v>
      </c>
      <c r="BS28" s="120" t="n">
        <f aca="false">BR28-BQ28</f>
        <v>-9.26000000000001</v>
      </c>
      <c r="BT28" s="190" t="n">
        <v>11710</v>
      </c>
      <c r="BU28" s="190" t="n">
        <v>11296</v>
      </c>
      <c r="BV28" s="135" t="n">
        <f aca="false">BU28-BT28</f>
        <v>-414</v>
      </c>
      <c r="BW28" s="160" t="n">
        <f aca="false">BH28+BI28</f>
        <v>3.898</v>
      </c>
      <c r="BX28" s="162" t="n">
        <v>24</v>
      </c>
      <c r="BY28" s="162" t="n">
        <v>24</v>
      </c>
      <c r="CA28" s="162" t="n">
        <v>24</v>
      </c>
      <c r="CB28" s="162" t="n">
        <v>7.8</v>
      </c>
      <c r="CD28" s="162" t="n">
        <v>2.1</v>
      </c>
      <c r="CE28" s="162" t="n">
        <v>4.6</v>
      </c>
      <c r="CF28" s="162" t="n">
        <v>2.1</v>
      </c>
      <c r="CG28" s="162" t="n">
        <v>-1</v>
      </c>
    </row>
    <row r="29" customFormat="false" ht="15" hidden="false" customHeight="false" outlineLevel="0" collapsed="false">
      <c r="A29" s="90"/>
      <c r="B29" s="91" t="n">
        <v>43397</v>
      </c>
      <c r="C29" s="140" t="n">
        <v>76.3</v>
      </c>
      <c r="D29" s="166" t="n">
        <v>0.551</v>
      </c>
      <c r="E29" s="142" t="n">
        <v>60.6</v>
      </c>
      <c r="F29" s="144" t="n">
        <v>88</v>
      </c>
      <c r="G29" s="144" t="n">
        <v>65</v>
      </c>
      <c r="H29" s="144" t="n">
        <v>24</v>
      </c>
      <c r="I29" s="144" t="n">
        <v>0</v>
      </c>
      <c r="J29" s="144" t="n">
        <v>24</v>
      </c>
      <c r="K29" s="144" t="n">
        <v>0</v>
      </c>
      <c r="L29" s="185" t="n">
        <v>0</v>
      </c>
      <c r="M29" s="185" t="n">
        <v>0</v>
      </c>
      <c r="N29" s="185" t="n">
        <v>0</v>
      </c>
      <c r="O29" s="185" t="n">
        <v>0</v>
      </c>
      <c r="P29" s="185" t="n">
        <v>24</v>
      </c>
      <c r="Q29" s="185" t="n">
        <v>0</v>
      </c>
      <c r="R29" s="186" t="n">
        <v>3629</v>
      </c>
      <c r="S29" s="147" t="n">
        <v>3564</v>
      </c>
      <c r="T29" s="147" t="n">
        <v>3564</v>
      </c>
      <c r="U29" s="148" t="n">
        <v>3487</v>
      </c>
      <c r="V29" s="148" t="n">
        <v>3597</v>
      </c>
      <c r="W29" s="144" t="n">
        <v>44</v>
      </c>
      <c r="X29" s="144" t="n">
        <v>0</v>
      </c>
      <c r="Y29" s="144" t="n">
        <v>46</v>
      </c>
      <c r="Z29" s="144" t="n">
        <v>0</v>
      </c>
      <c r="AA29" s="144" t="n">
        <v>60</v>
      </c>
      <c r="AB29" s="144" t="n">
        <v>0</v>
      </c>
      <c r="AC29" s="149" t="n">
        <f aca="false">V29-U29+AZ29</f>
        <v>110</v>
      </c>
      <c r="AD29" s="150" t="n">
        <f aca="false">U29-T29</f>
        <v>-77</v>
      </c>
      <c r="AE29" s="144" t="n">
        <v>153</v>
      </c>
      <c r="AF29" s="151" t="n">
        <f aca="false">IF(AE29&gt;0, V29/(AE29*24),"no data")</f>
        <v>0.979575163398693</v>
      </c>
      <c r="AG29" s="152" t="n">
        <f aca="false">IF(R29&gt;0,R29/24,"no data")</f>
        <v>151.208333333333</v>
      </c>
      <c r="AH29" s="151" t="n">
        <f aca="false">IF(U29&gt;0,(U29/R29),"no data")</f>
        <v>0.960870763295674</v>
      </c>
      <c r="AI29" s="153" t="n">
        <f aca="false">(1440-((W29*X29)+(Y29*Z29)+(AA29*AB29))/(W29+Y29+AA29))/1440</f>
        <v>1</v>
      </c>
      <c r="AJ29" s="154" t="n">
        <f aca="false">IF(U29&gt;0,(1440-((X29*W29+AT29*AU29)+(Z29*Y29+AV29*AW29)+(AA29*AB29+AX29*AY29))/(W29+Y29+AA29))/1440,"no data")</f>
        <v>1</v>
      </c>
      <c r="AK29" s="258" t="n">
        <v>7.745</v>
      </c>
      <c r="AL29" s="259" t="n">
        <v>164.43</v>
      </c>
      <c r="AM29" s="251" t="n">
        <f aca="false">AK29*AL29</f>
        <v>1273.51035</v>
      </c>
      <c r="AN29" s="258" t="n">
        <v>29.36291</v>
      </c>
      <c r="AO29" s="260" t="n">
        <v>991.4175</v>
      </c>
      <c r="AP29" s="155" t="n">
        <f aca="false">AN29*AO29</f>
        <v>29110.902824925</v>
      </c>
      <c r="AQ29" s="156" t="n">
        <f aca="false">IF(U29&gt;0,((((AK29*AL29)+(AN29*AO29))/(U29*1000))*1000000),"no data")</f>
        <v>8713.625802961</v>
      </c>
      <c r="AR29" s="157" t="n">
        <f aca="false">S29/24</f>
        <v>148.5</v>
      </c>
      <c r="AS29" s="36"/>
      <c r="AT29" s="143" t="n">
        <v>0</v>
      </c>
      <c r="AU29" s="159" t="n">
        <v>0</v>
      </c>
      <c r="AV29" s="159" t="n">
        <v>0</v>
      </c>
      <c r="AW29" s="143" t="n">
        <v>0</v>
      </c>
      <c r="AX29" s="159" t="n">
        <v>0</v>
      </c>
      <c r="AY29" s="143" t="n">
        <v>0</v>
      </c>
      <c r="AZ29" s="143" t="n">
        <v>0</v>
      </c>
      <c r="BB29" s="160" t="n">
        <v>1051</v>
      </c>
      <c r="BC29" s="160" t="n">
        <v>1110</v>
      </c>
      <c r="BD29" s="160" t="n">
        <v>1436</v>
      </c>
      <c r="BE29" s="160" t="n">
        <f aca="false">BC29-BB29</f>
        <v>59</v>
      </c>
      <c r="BF29" s="160" t="n">
        <f aca="false">AQ29</f>
        <v>8713.625802961</v>
      </c>
      <c r="BG29" s="162" t="n">
        <f aca="false">BD29/24</f>
        <v>59.8333333333333</v>
      </c>
      <c r="BH29" s="187" t="n">
        <v>2.008</v>
      </c>
      <c r="BI29" s="188" t="n">
        <v>2.008</v>
      </c>
      <c r="BJ29" s="189" t="n">
        <v>30.7</v>
      </c>
      <c r="BK29" s="190" t="n">
        <v>26.2</v>
      </c>
      <c r="BL29" s="190" t="n">
        <v>22.24</v>
      </c>
      <c r="BM29" s="190" t="n">
        <v>26.77</v>
      </c>
      <c r="BN29" s="192" t="n">
        <v>1000.8</v>
      </c>
      <c r="BO29" s="189" t="n">
        <v>50.12</v>
      </c>
      <c r="BP29" s="191" t="n">
        <v>0.9213</v>
      </c>
      <c r="BQ29" s="190" t="n">
        <v>96.19</v>
      </c>
      <c r="BR29" s="190" t="n">
        <v>86.79</v>
      </c>
      <c r="BS29" s="120" t="n">
        <f aca="false">BR29-BQ29</f>
        <v>-9.39999999999999</v>
      </c>
      <c r="BT29" s="190" t="n">
        <v>11719</v>
      </c>
      <c r="BU29" s="190" t="n">
        <v>11327</v>
      </c>
      <c r="BV29" s="135" t="n">
        <f aca="false">BU29-BT29</f>
        <v>-392</v>
      </c>
      <c r="BW29" s="160" t="n">
        <f aca="false">BH29+BI29</f>
        <v>4.016</v>
      </c>
      <c r="BX29" s="162" t="n">
        <v>24</v>
      </c>
      <c r="BY29" s="162" t="n">
        <v>24</v>
      </c>
      <c r="CA29" s="162" t="n">
        <v>24</v>
      </c>
      <c r="CB29" s="162" t="n">
        <v>7.55</v>
      </c>
      <c r="CD29" s="162" t="n">
        <v>2.1</v>
      </c>
      <c r="CE29" s="162" t="n">
        <v>4.8</v>
      </c>
      <c r="CF29" s="162" t="n">
        <v>2</v>
      </c>
      <c r="CG29" s="162" t="n">
        <v>-1</v>
      </c>
    </row>
    <row r="30" customFormat="false" ht="15" hidden="false" customHeight="false" outlineLevel="0" collapsed="false">
      <c r="A30" s="90"/>
      <c r="B30" s="91" t="n">
        <v>43398</v>
      </c>
      <c r="C30" s="140" t="n">
        <v>77.5</v>
      </c>
      <c r="D30" s="166" t="n">
        <v>0.553</v>
      </c>
      <c r="E30" s="142" t="n">
        <v>61.7</v>
      </c>
      <c r="F30" s="144" t="n">
        <v>88</v>
      </c>
      <c r="G30" s="144" t="n">
        <v>68</v>
      </c>
      <c r="H30" s="144" t="n">
        <v>24</v>
      </c>
      <c r="I30" s="144" t="n">
        <v>0</v>
      </c>
      <c r="J30" s="144" t="n">
        <v>24</v>
      </c>
      <c r="K30" s="144" t="n">
        <v>0</v>
      </c>
      <c r="L30" s="185" t="n">
        <v>0</v>
      </c>
      <c r="M30" s="185" t="n">
        <v>0</v>
      </c>
      <c r="N30" s="185" t="n">
        <v>0</v>
      </c>
      <c r="O30" s="185" t="n">
        <v>0</v>
      </c>
      <c r="P30" s="185" t="n">
        <v>24</v>
      </c>
      <c r="Q30" s="185" t="n">
        <v>0</v>
      </c>
      <c r="R30" s="186" t="n">
        <v>3623</v>
      </c>
      <c r="S30" s="147" t="n">
        <v>3567</v>
      </c>
      <c r="T30" s="147" t="n">
        <v>3567</v>
      </c>
      <c r="U30" s="148" t="n">
        <v>3495</v>
      </c>
      <c r="V30" s="148" t="n">
        <v>3603</v>
      </c>
      <c r="W30" s="144" t="n">
        <v>44</v>
      </c>
      <c r="X30" s="144" t="n">
        <v>0</v>
      </c>
      <c r="Y30" s="144" t="n">
        <v>46</v>
      </c>
      <c r="Z30" s="144" t="n">
        <v>0</v>
      </c>
      <c r="AA30" s="144" t="n">
        <v>60</v>
      </c>
      <c r="AB30" s="144" t="n">
        <v>0</v>
      </c>
      <c r="AC30" s="149" t="n">
        <f aca="false">V30-U30+AZ30</f>
        <v>108</v>
      </c>
      <c r="AD30" s="150" t="n">
        <f aca="false">U30-T30</f>
        <v>-72</v>
      </c>
      <c r="AE30" s="144" t="n">
        <v>153</v>
      </c>
      <c r="AF30" s="151" t="n">
        <f aca="false">IF(AE30&gt;0, V30/(AE30*24),"no data")</f>
        <v>0.981209150326797</v>
      </c>
      <c r="AG30" s="152" t="n">
        <f aca="false">IF(R30&gt;0,R30/24,"no data")</f>
        <v>150.958333333333</v>
      </c>
      <c r="AH30" s="151" t="n">
        <f aca="false">IF(U30&gt;0,(U30/R30),"no data")</f>
        <v>0.964670162848468</v>
      </c>
      <c r="AI30" s="153" t="n">
        <f aca="false">(1440-((W30*X30)+(Y30*Z30)+(AA30*AB30))/(W30+Y30+AA30))/1440</f>
        <v>1</v>
      </c>
      <c r="AJ30" s="154" t="n">
        <f aca="false">IF(U30&gt;0,(1440-((X30*W30+AT30*AU30)+(Z30*Y30+AV30*AW30)+(AA30*AB30+AX30*AY30))/(W30+Y30+AA30))/1440,"no data")</f>
        <v>1</v>
      </c>
      <c r="AK30" s="258" t="n">
        <v>7.725</v>
      </c>
      <c r="AL30" s="259" t="n">
        <v>165.36</v>
      </c>
      <c r="AM30" s="251" t="n">
        <f aca="false">AK30*AL30</f>
        <v>1277.406</v>
      </c>
      <c r="AN30" s="258" t="n">
        <v>29.38979</v>
      </c>
      <c r="AO30" s="260" t="n">
        <v>993.6</v>
      </c>
      <c r="AP30" s="155" t="n">
        <f aca="false">AN30*AO30</f>
        <v>29201.695344</v>
      </c>
      <c r="AQ30" s="156" t="n">
        <f aca="false">IF(U30&gt;0,((((AK30*AL30)+(AN30*AO30))/(U30*1000))*1000000),"no data")</f>
        <v>8720.7729167382</v>
      </c>
      <c r="AR30" s="157" t="n">
        <f aca="false">S30/24</f>
        <v>148.625</v>
      </c>
      <c r="AS30" s="36"/>
      <c r="AT30" s="143" t="n">
        <v>0</v>
      </c>
      <c r="AU30" s="159" t="n">
        <v>0</v>
      </c>
      <c r="AV30" s="159" t="n">
        <v>0</v>
      </c>
      <c r="AW30" s="143" t="n">
        <v>0</v>
      </c>
      <c r="AX30" s="159" t="n">
        <v>0</v>
      </c>
      <c r="AY30" s="143" t="n">
        <v>0</v>
      </c>
      <c r="AZ30" s="143" t="n">
        <v>0</v>
      </c>
      <c r="BB30" s="160" t="n">
        <v>1046</v>
      </c>
      <c r="BC30" s="160" t="n">
        <v>1105</v>
      </c>
      <c r="BD30" s="160" t="n">
        <v>1452</v>
      </c>
      <c r="BE30" s="160" t="n">
        <f aca="false">BC30-BB30</f>
        <v>59</v>
      </c>
      <c r="BF30" s="160" t="n">
        <f aca="false">AQ30</f>
        <v>8720.7729167382</v>
      </c>
      <c r="BG30" s="162" t="n">
        <f aca="false">BD30/24</f>
        <v>60.5</v>
      </c>
      <c r="BH30" s="187" t="n">
        <v>2.128</v>
      </c>
      <c r="BI30" s="188" t="n">
        <v>2.128</v>
      </c>
      <c r="BJ30" s="189" t="n">
        <v>30.61</v>
      </c>
      <c r="BK30" s="190" t="n">
        <v>26.04</v>
      </c>
      <c r="BL30" s="192" t="n">
        <v>22.05</v>
      </c>
      <c r="BM30" s="190" t="n">
        <v>27.01</v>
      </c>
      <c r="BN30" s="190" t="n">
        <v>1002.33</v>
      </c>
      <c r="BO30" s="190" t="n">
        <v>50.07</v>
      </c>
      <c r="BP30" s="191" t="n">
        <v>0.9211</v>
      </c>
      <c r="BQ30" s="190" t="n">
        <v>96.28</v>
      </c>
      <c r="BR30" s="189" t="n">
        <v>86.84</v>
      </c>
      <c r="BS30" s="120" t="n">
        <f aca="false">BR30-BQ30</f>
        <v>-9.44</v>
      </c>
      <c r="BT30" s="190" t="n">
        <v>11705</v>
      </c>
      <c r="BU30" s="160" t="n">
        <v>11320</v>
      </c>
      <c r="BV30" s="135" t="n">
        <f aca="false">BU30-BT30</f>
        <v>-385</v>
      </c>
      <c r="BW30" s="160" t="n">
        <f aca="false">BH30+BI30</f>
        <v>4.256</v>
      </c>
      <c r="BX30" s="162" t="n">
        <v>24</v>
      </c>
      <c r="BY30" s="162" t="n">
        <v>24</v>
      </c>
      <c r="CA30" s="162" t="n">
        <v>24</v>
      </c>
      <c r="CB30" s="162" t="n">
        <v>7.63</v>
      </c>
      <c r="CD30" s="162" t="n">
        <v>2</v>
      </c>
      <c r="CE30" s="162" t="n">
        <v>4.7</v>
      </c>
      <c r="CF30" s="162" t="n">
        <v>2.1</v>
      </c>
      <c r="CG30" s="162" t="n">
        <v>-1</v>
      </c>
    </row>
    <row r="31" customFormat="false" ht="15" hidden="false" customHeight="false" outlineLevel="0" collapsed="false">
      <c r="A31" s="90"/>
      <c r="B31" s="91" t="n">
        <v>43399</v>
      </c>
      <c r="C31" s="140" t="n">
        <v>77.8</v>
      </c>
      <c r="D31" s="166" t="n">
        <v>0.553</v>
      </c>
      <c r="E31" s="142" t="n">
        <v>61.9</v>
      </c>
      <c r="F31" s="144" t="n">
        <v>89</v>
      </c>
      <c r="G31" s="144" t="n">
        <v>66</v>
      </c>
      <c r="H31" s="144" t="n">
        <v>24</v>
      </c>
      <c r="I31" s="144" t="n">
        <v>0</v>
      </c>
      <c r="J31" s="144" t="n">
        <v>24</v>
      </c>
      <c r="K31" s="144" t="n">
        <v>0</v>
      </c>
      <c r="L31" s="170" t="n">
        <v>0</v>
      </c>
      <c r="M31" s="170" t="n">
        <v>0</v>
      </c>
      <c r="N31" s="170" t="n">
        <v>0</v>
      </c>
      <c r="O31" s="170" t="n">
        <v>0</v>
      </c>
      <c r="P31" s="170" t="n">
        <v>24</v>
      </c>
      <c r="Q31" s="170" t="n">
        <v>0</v>
      </c>
      <c r="R31" s="186" t="n">
        <v>3622</v>
      </c>
      <c r="S31" s="147" t="n">
        <v>3569</v>
      </c>
      <c r="T31" s="147" t="n">
        <v>3569</v>
      </c>
      <c r="U31" s="148" t="n">
        <v>3497</v>
      </c>
      <c r="V31" s="148" t="n">
        <v>3606</v>
      </c>
      <c r="W31" s="144" t="n">
        <v>44</v>
      </c>
      <c r="X31" s="144" t="n">
        <v>0</v>
      </c>
      <c r="Y31" s="144" t="n">
        <v>46</v>
      </c>
      <c r="Z31" s="144" t="n">
        <v>0</v>
      </c>
      <c r="AA31" s="144" t="n">
        <v>60</v>
      </c>
      <c r="AB31" s="144" t="n">
        <v>0</v>
      </c>
      <c r="AC31" s="149" t="n">
        <f aca="false">V31-U31+AZ31</f>
        <v>109</v>
      </c>
      <c r="AD31" s="150" t="n">
        <f aca="false">U31-T31</f>
        <v>-72</v>
      </c>
      <c r="AE31" s="144" t="n">
        <v>153</v>
      </c>
      <c r="AF31" s="151" t="n">
        <f aca="false">IF(AE31&gt;0, V31/(AE31*24),"no data")</f>
        <v>0.98202614379085</v>
      </c>
      <c r="AG31" s="152" t="n">
        <f aca="false">IF(R31&gt;0,R31/24,"no data")</f>
        <v>150.916666666667</v>
      </c>
      <c r="AH31" s="151" t="n">
        <f aca="false">IF(U31&gt;0,(U31/R31),"no data")</f>
        <v>0.965488680287134</v>
      </c>
      <c r="AI31" s="153" t="n">
        <f aca="false">(1440-((W31*X31)+(Y31*Z31)+(AA31*AB31))/(W31+Y31+AA31))/1440</f>
        <v>1</v>
      </c>
      <c r="AJ31" s="154" t="n">
        <f aca="false">IF(U31&gt;0,(1440-((X31*W31+AT31*AU31)+(Z31*Y31+AV31*AW31)+(AA31*AB31+AX31*AY31))/(W31+Y31+AA31))/1440,"no data")</f>
        <v>1</v>
      </c>
      <c r="AK31" s="258" t="n">
        <v>7.717</v>
      </c>
      <c r="AL31" s="259" t="n">
        <v>163.93</v>
      </c>
      <c r="AM31" s="251" t="n">
        <f aca="false">AK31*AL31</f>
        <v>1265.04781</v>
      </c>
      <c r="AN31" s="258" t="n">
        <v>29.44392</v>
      </c>
      <c r="AO31" s="260" t="n">
        <v>993.999</v>
      </c>
      <c r="AP31" s="155" t="n">
        <f aca="false">AN31*AO31</f>
        <v>29267.22703608</v>
      </c>
      <c r="AQ31" s="156" t="n">
        <f aca="false">IF(U31&gt;0,((((AK31*AL31)+(AN31*AO31))/(U31*1000))*1000000),"no data")</f>
        <v>8730.99080528453</v>
      </c>
      <c r="AR31" s="157" t="n">
        <f aca="false">S31/24</f>
        <v>148.708333333333</v>
      </c>
      <c r="AS31" s="36"/>
      <c r="AT31" s="143" t="n">
        <v>0</v>
      </c>
      <c r="AU31" s="159" t="n">
        <v>0</v>
      </c>
      <c r="AV31" s="159" t="n">
        <v>0</v>
      </c>
      <c r="AW31" s="143" t="n">
        <v>0</v>
      </c>
      <c r="AX31" s="159" t="n">
        <v>0</v>
      </c>
      <c r="AY31" s="143" t="n">
        <v>0</v>
      </c>
      <c r="AZ31" s="143" t="n">
        <v>0</v>
      </c>
      <c r="BB31" s="160" t="n">
        <v>1047</v>
      </c>
      <c r="BC31" s="160" t="n">
        <v>1106</v>
      </c>
      <c r="BD31" s="160" t="n">
        <v>1453</v>
      </c>
      <c r="BE31" s="160" t="n">
        <f aca="false">BC31-BB31</f>
        <v>59</v>
      </c>
      <c r="BF31" s="160" t="n">
        <f aca="false">AQ31</f>
        <v>8730.99080528453</v>
      </c>
      <c r="BG31" s="162" t="n">
        <f aca="false">BD31/24</f>
        <v>60.5416666666667</v>
      </c>
      <c r="BH31" s="187" t="n">
        <v>2.122</v>
      </c>
      <c r="BI31" s="188" t="n">
        <v>2.122</v>
      </c>
      <c r="BJ31" s="189" t="n">
        <v>30.58</v>
      </c>
      <c r="BK31" s="190" t="n">
        <v>26.09</v>
      </c>
      <c r="BL31" s="190" t="n">
        <v>22.17</v>
      </c>
      <c r="BM31" s="190" t="n">
        <v>26.66</v>
      </c>
      <c r="BN31" s="190" t="n">
        <v>1004.46</v>
      </c>
      <c r="BO31" s="189" t="n">
        <v>50.1</v>
      </c>
      <c r="BP31" s="191" t="n">
        <v>0.9314</v>
      </c>
      <c r="BQ31" s="190" t="n">
        <v>96.17</v>
      </c>
      <c r="BR31" s="189" t="n">
        <v>86.76</v>
      </c>
      <c r="BS31" s="120" t="n">
        <f aca="false">BR31-BQ31</f>
        <v>-9.41</v>
      </c>
      <c r="BT31" s="190" t="n">
        <v>11706</v>
      </c>
      <c r="BU31" s="160" t="n">
        <v>11335</v>
      </c>
      <c r="BV31" s="135" t="n">
        <f aca="false">BU31-BT31</f>
        <v>-371</v>
      </c>
      <c r="BW31" s="160" t="n">
        <f aca="false">BH31+BI31</f>
        <v>4.244</v>
      </c>
      <c r="BX31" s="162" t="n">
        <v>24</v>
      </c>
      <c r="BY31" s="162" t="n">
        <v>24</v>
      </c>
      <c r="CA31" s="162" t="n">
        <v>24</v>
      </c>
      <c r="CB31" s="162" t="n">
        <v>8.53</v>
      </c>
      <c r="CD31" s="162" t="n">
        <v>2.1</v>
      </c>
      <c r="CE31" s="162" t="n">
        <v>4.7</v>
      </c>
      <c r="CF31" s="162" t="n">
        <v>2</v>
      </c>
      <c r="CG31" s="162" t="n">
        <v>-1</v>
      </c>
    </row>
    <row r="32" customFormat="false" ht="15" hidden="false" customHeight="false" outlineLevel="0" collapsed="false">
      <c r="A32" s="90"/>
      <c r="B32" s="91" t="n">
        <v>43400</v>
      </c>
      <c r="C32" s="142" t="n">
        <v>78.2</v>
      </c>
      <c r="D32" s="166" t="n">
        <v>0.557</v>
      </c>
      <c r="E32" s="142" t="n">
        <v>62.1</v>
      </c>
      <c r="F32" s="143" t="n">
        <v>91</v>
      </c>
      <c r="G32" s="143" t="n">
        <v>68</v>
      </c>
      <c r="H32" s="144" t="n">
        <v>24</v>
      </c>
      <c r="I32" s="144" t="n">
        <v>0</v>
      </c>
      <c r="J32" s="144" t="n">
        <v>24</v>
      </c>
      <c r="K32" s="144" t="n">
        <v>0</v>
      </c>
      <c r="L32" s="170" t="n">
        <v>0</v>
      </c>
      <c r="M32" s="170" t="n">
        <v>0</v>
      </c>
      <c r="N32" s="170" t="n">
        <v>0</v>
      </c>
      <c r="O32" s="170" t="n">
        <v>0</v>
      </c>
      <c r="P32" s="170" t="n">
        <v>24</v>
      </c>
      <c r="Q32" s="170" t="n">
        <v>0</v>
      </c>
      <c r="R32" s="170" t="n">
        <v>3617</v>
      </c>
      <c r="S32" s="147" t="n">
        <v>3563</v>
      </c>
      <c r="T32" s="147" t="n">
        <v>3563</v>
      </c>
      <c r="U32" s="148" t="n">
        <v>3490</v>
      </c>
      <c r="V32" s="148" t="n">
        <v>3599</v>
      </c>
      <c r="W32" s="144" t="n">
        <v>43</v>
      </c>
      <c r="X32" s="144" t="n">
        <v>0</v>
      </c>
      <c r="Y32" s="144" t="n">
        <v>46</v>
      </c>
      <c r="Z32" s="144" t="n">
        <v>0</v>
      </c>
      <c r="AA32" s="144" t="n">
        <v>60</v>
      </c>
      <c r="AB32" s="144" t="n">
        <v>0</v>
      </c>
      <c r="AC32" s="149" t="n">
        <f aca="false">V32-U32+AZ32</f>
        <v>109</v>
      </c>
      <c r="AD32" s="150" t="n">
        <f aca="false">U32-T32</f>
        <v>-73</v>
      </c>
      <c r="AE32" s="144" t="n">
        <v>153</v>
      </c>
      <c r="AF32" s="151" t="n">
        <f aca="false">IF(AE32&gt;0, V32/(AE32*24),"no data")</f>
        <v>0.980119825708061</v>
      </c>
      <c r="AG32" s="152" t="n">
        <f aca="false">IF(R32&gt;0,R32/24,"no data")</f>
        <v>150.708333333333</v>
      </c>
      <c r="AH32" s="151" t="n">
        <f aca="false">IF(U32&gt;0,(U32/R32),"no data")</f>
        <v>0.96488802875311</v>
      </c>
      <c r="AI32" s="153" t="n">
        <f aca="false">(1440-((W32*X32)+(Y32*Z32)+(AA32*AB32))/(W32+Y32+AA32))/1440</f>
        <v>1</v>
      </c>
      <c r="AJ32" s="154" t="n">
        <f aca="false">IF(U32&gt;0,(1440-((X32*W32+AT32*AU32)+(Z32*Y32+AV32*AW32)+(AA32*AB32+AX32*AY32))/(W32+Y32+AA32))/1440,"no data")</f>
        <v>1</v>
      </c>
      <c r="AK32" s="258" t="n">
        <v>7.7</v>
      </c>
      <c r="AL32" s="259" t="n">
        <v>164.8</v>
      </c>
      <c r="AM32" s="251" t="n">
        <f aca="false">AK32*AL32</f>
        <v>1268.96</v>
      </c>
      <c r="AN32" s="258" t="n">
        <v>29.4163</v>
      </c>
      <c r="AO32" s="260" t="n">
        <v>993.815</v>
      </c>
      <c r="AP32" s="155" t="n">
        <f aca="false">AN32*AO32</f>
        <v>29234.3601845</v>
      </c>
      <c r="AQ32" s="156" t="n">
        <f aca="false">IF(U32&gt;0,((((AK32*AL32)+(AN32*AO32))/(U32*1000))*1000000),"no data")</f>
        <v>8740.20635659026</v>
      </c>
      <c r="AR32" s="157" t="n">
        <f aca="false">S32/24</f>
        <v>148.458333333333</v>
      </c>
      <c r="AS32" s="36"/>
      <c r="AT32" s="143" t="n">
        <v>0</v>
      </c>
      <c r="AU32" s="159" t="n">
        <v>0</v>
      </c>
      <c r="AV32" s="143" t="n">
        <v>0</v>
      </c>
      <c r="AW32" s="143" t="n">
        <v>0</v>
      </c>
      <c r="AX32" s="159" t="n">
        <v>0</v>
      </c>
      <c r="AY32" s="143" t="n">
        <v>0</v>
      </c>
      <c r="AZ32" s="143" t="n">
        <v>0</v>
      </c>
      <c r="BB32" s="160" t="n">
        <v>1046</v>
      </c>
      <c r="BC32" s="160" t="n">
        <v>1102</v>
      </c>
      <c r="BD32" s="160" t="n">
        <v>1451</v>
      </c>
      <c r="BE32" s="160" t="n">
        <f aca="false">BC32-BB32</f>
        <v>56</v>
      </c>
      <c r="BF32" s="160" t="n">
        <f aca="false">AQ32</f>
        <v>8740.20635659026</v>
      </c>
      <c r="BG32" s="162" t="n">
        <f aca="false">BD32/24</f>
        <v>60.4583333333333</v>
      </c>
      <c r="BH32" s="187" t="n">
        <v>2.122</v>
      </c>
      <c r="BI32" s="188" t="n">
        <v>2.122</v>
      </c>
      <c r="BJ32" s="189" t="n">
        <v>30.45</v>
      </c>
      <c r="BK32" s="190" t="n">
        <v>26.09</v>
      </c>
      <c r="BL32" s="190" t="n">
        <v>22.1</v>
      </c>
      <c r="BM32" s="190" t="n">
        <v>26.8</v>
      </c>
      <c r="BN32" s="190" t="n">
        <v>1004.04</v>
      </c>
      <c r="BO32" s="190" t="n">
        <v>50.12</v>
      </c>
      <c r="BP32" s="191" t="n">
        <v>0.9212</v>
      </c>
      <c r="BQ32" s="190" t="n">
        <v>96.13</v>
      </c>
      <c r="BR32" s="189" t="n">
        <v>86.68</v>
      </c>
      <c r="BS32" s="120" t="n">
        <f aca="false">BR32-BQ32</f>
        <v>-9.44999999999999</v>
      </c>
      <c r="BT32" s="160" t="n">
        <v>11726</v>
      </c>
      <c r="BU32" s="160" t="n">
        <v>11365</v>
      </c>
      <c r="BV32" s="135" t="n">
        <f aca="false">BU32-BT32</f>
        <v>-361</v>
      </c>
      <c r="BW32" s="160" t="n">
        <f aca="false">BH32+BI32</f>
        <v>4.244</v>
      </c>
      <c r="BX32" s="162" t="n">
        <v>24</v>
      </c>
      <c r="BY32" s="162" t="n">
        <v>24</v>
      </c>
      <c r="CA32" s="162" t="n">
        <v>24</v>
      </c>
      <c r="CB32" s="162" t="n">
        <v>8.08</v>
      </c>
      <c r="CD32" s="162" t="n">
        <v>2.1</v>
      </c>
      <c r="CE32" s="162" t="n">
        <v>4.7</v>
      </c>
      <c r="CF32" s="162" t="n">
        <v>2.1</v>
      </c>
      <c r="CG32" s="162" t="n">
        <v>-1</v>
      </c>
    </row>
    <row r="33" customFormat="false" ht="15" hidden="false" customHeight="false" outlineLevel="0" collapsed="false">
      <c r="A33" s="90"/>
      <c r="B33" s="91" t="n">
        <v>43401</v>
      </c>
      <c r="C33" s="140" t="n">
        <v>78.5</v>
      </c>
      <c r="D33" s="166" t="n">
        <v>0.549</v>
      </c>
      <c r="E33" s="142" t="n">
        <v>62.2</v>
      </c>
      <c r="F33" s="143" t="n">
        <v>91</v>
      </c>
      <c r="G33" s="143" t="n">
        <v>67</v>
      </c>
      <c r="H33" s="144" t="n">
        <v>24</v>
      </c>
      <c r="I33" s="144" t="n">
        <v>0</v>
      </c>
      <c r="J33" s="144" t="n">
        <v>24</v>
      </c>
      <c r="K33" s="144" t="n">
        <v>0</v>
      </c>
      <c r="L33" s="170" t="n">
        <v>0</v>
      </c>
      <c r="M33" s="170" t="n">
        <v>0</v>
      </c>
      <c r="N33" s="170" t="n">
        <v>0</v>
      </c>
      <c r="O33" s="170" t="n">
        <v>0</v>
      </c>
      <c r="P33" s="170" t="n">
        <v>24</v>
      </c>
      <c r="Q33" s="170" t="n">
        <v>0</v>
      </c>
      <c r="R33" s="170" t="n">
        <v>3611</v>
      </c>
      <c r="S33" s="147" t="n">
        <v>3551</v>
      </c>
      <c r="T33" s="147" t="n">
        <v>3551</v>
      </c>
      <c r="U33" s="148" t="n">
        <v>3481</v>
      </c>
      <c r="V33" s="148" t="n">
        <v>3591</v>
      </c>
      <c r="W33" s="144" t="n">
        <v>43</v>
      </c>
      <c r="X33" s="144" t="n">
        <v>0</v>
      </c>
      <c r="Y33" s="144" t="n">
        <v>46</v>
      </c>
      <c r="Z33" s="143" t="n">
        <v>0</v>
      </c>
      <c r="AA33" s="144" t="n">
        <v>60</v>
      </c>
      <c r="AB33" s="143" t="n">
        <v>0</v>
      </c>
      <c r="AC33" s="149" t="n">
        <f aca="false">V33-U33+AZ33</f>
        <v>110</v>
      </c>
      <c r="AD33" s="150" t="n">
        <f aca="false">U33-T33</f>
        <v>-70</v>
      </c>
      <c r="AE33" s="143" t="n">
        <v>152</v>
      </c>
      <c r="AF33" s="151" t="n">
        <f aca="false">IF(AE33&gt;0, V33/(AE33*24),"no data")</f>
        <v>0.984375</v>
      </c>
      <c r="AG33" s="152" t="n">
        <f aca="false">IF(R33&gt;0,R33/24,"no data")</f>
        <v>150.458333333333</v>
      </c>
      <c r="AH33" s="151" t="n">
        <f aca="false">IF(U33&gt;0,(U33/R33),"no data")</f>
        <v>0.963998892273608</v>
      </c>
      <c r="AI33" s="153" t="n">
        <f aca="false">(1440-((W33*X33)+(Y33*Z33)+(AA33*AB33))/(W33+Y33+AA33))/1440</f>
        <v>1</v>
      </c>
      <c r="AJ33" s="154" t="n">
        <f aca="false">IF(U33&gt;0,(1440-((X33*W33+AT33*AU33)+(Z33*Y33+AV33*AW33)+(AA33*AB33+AX33*AY33))/(W33+Y33+AA33))/1440,"no data")</f>
        <v>1</v>
      </c>
      <c r="AK33" s="258" t="n">
        <v>7.666</v>
      </c>
      <c r="AL33" s="259" t="n">
        <v>161.93</v>
      </c>
      <c r="AM33" s="251" t="n">
        <f aca="false">AK33*AL33</f>
        <v>1241.35538</v>
      </c>
      <c r="AN33" s="258" t="n">
        <v>29.37282</v>
      </c>
      <c r="AO33" s="260" t="n">
        <v>992.71421</v>
      </c>
      <c r="AP33" s="155" t="n">
        <f aca="false">AN33*AO33</f>
        <v>29158.8158017722</v>
      </c>
      <c r="AQ33" s="156" t="n">
        <f aca="false">IF(U33&gt;0,((((AK33*AL33)+(AN33*AO33))/(U33*1000))*1000000),"no data")</f>
        <v>8733.17184193398</v>
      </c>
      <c r="AR33" s="157" t="n">
        <f aca="false">S33/24</f>
        <v>147.958333333333</v>
      </c>
      <c r="AS33" s="36"/>
      <c r="AT33" s="143" t="n">
        <v>0</v>
      </c>
      <c r="AU33" s="159" t="n">
        <v>0</v>
      </c>
      <c r="AV33" s="159" t="n">
        <v>0</v>
      </c>
      <c r="AW33" s="143" t="n">
        <v>0</v>
      </c>
      <c r="AX33" s="159" t="n">
        <v>0</v>
      </c>
      <c r="AY33" s="143" t="n">
        <v>0</v>
      </c>
      <c r="AZ33" s="143" t="n">
        <v>0</v>
      </c>
      <c r="BB33" s="160" t="n">
        <v>1044</v>
      </c>
      <c r="BC33" s="160" t="n">
        <v>1098</v>
      </c>
      <c r="BD33" s="160" t="n">
        <v>1449</v>
      </c>
      <c r="BE33" s="160" t="n">
        <f aca="false">BC33-BB33</f>
        <v>54</v>
      </c>
      <c r="BF33" s="160" t="n">
        <f aca="false">AQ33</f>
        <v>8733.17184193398</v>
      </c>
      <c r="BG33" s="162" t="n">
        <f aca="false">BD33/24</f>
        <v>60.375</v>
      </c>
      <c r="BH33" s="187" t="n">
        <v>2.122</v>
      </c>
      <c r="BI33" s="188" t="n">
        <v>2.122</v>
      </c>
      <c r="BJ33" s="189" t="n">
        <v>30.36</v>
      </c>
      <c r="BK33" s="190" t="n">
        <v>26.05</v>
      </c>
      <c r="BL33" s="190" t="n">
        <v>22.08</v>
      </c>
      <c r="BM33" s="190" t="n">
        <v>26.6</v>
      </c>
      <c r="BN33" s="160" t="n">
        <v>1003.7</v>
      </c>
      <c r="BO33" s="190" t="n">
        <v>50.04</v>
      </c>
      <c r="BP33" s="191" t="n">
        <v>0.922</v>
      </c>
      <c r="BQ33" s="190" t="n">
        <v>96.08</v>
      </c>
      <c r="BR33" s="189" t="n">
        <v>86.63</v>
      </c>
      <c r="BS33" s="120" t="n">
        <f aca="false">BR33-BQ33</f>
        <v>-9.45</v>
      </c>
      <c r="BT33" s="160" t="n">
        <v>11738</v>
      </c>
      <c r="BU33" s="160" t="n">
        <v>11393</v>
      </c>
      <c r="BV33" s="135" t="n">
        <f aca="false">BU33-BT33</f>
        <v>-345</v>
      </c>
      <c r="BW33" s="160" t="n">
        <f aca="false">BH33+BI33</f>
        <v>4.244</v>
      </c>
      <c r="BX33" s="162" t="n">
        <v>24</v>
      </c>
      <c r="BY33" s="162" t="n">
        <v>24</v>
      </c>
      <c r="CA33" s="162" t="n">
        <v>24</v>
      </c>
      <c r="CB33" s="162" t="n">
        <v>8.1</v>
      </c>
      <c r="CD33" s="162" t="n">
        <v>2.1</v>
      </c>
      <c r="CE33" s="162" t="n">
        <v>4.7</v>
      </c>
      <c r="CF33" s="162" t="n">
        <v>2</v>
      </c>
      <c r="CG33" s="162" t="n">
        <v>-1</v>
      </c>
    </row>
    <row r="34" customFormat="false" ht="12.75" hidden="false" customHeight="true" outlineLevel="0" collapsed="false">
      <c r="A34" s="90" t="s">
        <v>137</v>
      </c>
      <c r="B34" s="91" t="n">
        <v>43402</v>
      </c>
      <c r="C34" s="92" t="n">
        <v>78.29</v>
      </c>
      <c r="D34" s="93" t="n">
        <v>0.5578</v>
      </c>
      <c r="E34" s="94" t="n">
        <v>62.17</v>
      </c>
      <c r="F34" s="95" t="n">
        <v>92</v>
      </c>
      <c r="G34" s="95" t="n">
        <v>69</v>
      </c>
      <c r="H34" s="96" t="n">
        <v>18</v>
      </c>
      <c r="I34" s="96" t="n">
        <v>35</v>
      </c>
      <c r="J34" s="96" t="n">
        <v>24</v>
      </c>
      <c r="K34" s="96" t="n">
        <v>0</v>
      </c>
      <c r="L34" s="97" t="n">
        <v>4</v>
      </c>
      <c r="M34" s="97" t="n">
        <v>32</v>
      </c>
      <c r="N34" s="97" t="n">
        <v>0</v>
      </c>
      <c r="O34" s="97" t="n">
        <v>0</v>
      </c>
      <c r="P34" s="97" t="n">
        <v>18</v>
      </c>
      <c r="Q34" s="97" t="n">
        <v>24</v>
      </c>
      <c r="R34" s="97" t="n">
        <v>3610</v>
      </c>
      <c r="S34" s="98" t="n">
        <v>3550</v>
      </c>
      <c r="T34" s="98" t="n">
        <v>3159</v>
      </c>
      <c r="U34" s="99" t="n">
        <v>3109</v>
      </c>
      <c r="V34" s="99" t="n">
        <v>3209</v>
      </c>
      <c r="W34" s="96" t="n">
        <v>43</v>
      </c>
      <c r="X34" s="96" t="n">
        <v>0</v>
      </c>
      <c r="Y34" s="96" t="n">
        <v>46</v>
      </c>
      <c r="Z34" s="96" t="n">
        <v>0</v>
      </c>
      <c r="AA34" s="96" t="n">
        <v>60</v>
      </c>
      <c r="AB34" s="95" t="n">
        <v>0</v>
      </c>
      <c r="AC34" s="100" t="n">
        <f aca="false">V34-U34+AZ34</f>
        <v>100</v>
      </c>
      <c r="AD34" s="101" t="n">
        <f aca="false">U34-T34</f>
        <v>-50</v>
      </c>
      <c r="AE34" s="95" t="n">
        <v>150</v>
      </c>
      <c r="AF34" s="102" t="n">
        <f aca="false">IF(AE34&gt;0, V34/(AE34*24),"no data")</f>
        <v>0.891388888888889</v>
      </c>
      <c r="AG34" s="103" t="n">
        <f aca="false">IF(R34&gt;0,R34/24,"no data")</f>
        <v>150.416666666667</v>
      </c>
      <c r="AH34" s="102" t="n">
        <f aca="false">IF(U34&gt;0,(U34/R34),"no data")</f>
        <v>0.861218836565097</v>
      </c>
      <c r="AI34" s="104" t="n">
        <f aca="false">(1440-((W34*X34)+(Y34*Z34)+(AA34*AB34))/(W34+Y34+AA34))/1440</f>
        <v>1</v>
      </c>
      <c r="AJ34" s="105" t="n">
        <f aca="false">IF(U34&gt;0,(1440-((X34*W34+AT34*AU34)+(Z34*Y34+AV34*AW34)+(AA34*AB34+AX34*AY34))/(W34+Y34+AA34))/1440,"no data")</f>
        <v>0.950139821029083</v>
      </c>
      <c r="AK34" s="127" t="n">
        <v>7.614</v>
      </c>
      <c r="AL34" s="127" t="n">
        <v>163.53</v>
      </c>
      <c r="AM34" s="94" t="n">
        <f aca="false">AK34*AL34</f>
        <v>1245.11742</v>
      </c>
      <c r="AN34" s="127" t="n">
        <v>26.22882</v>
      </c>
      <c r="AO34" s="265" t="n">
        <v>994.014</v>
      </c>
      <c r="AP34" s="109" t="n">
        <f aca="false">AN34*AO34</f>
        <v>26071.81428348</v>
      </c>
      <c r="AQ34" s="130" t="n">
        <f aca="false">IF(U34&gt;0,((((AK34*AL34)+(AN34*AO34))/(U34*1000))*1000000),"no data")</f>
        <v>8786.40453633966</v>
      </c>
      <c r="AR34" s="111" t="n">
        <f aca="false">S34/24</f>
        <v>147.916666666667</v>
      </c>
      <c r="AS34" s="36"/>
      <c r="AT34" s="95" t="n">
        <v>18</v>
      </c>
      <c r="AU34" s="112" t="n">
        <v>53</v>
      </c>
      <c r="AV34" s="112" t="n">
        <v>0</v>
      </c>
      <c r="AW34" s="95" t="n">
        <v>0</v>
      </c>
      <c r="AX34" s="112" t="n">
        <v>29</v>
      </c>
      <c r="AY34" s="95" t="n">
        <v>336</v>
      </c>
      <c r="AZ34" s="95" t="n">
        <v>0</v>
      </c>
      <c r="BB34" s="113" t="n">
        <v>818</v>
      </c>
      <c r="BC34" s="113" t="n">
        <v>1095</v>
      </c>
      <c r="BD34" s="113" t="n">
        <v>1296</v>
      </c>
      <c r="BE34" s="113" t="n">
        <f aca="false">BC34-BB34</f>
        <v>277</v>
      </c>
      <c r="BF34" s="113" t="n">
        <f aca="false">AQ34</f>
        <v>8786.40453633966</v>
      </c>
      <c r="BG34" s="214" t="n">
        <f aca="false">BD34/24</f>
        <v>54</v>
      </c>
      <c r="BH34" s="115" t="n">
        <v>1.627</v>
      </c>
      <c r="BI34" s="116" t="n">
        <v>2.152</v>
      </c>
      <c r="BJ34" s="117" t="n">
        <v>29.95</v>
      </c>
      <c r="BK34" s="117" t="n">
        <v>25.83</v>
      </c>
      <c r="BL34" s="118" t="n">
        <v>22.05</v>
      </c>
      <c r="BM34" s="117" t="n">
        <v>26.55</v>
      </c>
      <c r="BN34" s="118" t="n">
        <v>1003.08</v>
      </c>
      <c r="BO34" s="117" t="n">
        <v>50.06</v>
      </c>
      <c r="BP34" s="119" t="n">
        <v>0.9215</v>
      </c>
      <c r="BQ34" s="113" t="n">
        <v>96.08</v>
      </c>
      <c r="BR34" s="117" t="n">
        <v>86.6</v>
      </c>
      <c r="BS34" s="120" t="n">
        <f aca="false">BR34-BQ34</f>
        <v>-9.48</v>
      </c>
      <c r="BT34" s="113" t="n">
        <v>11780</v>
      </c>
      <c r="BU34" s="113" t="n">
        <v>11399</v>
      </c>
      <c r="BV34" s="135" t="n">
        <f aca="false">BU34-BT34</f>
        <v>-381</v>
      </c>
      <c r="BW34" s="113" t="n">
        <f aca="false">BH34+BI34</f>
        <v>3.779</v>
      </c>
      <c r="BX34" s="114" t="n">
        <v>18.7833333333333</v>
      </c>
      <c r="BY34" s="114" t="n">
        <v>24</v>
      </c>
      <c r="CA34" s="114" t="n">
        <v>18.43</v>
      </c>
      <c r="CB34" s="114" t="n">
        <v>7.48</v>
      </c>
      <c r="CD34" s="114" t="n">
        <v>2.1</v>
      </c>
      <c r="CE34" s="114" t="n">
        <v>4.8</v>
      </c>
      <c r="CF34" s="114" t="n">
        <v>2.1</v>
      </c>
      <c r="CG34" s="114" t="n">
        <v>-0.8</v>
      </c>
    </row>
    <row r="35" customFormat="false" ht="15" hidden="false" customHeight="false" outlineLevel="0" collapsed="false">
      <c r="A35" s="90"/>
      <c r="B35" s="91" t="n">
        <v>43403</v>
      </c>
      <c r="C35" s="92" t="n">
        <v>77.8</v>
      </c>
      <c r="D35" s="93" t="n">
        <v>0.582</v>
      </c>
      <c r="E35" s="94" t="n">
        <v>62.9</v>
      </c>
      <c r="F35" s="95" t="n">
        <v>91</v>
      </c>
      <c r="G35" s="95" t="n">
        <v>68</v>
      </c>
      <c r="H35" s="96" t="n">
        <v>14</v>
      </c>
      <c r="I35" s="96" t="n">
        <v>56</v>
      </c>
      <c r="J35" s="96" t="n">
        <v>24</v>
      </c>
      <c r="K35" s="96" t="n">
        <v>0</v>
      </c>
      <c r="L35" s="97" t="n">
        <v>8</v>
      </c>
      <c r="M35" s="97" t="n">
        <v>15</v>
      </c>
      <c r="N35" s="97" t="n">
        <v>0</v>
      </c>
      <c r="O35" s="97" t="n">
        <v>0</v>
      </c>
      <c r="P35" s="97" t="n">
        <v>14</v>
      </c>
      <c r="Q35" s="97" t="n">
        <v>52</v>
      </c>
      <c r="R35" s="97" t="n">
        <v>3618</v>
      </c>
      <c r="S35" s="98" t="n">
        <v>3538</v>
      </c>
      <c r="T35" s="98" t="n">
        <v>2873</v>
      </c>
      <c r="U35" s="99" t="n">
        <v>2824</v>
      </c>
      <c r="V35" s="99" t="n">
        <v>2921</v>
      </c>
      <c r="W35" s="96" t="n">
        <v>43</v>
      </c>
      <c r="X35" s="96" t="n">
        <v>0</v>
      </c>
      <c r="Y35" s="96" t="n">
        <v>46</v>
      </c>
      <c r="Z35" s="96" t="n">
        <v>0</v>
      </c>
      <c r="AA35" s="96" t="n">
        <v>60</v>
      </c>
      <c r="AB35" s="95" t="n">
        <v>0</v>
      </c>
      <c r="AC35" s="100" t="n">
        <v>97</v>
      </c>
      <c r="AD35" s="101" t="n">
        <f aca="false">U35-T35</f>
        <v>-49</v>
      </c>
      <c r="AE35" s="95" t="n">
        <v>151</v>
      </c>
      <c r="AF35" s="102" t="n">
        <f aca="false">IF(AE35&gt;0, V35/(AE35*24),"no data")</f>
        <v>0.806015452538631</v>
      </c>
      <c r="AG35" s="103" t="n">
        <f aca="false">IF(R35&gt;0,R35/24,"no data")</f>
        <v>150.75</v>
      </c>
      <c r="AH35" s="102" t="n">
        <f aca="false">IF(U35&gt;0,(U35/R35),"no data")</f>
        <v>0.780541735765616</v>
      </c>
      <c r="AI35" s="104" t="n">
        <f aca="false">(1440-((W35*X35)+(Y35*Z35)+(AA35*AB35))/(W35+Y35+AA35))/1440</f>
        <v>1</v>
      </c>
      <c r="AJ35" s="105" t="n">
        <f aca="false">IF(U35&gt;0,(1440-((X35*W35+AT35*AU35)+(Z35*Y35+AV35*AW35)+(AA35*AB35+AX35*AY35))/(W35+Y35+AA35))/1440,"no data")</f>
        <v>0.921989187173751</v>
      </c>
      <c r="AK35" s="127" t="n">
        <v>7.65</v>
      </c>
      <c r="AL35" s="127" t="n">
        <v>165.15</v>
      </c>
      <c r="AM35" s="94" t="n">
        <f aca="false">AK35*AL35</f>
        <v>1263.3975</v>
      </c>
      <c r="AN35" s="127" t="n">
        <v>23.76361</v>
      </c>
      <c r="AO35" s="265" t="n">
        <v>990.1107</v>
      </c>
      <c r="AP35" s="109" t="n">
        <f aca="false">AN35*AO35</f>
        <v>23528.604531627</v>
      </c>
      <c r="AQ35" s="130" t="n">
        <f aca="false">IF(U35&gt;0,((((AK35*AL35)+(AN35*AO35))/(U35*1000))*1000000),"no data")</f>
        <v>8779.03754661013</v>
      </c>
      <c r="AR35" s="111" t="n">
        <f aca="false">S35/24</f>
        <v>147.416666666667</v>
      </c>
      <c r="AS35" s="36"/>
      <c r="AT35" s="95" t="n">
        <v>18</v>
      </c>
      <c r="AU35" s="112" t="n">
        <v>47</v>
      </c>
      <c r="AV35" s="112" t="n">
        <v>0</v>
      </c>
      <c r="AW35" s="95" t="n">
        <v>0</v>
      </c>
      <c r="AX35" s="112" t="n">
        <v>29</v>
      </c>
      <c r="AY35" s="95" t="n">
        <v>548</v>
      </c>
      <c r="AZ35" s="95" t="n">
        <v>0</v>
      </c>
      <c r="BB35" s="113" t="n">
        <v>661</v>
      </c>
      <c r="BC35" s="113" t="n">
        <v>1091</v>
      </c>
      <c r="BD35" s="113" t="n">
        <v>1169</v>
      </c>
      <c r="BE35" s="113" t="n">
        <f aca="false">BC35-BB35</f>
        <v>430</v>
      </c>
      <c r="BF35" s="113" t="n">
        <f aca="false">AQ35</f>
        <v>8779.03754661013</v>
      </c>
      <c r="BG35" s="214" t="n">
        <f aca="false">BD35/24</f>
        <v>48.7083333333333</v>
      </c>
      <c r="BH35" s="115" t="n">
        <v>1.295</v>
      </c>
      <c r="BI35" s="116" t="n">
        <v>2.067</v>
      </c>
      <c r="BJ35" s="117" t="n">
        <v>29.85</v>
      </c>
      <c r="BK35" s="117" t="n">
        <v>16.88</v>
      </c>
      <c r="BL35" s="118" t="n">
        <v>22.06</v>
      </c>
      <c r="BM35" s="117" t="n">
        <v>26.52</v>
      </c>
      <c r="BN35" s="118" t="n">
        <v>1002.7</v>
      </c>
      <c r="BO35" s="117" t="n">
        <v>50.07</v>
      </c>
      <c r="BP35" s="119" t="n">
        <v>0.921</v>
      </c>
      <c r="BQ35" s="113" t="n">
        <v>95.15</v>
      </c>
      <c r="BR35" s="117" t="n">
        <v>86.56</v>
      </c>
      <c r="BS35" s="120" t="n">
        <f aca="false">BR35-BQ35</f>
        <v>-8.59</v>
      </c>
      <c r="BT35" s="113" t="n">
        <v>11826</v>
      </c>
      <c r="BU35" s="113" t="n">
        <v>11443</v>
      </c>
      <c r="BV35" s="135" t="n">
        <f aca="false">BU35-BT35</f>
        <v>-383</v>
      </c>
      <c r="BW35" s="113" t="n">
        <f aca="false">BH35+BI35</f>
        <v>3.362</v>
      </c>
      <c r="BX35" s="114" t="n">
        <v>15.25</v>
      </c>
      <c r="BY35" s="114" t="n">
        <v>24</v>
      </c>
      <c r="CA35" s="114" t="n">
        <v>14.23</v>
      </c>
      <c r="CB35" s="114" t="n">
        <v>7.05</v>
      </c>
      <c r="CD35" s="114" t="n">
        <v>2</v>
      </c>
      <c r="CE35" s="114" t="n">
        <v>4.6</v>
      </c>
      <c r="CF35" s="114" t="n">
        <v>2</v>
      </c>
      <c r="CG35" s="114" t="n">
        <v>-1</v>
      </c>
    </row>
    <row r="36" customFormat="false" ht="15" hidden="false" customHeight="false" outlineLevel="0" collapsed="false">
      <c r="A36" s="90"/>
      <c r="B36" s="91" t="n">
        <v>43404</v>
      </c>
      <c r="C36" s="92" t="n">
        <v>77.6</v>
      </c>
      <c r="D36" s="93" t="n">
        <v>0.601</v>
      </c>
      <c r="E36" s="94" t="n">
        <v>63.9</v>
      </c>
      <c r="F36" s="95" t="n">
        <v>91</v>
      </c>
      <c r="G36" s="95" t="n">
        <v>67</v>
      </c>
      <c r="H36" s="96" t="n">
        <v>15</v>
      </c>
      <c r="I36" s="96" t="n">
        <v>3</v>
      </c>
      <c r="J36" s="96" t="n">
        <v>22</v>
      </c>
      <c r="K36" s="96" t="n">
        <v>36</v>
      </c>
      <c r="L36" s="97" t="n">
        <v>6</v>
      </c>
      <c r="M36" s="97" t="n">
        <v>58</v>
      </c>
      <c r="N36" s="97" t="n">
        <v>0</v>
      </c>
      <c r="O36" s="97" t="n">
        <v>0</v>
      </c>
      <c r="P36" s="97" t="n">
        <v>13</v>
      </c>
      <c r="Q36" s="97" t="n">
        <v>35</v>
      </c>
      <c r="R36" s="97" t="n">
        <v>3621</v>
      </c>
      <c r="S36" s="98" t="n">
        <v>3353</v>
      </c>
      <c r="T36" s="98" t="n">
        <v>2757</v>
      </c>
      <c r="U36" s="99" t="n">
        <v>2707</v>
      </c>
      <c r="V36" s="99" t="n">
        <v>2798</v>
      </c>
      <c r="W36" s="96" t="n">
        <v>43</v>
      </c>
      <c r="X36" s="96" t="n">
        <v>69</v>
      </c>
      <c r="Y36" s="96" t="n">
        <v>46</v>
      </c>
      <c r="Z36" s="96" t="n">
        <v>35</v>
      </c>
      <c r="AA36" s="96" t="n">
        <v>60</v>
      </c>
      <c r="AB36" s="95" t="n">
        <v>54</v>
      </c>
      <c r="AC36" s="100" t="n">
        <f aca="false">V36-U36+AZ36</f>
        <v>91</v>
      </c>
      <c r="AD36" s="101" t="n">
        <f aca="false">U36-T36</f>
        <v>-50</v>
      </c>
      <c r="AE36" s="95" t="n">
        <v>149</v>
      </c>
      <c r="AF36" s="102" t="n">
        <f aca="false">IF(AE36&gt;0, V36/(AE36*24),"no data")</f>
        <v>0.782438478747204</v>
      </c>
      <c r="AG36" s="103" t="n">
        <f aca="false">IF(R36&gt;0,R36/24,"no data")</f>
        <v>150.875</v>
      </c>
      <c r="AH36" s="102" t="n">
        <f aca="false">IF(U36&gt;0,(U36/R36),"no data")</f>
        <v>0.747583540458437</v>
      </c>
      <c r="AI36" s="104" t="n">
        <f aca="false">(1440-((W36*X36)+(Y36*Z36)+(AA36*AB36))/(W36+Y36+AA36))/1440</f>
        <v>0.963567300521998</v>
      </c>
      <c r="AJ36" s="105" t="n">
        <f aca="false">IF(U36&gt;0,(1440-((X36*W36+AT36*AU36)+(Z36*Y36+AV36*AW36)+(AA36*AB36+AX36*AY36))/(W36+Y36+AA36))/1440,"no data")</f>
        <v>0.875330909768829</v>
      </c>
      <c r="AK36" s="127" t="n">
        <v>7.27</v>
      </c>
      <c r="AL36" s="127" t="n">
        <v>164.84</v>
      </c>
      <c r="AM36" s="94" t="n">
        <f aca="false">AK36*AL36</f>
        <v>1198.3868</v>
      </c>
      <c r="AN36" s="127" t="n">
        <v>22.87772</v>
      </c>
      <c r="AO36" s="265" t="n">
        <v>991.456</v>
      </c>
      <c r="AP36" s="109" t="n">
        <f aca="false">AN36*AO36</f>
        <v>22682.25276032</v>
      </c>
      <c r="AQ36" s="130" t="n">
        <f aca="false">IF(U36&gt;0,((((AK36*AL36)+(AN36*AO36))/(U36*1000))*1000000),"no data")</f>
        <v>8821.80995948282</v>
      </c>
      <c r="AR36" s="111" t="n">
        <f aca="false">S36/24</f>
        <v>139.708333333333</v>
      </c>
      <c r="AS36" s="36"/>
      <c r="AT36" s="95" t="n">
        <v>21</v>
      </c>
      <c r="AU36" s="112" t="n">
        <v>50</v>
      </c>
      <c r="AV36" s="112" t="n">
        <v>27</v>
      </c>
      <c r="AW36" s="95" t="n">
        <v>49</v>
      </c>
      <c r="AX36" s="112" t="n">
        <v>29</v>
      </c>
      <c r="AY36" s="95" t="n">
        <v>571</v>
      </c>
      <c r="AZ36" s="95" t="n">
        <v>0</v>
      </c>
      <c r="BB36" s="113" t="n">
        <v>650</v>
      </c>
      <c r="BC36" s="113" t="n">
        <v>1035</v>
      </c>
      <c r="BD36" s="113" t="n">
        <v>1113</v>
      </c>
      <c r="BE36" s="113" t="n">
        <f aca="false">BC36-BB36</f>
        <v>385</v>
      </c>
      <c r="BF36" s="113" t="n">
        <f aca="false">AQ36</f>
        <v>8821.80995948282</v>
      </c>
      <c r="BG36" s="214" t="n">
        <f aca="false">BD36/24</f>
        <v>46.375</v>
      </c>
      <c r="BH36" s="115" t="n">
        <v>1.219</v>
      </c>
      <c r="BI36" s="116" t="n">
        <v>1.832</v>
      </c>
      <c r="BJ36" s="117" t="n">
        <v>29.54</v>
      </c>
      <c r="BK36" s="118" t="n">
        <v>16.74</v>
      </c>
      <c r="BL36" s="117" t="n">
        <v>21.17</v>
      </c>
      <c r="BM36" s="117" t="n">
        <v>25.11</v>
      </c>
      <c r="BN36" s="118" t="n">
        <v>1002.79</v>
      </c>
      <c r="BO36" s="117" t="n">
        <v>50.07</v>
      </c>
      <c r="BP36" s="119" t="n">
        <v>0.9215</v>
      </c>
      <c r="BQ36" s="118" t="n">
        <v>93.87</v>
      </c>
      <c r="BR36" s="117" t="n">
        <v>86.42</v>
      </c>
      <c r="BS36" s="120" t="n">
        <f aca="false">BR36-BQ36</f>
        <v>-7.45</v>
      </c>
      <c r="BT36" s="113" t="n">
        <v>11876</v>
      </c>
      <c r="BU36" s="113" t="n">
        <v>11468</v>
      </c>
      <c r="BV36" s="135" t="n">
        <f aca="false">BU36-BT36</f>
        <v>-408</v>
      </c>
      <c r="BW36" s="113" t="n">
        <f aca="false">BH36+BI36</f>
        <v>3.051</v>
      </c>
      <c r="BX36" s="114" t="n">
        <v>13.6667</v>
      </c>
      <c r="BY36" s="114" t="n">
        <v>21.62</v>
      </c>
      <c r="CA36" s="114" t="n">
        <v>12.85</v>
      </c>
      <c r="CB36" s="114" t="n">
        <v>3.81</v>
      </c>
      <c r="CD36" s="114" t="n">
        <v>2.1</v>
      </c>
      <c r="CE36" s="114" t="n">
        <v>4.8</v>
      </c>
      <c r="CF36" s="114" t="n">
        <v>2.1</v>
      </c>
      <c r="CG36" s="114" t="n">
        <v>-1</v>
      </c>
    </row>
    <row r="37" customFormat="false" ht="15" hidden="false" customHeight="false" outlineLevel="0" collapsed="false">
      <c r="A37" s="90"/>
      <c r="B37" s="91" t="n">
        <v>43405</v>
      </c>
      <c r="C37" s="92"/>
      <c r="D37" s="93"/>
      <c r="E37" s="94"/>
      <c r="F37" s="95"/>
      <c r="G37" s="95"/>
      <c r="H37" s="96"/>
      <c r="I37" s="96"/>
      <c r="J37" s="96"/>
      <c r="K37" s="96"/>
      <c r="L37" s="97"/>
      <c r="M37" s="97"/>
      <c r="N37" s="97"/>
      <c r="O37" s="97"/>
      <c r="P37" s="97"/>
      <c r="Q37" s="97"/>
      <c r="R37" s="97"/>
      <c r="S37" s="98"/>
      <c r="T37" s="98"/>
      <c r="U37" s="99"/>
      <c r="V37" s="99"/>
      <c r="W37" s="96"/>
      <c r="X37" s="96"/>
      <c r="Y37" s="96"/>
      <c r="Z37" s="96"/>
      <c r="AA37" s="96"/>
      <c r="AB37" s="95"/>
      <c r="AC37" s="100" t="n">
        <f aca="false">V37-U37+AZ37</f>
        <v>0</v>
      </c>
      <c r="AD37" s="101" t="n">
        <f aca="false">U37-T37</f>
        <v>0</v>
      </c>
      <c r="AE37" s="95"/>
      <c r="AF37" s="102" t="str">
        <f aca="false">IF(AE37&gt;0, V37/(AE37*24),"no data")</f>
        <v>no data</v>
      </c>
      <c r="AG37" s="103" t="str">
        <f aca="false">IF(R37&gt;0,R37/24,"no data")</f>
        <v>no data</v>
      </c>
      <c r="AH37" s="102" t="str">
        <f aca="false">IF(U37&gt;0,(U37/R37),"no data")</f>
        <v>no data</v>
      </c>
      <c r="AI37" s="104" t="e">
        <f aca="false">(1440-((W37*X37)+(Y37*Z37)+(AA37*AB37))/(W37+Y37+AA37))/1440</f>
        <v>#DIV/0!</v>
      </c>
      <c r="AJ37" s="105" t="str">
        <f aca="false">IF(U37&gt;0,(1440-((X37*W37+AT37*AU37)+(Z37*Y37+AV37*AW37)+(AA37*AB37+AX37*AY37))/(W37+Y37+AA37))/1440,"no data")</f>
        <v>no data</v>
      </c>
      <c r="AK37" s="116"/>
      <c r="AL37" s="266"/>
      <c r="AM37" s="94" t="n">
        <f aca="false">AK37*AL37</f>
        <v>0</v>
      </c>
      <c r="AN37" s="116"/>
      <c r="AO37" s="266"/>
      <c r="AP37" s="109" t="n">
        <f aca="false">AN37*AO37</f>
        <v>0</v>
      </c>
      <c r="AQ37" s="130" t="str">
        <f aca="false">IF(U37&gt;0,((((AK37*AL37)+(AN37*AO37))/(U37*1000))*1000000),"no data")</f>
        <v>no data</v>
      </c>
      <c r="AR37" s="111" t="n">
        <f aca="false">S37/24</f>
        <v>0</v>
      </c>
      <c r="AS37" s="36"/>
      <c r="AT37" s="95"/>
      <c r="AU37" s="112"/>
      <c r="AV37" s="112"/>
      <c r="AW37" s="95"/>
      <c r="AX37" s="112"/>
      <c r="AY37" s="95"/>
      <c r="AZ37" s="95"/>
      <c r="BB37" s="113"/>
      <c r="BC37" s="113"/>
      <c r="BD37" s="113"/>
      <c r="BE37" s="113" t="n">
        <f aca="false">BC37-BB37</f>
        <v>0</v>
      </c>
      <c r="BF37" s="113" t="str">
        <f aca="false">AQ37</f>
        <v>no data</v>
      </c>
      <c r="BG37" s="214" t="n">
        <f aca="false">BD37/24</f>
        <v>0</v>
      </c>
      <c r="BH37" s="115"/>
      <c r="BI37" s="116"/>
      <c r="BJ37" s="117"/>
      <c r="BK37" s="118"/>
      <c r="BL37" s="117"/>
      <c r="BM37" s="117"/>
      <c r="BN37" s="118"/>
      <c r="BO37" s="117"/>
      <c r="BP37" s="136"/>
      <c r="BQ37" s="117"/>
      <c r="BR37" s="117"/>
      <c r="BS37" s="120" t="n">
        <f aca="false">BR37-BQ37</f>
        <v>0</v>
      </c>
      <c r="BT37" s="113"/>
      <c r="BU37" s="113"/>
      <c r="BV37" s="135" t="n">
        <f aca="false">BU37-BT37</f>
        <v>0</v>
      </c>
      <c r="BW37" s="113" t="n">
        <f aca="false">BH37+BI37</f>
        <v>0</v>
      </c>
      <c r="BX37" s="114"/>
      <c r="BY37" s="114"/>
      <c r="CA37" s="114"/>
      <c r="CB37" s="114"/>
      <c r="CD37" s="114"/>
      <c r="CE37" s="114"/>
      <c r="CF37" s="114"/>
      <c r="CG37" s="114"/>
    </row>
    <row r="38" customFormat="false" ht="15" hidden="false" customHeight="false" outlineLevel="0" collapsed="false">
      <c r="A38" s="90"/>
      <c r="B38" s="91" t="n">
        <v>43406</v>
      </c>
      <c r="C38" s="92"/>
      <c r="D38" s="93"/>
      <c r="E38" s="94"/>
      <c r="F38" s="95"/>
      <c r="G38" s="95"/>
      <c r="H38" s="96"/>
      <c r="I38" s="96"/>
      <c r="J38" s="96"/>
      <c r="K38" s="96"/>
      <c r="L38" s="97"/>
      <c r="M38" s="97"/>
      <c r="N38" s="97"/>
      <c r="O38" s="97"/>
      <c r="P38" s="97"/>
      <c r="Q38" s="97"/>
      <c r="R38" s="97"/>
      <c r="S38" s="98"/>
      <c r="T38" s="98"/>
      <c r="U38" s="99"/>
      <c r="V38" s="99"/>
      <c r="W38" s="96"/>
      <c r="X38" s="96"/>
      <c r="Y38" s="96"/>
      <c r="Z38" s="96"/>
      <c r="AA38" s="96"/>
      <c r="AB38" s="95"/>
      <c r="AC38" s="100" t="n">
        <f aca="false">V38-U38+AZ38</f>
        <v>0</v>
      </c>
      <c r="AD38" s="101" t="n">
        <f aca="false">U38-T38</f>
        <v>0</v>
      </c>
      <c r="AE38" s="95"/>
      <c r="AF38" s="102" t="str">
        <f aca="false">IF(AE38&gt;0, V38/(AE38*24),"no data")</f>
        <v>no data</v>
      </c>
      <c r="AG38" s="103" t="str">
        <f aca="false">IF(R38&gt;0,R38/24,"no data")</f>
        <v>no data</v>
      </c>
      <c r="AH38" s="102" t="str">
        <f aca="false">IF(U38&gt;0,(U38/R38),"no data")</f>
        <v>no data</v>
      </c>
      <c r="AI38" s="104" t="e">
        <f aca="false">(1440-((W38*X38)+(Y38*Z38)+(AA38*AB38))/(W38+Y38+AA38))/1440</f>
        <v>#DIV/0!</v>
      </c>
      <c r="AJ38" s="105" t="str">
        <f aca="false">IF(U38&gt;0,(1440-((X38*W38+AT38*AU38)+(Z38*Y38+AV38*AW38)+(AA38*AB38+AX38*AY38))/(W38+Y38+AA38))/1440,"no data")</f>
        <v>no data</v>
      </c>
      <c r="AK38" s="116"/>
      <c r="AL38" s="266"/>
      <c r="AM38" s="94" t="n">
        <f aca="false">AK38*AL38</f>
        <v>0</v>
      </c>
      <c r="AN38" s="116"/>
      <c r="AO38" s="266"/>
      <c r="AP38" s="109" t="n">
        <f aca="false">AN38*AO38</f>
        <v>0</v>
      </c>
      <c r="AQ38" s="130" t="str">
        <f aca="false">IF(U38&gt;0,((((AK38*AL38)+(AN38*AO38))/(U38*1000))*1000000),"no data")</f>
        <v>no data</v>
      </c>
      <c r="AR38" s="111" t="n">
        <f aca="false">S38/24</f>
        <v>0</v>
      </c>
      <c r="AS38" s="36"/>
      <c r="AT38" s="95"/>
      <c r="AU38" s="112"/>
      <c r="AV38" s="112"/>
      <c r="AW38" s="95"/>
      <c r="AX38" s="112"/>
      <c r="AY38" s="95"/>
      <c r="AZ38" s="95"/>
      <c r="BB38" s="113"/>
      <c r="BC38" s="113"/>
      <c r="BD38" s="113"/>
      <c r="BE38" s="113" t="n">
        <f aca="false">BC38-BB38</f>
        <v>0</v>
      </c>
      <c r="BF38" s="113" t="str">
        <f aca="false">AQ38</f>
        <v>no data</v>
      </c>
      <c r="BG38" s="214" t="n">
        <f aca="false">BD38/24</f>
        <v>0</v>
      </c>
      <c r="BH38" s="115"/>
      <c r="BI38" s="116"/>
      <c r="BJ38" s="117"/>
      <c r="BK38" s="118"/>
      <c r="BL38" s="118"/>
      <c r="BM38" s="118"/>
      <c r="BN38" s="118"/>
      <c r="BO38" s="117"/>
      <c r="BP38" s="119"/>
      <c r="BQ38" s="114"/>
      <c r="BR38" s="114"/>
      <c r="BS38" s="120" t="n">
        <f aca="false">BR38-BQ38</f>
        <v>0</v>
      </c>
      <c r="BT38" s="113"/>
      <c r="BU38" s="113"/>
      <c r="BV38" s="135" t="n">
        <f aca="false">BU38-BT38</f>
        <v>0</v>
      </c>
      <c r="BW38" s="113" t="n">
        <f aca="false">BH38+BI38</f>
        <v>0</v>
      </c>
      <c r="BX38" s="114"/>
      <c r="BY38" s="114"/>
      <c r="CA38" s="114"/>
      <c r="CB38" s="114"/>
      <c r="CD38" s="114"/>
      <c r="CE38" s="114"/>
      <c r="CF38" s="114"/>
      <c r="CG38" s="114"/>
    </row>
    <row r="39" customFormat="false" ht="15" hidden="false" customHeight="false" outlineLevel="0" collapsed="false">
      <c r="A39" s="90"/>
      <c r="B39" s="91" t="n">
        <v>43407</v>
      </c>
      <c r="C39" s="92"/>
      <c r="D39" s="93"/>
      <c r="E39" s="94"/>
      <c r="F39" s="95"/>
      <c r="G39" s="95"/>
      <c r="H39" s="96"/>
      <c r="I39" s="96"/>
      <c r="J39" s="96"/>
      <c r="K39" s="96"/>
      <c r="L39" s="97"/>
      <c r="M39" s="97"/>
      <c r="N39" s="97"/>
      <c r="O39" s="97"/>
      <c r="P39" s="97"/>
      <c r="Q39" s="97"/>
      <c r="R39" s="97"/>
      <c r="S39" s="98"/>
      <c r="T39" s="98"/>
      <c r="U39" s="99"/>
      <c r="V39" s="99"/>
      <c r="W39" s="96"/>
      <c r="X39" s="96"/>
      <c r="Y39" s="96"/>
      <c r="Z39" s="96"/>
      <c r="AA39" s="96"/>
      <c r="AB39" s="95"/>
      <c r="AC39" s="100" t="n">
        <f aca="false">V39-U39+AZ39</f>
        <v>0</v>
      </c>
      <c r="AD39" s="101" t="n">
        <f aca="false">U39-T39</f>
        <v>0</v>
      </c>
      <c r="AE39" s="95"/>
      <c r="AF39" s="102" t="str">
        <f aca="false">IF(AE39&gt;0, V39/(AE39*24),"no data")</f>
        <v>no data</v>
      </c>
      <c r="AG39" s="103" t="str">
        <f aca="false">IF(R39&gt;0,R39/24,"no data")</f>
        <v>no data</v>
      </c>
      <c r="AH39" s="102" t="str">
        <f aca="false">IF(U39&gt;0,(U39/R39),"no data")</f>
        <v>no data</v>
      </c>
      <c r="AI39" s="104" t="e">
        <f aca="false">(1440-((W39*X39)+(Y39*Z39)+(AA39*AB39))/(W39+Y39+AA39))/1440</f>
        <v>#DIV/0!</v>
      </c>
      <c r="AJ39" s="105" t="str">
        <f aca="false">IF(U39&gt;0,(1440-((X39*W39+AT39*AU39)+(Z39*Y39+AV39*AW39)+(AA39*AB39+AX39*AY39))/(W39+Y39+AA39))/1440,"no data")</f>
        <v>no data</v>
      </c>
      <c r="AK39" s="116"/>
      <c r="AL39" s="266"/>
      <c r="AM39" s="94" t="n">
        <f aca="false">AK39*AL39</f>
        <v>0</v>
      </c>
      <c r="AN39" s="116"/>
      <c r="AO39" s="266"/>
      <c r="AP39" s="109" t="n">
        <f aca="false">AN39*AO39</f>
        <v>0</v>
      </c>
      <c r="AQ39" s="130" t="str">
        <f aca="false">IF(U39&gt;0,((((AK39*AL39)+(AN39*AO39))/(U39*1000))*1000000),"no data")</f>
        <v>no data</v>
      </c>
      <c r="AR39" s="111" t="n">
        <f aca="false">S39/24</f>
        <v>0</v>
      </c>
      <c r="AS39" s="36"/>
      <c r="AT39" s="95"/>
      <c r="AU39" s="112"/>
      <c r="AV39" s="112"/>
      <c r="AW39" s="95"/>
      <c r="AX39" s="112"/>
      <c r="AY39" s="95"/>
      <c r="AZ39" s="95"/>
      <c r="BB39" s="113"/>
      <c r="BC39" s="113"/>
      <c r="BD39" s="113"/>
      <c r="BE39" s="113" t="n">
        <f aca="false">BC39-BB39</f>
        <v>0</v>
      </c>
      <c r="BF39" s="113" t="str">
        <f aca="false">AQ39</f>
        <v>no data</v>
      </c>
      <c r="BG39" s="214" t="n">
        <f aca="false">BD39/24</f>
        <v>0</v>
      </c>
      <c r="BH39" s="115"/>
      <c r="BI39" s="116"/>
      <c r="BJ39" s="117"/>
      <c r="BK39" s="118"/>
      <c r="BL39" s="118"/>
      <c r="BM39" s="118"/>
      <c r="BN39" s="118"/>
      <c r="BO39" s="117"/>
      <c r="BP39" s="119"/>
      <c r="BQ39" s="114"/>
      <c r="BR39" s="114"/>
      <c r="BS39" s="120" t="n">
        <f aca="false">BR39-BQ39</f>
        <v>0</v>
      </c>
      <c r="BT39" s="113"/>
      <c r="BU39" s="113"/>
      <c r="BV39" s="135" t="n">
        <f aca="false">BU39-BT39</f>
        <v>0</v>
      </c>
      <c r="BW39" s="113" t="n">
        <f aca="false">BH39+BI39</f>
        <v>0</v>
      </c>
      <c r="BX39" s="113"/>
      <c r="BY39" s="113"/>
      <c r="CA39" s="113"/>
      <c r="CB39" s="113"/>
      <c r="CD39" s="113"/>
      <c r="CE39" s="113"/>
      <c r="CF39" s="113"/>
      <c r="CG39" s="113"/>
    </row>
    <row r="40" customFormat="false" ht="15" hidden="false" customHeight="false" outlineLevel="0" collapsed="false">
      <c r="A40" s="90"/>
      <c r="B40" s="91" t="n">
        <v>43408</v>
      </c>
      <c r="C40" s="92"/>
      <c r="D40" s="93"/>
      <c r="E40" s="94"/>
      <c r="F40" s="95"/>
      <c r="G40" s="95"/>
      <c r="H40" s="96"/>
      <c r="I40" s="96"/>
      <c r="J40" s="96"/>
      <c r="K40" s="96"/>
      <c r="L40" s="97"/>
      <c r="M40" s="97"/>
      <c r="N40" s="97"/>
      <c r="O40" s="97"/>
      <c r="P40" s="97"/>
      <c r="Q40" s="97"/>
      <c r="R40" s="97"/>
      <c r="S40" s="98"/>
      <c r="T40" s="98"/>
      <c r="U40" s="99"/>
      <c r="V40" s="99"/>
      <c r="W40" s="96"/>
      <c r="X40" s="96"/>
      <c r="Y40" s="96"/>
      <c r="Z40" s="96"/>
      <c r="AA40" s="96"/>
      <c r="AB40" s="95"/>
      <c r="AC40" s="100" t="n">
        <f aca="false">V40-U40+AZ40</f>
        <v>0</v>
      </c>
      <c r="AD40" s="101" t="n">
        <f aca="false">U40-T40</f>
        <v>0</v>
      </c>
      <c r="AE40" s="95"/>
      <c r="AF40" s="102" t="str">
        <f aca="false">IF(AE40&gt;0, V40/(AE40*24),"no data")</f>
        <v>no data</v>
      </c>
      <c r="AG40" s="103" t="str">
        <f aca="false">IF(R40&gt;0,R40/24,"no data")</f>
        <v>no data</v>
      </c>
      <c r="AH40" s="102" t="str">
        <f aca="false">IF(U40&gt;0,(U40/R40),"no data")</f>
        <v>no data</v>
      </c>
      <c r="AI40" s="104" t="e">
        <f aca="false">(1440-((W40*X40)+(Y40*Z40)+(AA40*AB40))/(W40+Y40+AA40))/1440</f>
        <v>#DIV/0!</v>
      </c>
      <c r="AJ40" s="105" t="str">
        <f aca="false">IF(U40&gt;0,(1440-((X40*W40+AT40*AU40)+(Z40*Y40+AV40*AW40)+(AA40*AB40+AX40*AY40))/(W40+Y40+AA40))/1440,"no data")</f>
        <v>no data</v>
      </c>
      <c r="AK40" s="116"/>
      <c r="AL40" s="266"/>
      <c r="AM40" s="94" t="n">
        <f aca="false">AK40*AL40</f>
        <v>0</v>
      </c>
      <c r="AN40" s="116"/>
      <c r="AO40" s="266"/>
      <c r="AP40" s="109" t="n">
        <f aca="false">AN40*AO40</f>
        <v>0</v>
      </c>
      <c r="AQ40" s="130" t="str">
        <f aca="false">IF(U40&gt;0,((((AK40*AL40)+(AN40*AO40))/(U40*1000))*1000000),"no data")</f>
        <v>no data</v>
      </c>
      <c r="AR40" s="111" t="n">
        <f aca="false">S40/24</f>
        <v>0</v>
      </c>
      <c r="AS40" s="36"/>
      <c r="AT40" s="95"/>
      <c r="AU40" s="112"/>
      <c r="AV40" s="112"/>
      <c r="AW40" s="95"/>
      <c r="AX40" s="112"/>
      <c r="AY40" s="95"/>
      <c r="AZ40" s="95"/>
      <c r="BB40" s="113"/>
      <c r="BC40" s="113"/>
      <c r="BD40" s="113"/>
      <c r="BE40" s="113" t="n">
        <f aca="false">BC40-BB40</f>
        <v>0</v>
      </c>
      <c r="BF40" s="113" t="str">
        <f aca="false">AQ40</f>
        <v>no data</v>
      </c>
      <c r="BG40" s="214" t="n">
        <f aca="false">BD40/24</f>
        <v>0</v>
      </c>
      <c r="BH40" s="115"/>
      <c r="BI40" s="116"/>
      <c r="BJ40" s="117"/>
      <c r="BK40" s="118"/>
      <c r="BL40" s="118"/>
      <c r="BM40" s="118"/>
      <c r="BN40" s="118"/>
      <c r="BO40" s="117"/>
      <c r="BP40" s="119"/>
      <c r="BQ40" s="114"/>
      <c r="BR40" s="114"/>
      <c r="BS40" s="120" t="n">
        <f aca="false">BR40-BQ40</f>
        <v>0</v>
      </c>
      <c r="BT40" s="113"/>
      <c r="BU40" s="113"/>
      <c r="BV40" s="135" t="n">
        <f aca="false">BU40-BT40</f>
        <v>0</v>
      </c>
      <c r="BW40" s="113" t="n">
        <f aca="false">BH40+BI40</f>
        <v>0</v>
      </c>
      <c r="BX40" s="220"/>
      <c r="BY40" s="220"/>
      <c r="CA40" s="220"/>
      <c r="CB40" s="220"/>
      <c r="CD40" s="220"/>
      <c r="CE40" s="220"/>
      <c r="CF40" s="220"/>
      <c r="CG40" s="220"/>
    </row>
    <row r="41" customFormat="false" ht="15" hidden="false" customHeight="false" outlineLevel="0" collapsed="false">
      <c r="A41" s="305"/>
      <c r="B41" s="306" t="s">
        <v>156</v>
      </c>
      <c r="C41" s="307" t="n">
        <f aca="false">AVERAGE(C6:C37)</f>
        <v>79.8170967741936</v>
      </c>
      <c r="D41" s="308" t="n">
        <f aca="false">AVERAGE(D6:D37)</f>
        <v>0.567109677419355</v>
      </c>
      <c r="E41" s="307" t="n">
        <f aca="false">AVERAGE(E6:E37)</f>
        <v>64.2164516129032</v>
      </c>
      <c r="F41" s="307" t="n">
        <f aca="false">AVERAGE(F6:F37)</f>
        <v>91.6709677419355</v>
      </c>
      <c r="G41" s="307" t="n">
        <f aca="false">AVERAGE(G6:G37)</f>
        <v>69.5729032258065</v>
      </c>
      <c r="H41" s="307" t="n">
        <f aca="false">SUM(H6:H36)+(INT(SUM(I6:I36)/60))</f>
        <v>585</v>
      </c>
      <c r="I41" s="307" t="n">
        <f aca="false">SUM(I6:I36)-(INT(SUM(I6:I36)/60)*60)</f>
        <v>50</v>
      </c>
      <c r="J41" s="307" t="n">
        <f aca="false">SUM(J6:J36)+(INT(SUM(K6:K36)/60))</f>
        <v>671</v>
      </c>
      <c r="K41" s="307" t="n">
        <f aca="false">SUM(K6:K36)-(INT(SUM(K6:K36)/60)*60)</f>
        <v>17</v>
      </c>
      <c r="L41" s="307" t="n">
        <f aca="false">SUM(L6:L36)-(INT(SUM(L6:L36)/60)*60)</f>
        <v>15</v>
      </c>
      <c r="M41" s="307" t="n">
        <f aca="false">SUM(M6:M36)-(INT(SUM(M6:M36)/60)*60)</f>
        <v>21</v>
      </c>
      <c r="N41" s="307" t="n">
        <f aca="false">SUM(N6:N36)-(INT(SUM(N6:N36)/60)*60)</f>
        <v>53</v>
      </c>
      <c r="O41" s="307" t="n">
        <f aca="false">SUM(O6:O36)-(INT(SUM(O6:O36)/60)*60)</f>
        <v>55</v>
      </c>
      <c r="P41" s="307" t="n">
        <f aca="false">SUM(P6:P36)-(INT(SUM(P6:P36)/60)*60)</f>
        <v>3</v>
      </c>
      <c r="Q41" s="307" t="n">
        <f aca="false">SUM(Q6:Q36)-(INT(SUM(Q6:Q36)/60)*60)</f>
        <v>47</v>
      </c>
      <c r="R41" s="309" t="n">
        <f aca="false">SUM(R6:R37)</f>
        <v>111517</v>
      </c>
      <c r="S41" s="309" t="n">
        <f aca="false">SUM(S6:S37)</f>
        <v>107208</v>
      </c>
      <c r="T41" s="309" t="n">
        <f aca="false">SUM(T6:T37)</f>
        <v>91550</v>
      </c>
      <c r="U41" s="310" t="n">
        <v>89954.15</v>
      </c>
      <c r="V41" s="310" t="n">
        <f aca="false">SUM(V6:V36)</f>
        <v>92685</v>
      </c>
      <c r="W41" s="311" t="n">
        <f aca="false">AVERAGE(W6:W36)</f>
        <v>42.9354838709677</v>
      </c>
      <c r="X41" s="311" t="n">
        <f aca="false">AVERAGE(X6:X36)</f>
        <v>2.2258064516129</v>
      </c>
      <c r="Y41" s="311" t="n">
        <f aca="false">AVERAGE(Y6:Y36)</f>
        <v>45.7096774193548</v>
      </c>
      <c r="Z41" s="311" t="n">
        <f aca="false">AVERAGE(Z6:Z36)</f>
        <v>1.12903225806452</v>
      </c>
      <c r="AA41" s="311" t="n">
        <f aca="false">AVERAGE(AA6:AA36)</f>
        <v>58.9032258064516</v>
      </c>
      <c r="AB41" s="311" t="n">
        <f aca="false">AVERAGE(AB6:AB36)</f>
        <v>1.74193548387097</v>
      </c>
      <c r="AC41" s="312" t="n">
        <f aca="false">V41-U41+AZ41</f>
        <v>2737.85000000001</v>
      </c>
      <c r="AD41" s="313" t="n">
        <f aca="false">(SUM($AD$6:$AD$36))</f>
        <v>-1786</v>
      </c>
      <c r="AE41" s="313" t="n">
        <f aca="false">AVERAGE(AE6:AE36)</f>
        <v>144.064516129032</v>
      </c>
      <c r="AF41" s="314" t="n">
        <f aca="false">AVERAGE(AF6:AF36)</f>
        <v>0.861303745200201</v>
      </c>
      <c r="AG41" s="315" t="n">
        <f aca="false">AVERAGE(AG6:AG36)</f>
        <v>149.888440860215</v>
      </c>
      <c r="AH41" s="314" t="n">
        <f aca="false">U41/R41</f>
        <v>0.806640691553754</v>
      </c>
      <c r="AI41" s="314" t="n">
        <f aca="false">AVERAGE(AI6:AI36)</f>
        <v>0.998824751629742</v>
      </c>
      <c r="AJ41" s="314" t="n">
        <f aca="false">AVERAGE(AJ6:AJ36)</f>
        <v>0.958458589810312</v>
      </c>
      <c r="AK41" s="316" t="n">
        <f aca="false">SUM(AK6:AK36)</f>
        <v>230.278</v>
      </c>
      <c r="AL41" s="316" t="n">
        <f aca="false">AVERAGE(AL6:AL36)</f>
        <v>160.286774193548</v>
      </c>
      <c r="AM41" s="316" t="n">
        <f aca="false">SUM(AM6:AM36)</f>
        <v>38064.31344</v>
      </c>
      <c r="AN41" s="316" t="n">
        <f aca="false">SUM(AN6:AN36)</f>
        <v>748.96261066</v>
      </c>
      <c r="AO41" s="313" t="n">
        <f aca="false">AVERAGE(AO6:AO36)</f>
        <v>964.203655695258</v>
      </c>
      <c r="AP41" s="315" t="n">
        <f aca="false">SUM(AP6:AP36)</f>
        <v>745255.094809177</v>
      </c>
      <c r="AQ41" s="317" t="n">
        <f aca="false">((AM41+AP41))/(U41*1000)*1000000</f>
        <v>8707.98521523662</v>
      </c>
      <c r="AR41" s="318"/>
      <c r="AS41" s="36"/>
      <c r="AT41" s="319" t="n">
        <f aca="false">SUM(AT12:AT40)</f>
        <v>230</v>
      </c>
      <c r="AU41" s="319" t="n">
        <f aca="false">SUM(AU12:AU40)</f>
        <v>896</v>
      </c>
      <c r="AV41" s="319" t="n">
        <f aca="false">SUM(AV12:AV40)</f>
        <v>71</v>
      </c>
      <c r="AW41" s="319" t="n">
        <f aca="false">SUM(AW12:AW40)</f>
        <v>853</v>
      </c>
      <c r="AX41" s="319" t="n">
        <f aca="false">SUM(AX12:AX40)</f>
        <v>331</v>
      </c>
      <c r="AY41" s="319" t="n">
        <f aca="false">SUM(AY12:AY40)</f>
        <v>8452</v>
      </c>
      <c r="AZ41" s="319" t="n">
        <f aca="false">SUM(AZ12:AZ40)</f>
        <v>7</v>
      </c>
      <c r="BB41" s="320" t="n">
        <f aca="false">SUM(BB12:BB40)</f>
        <v>21397</v>
      </c>
      <c r="BC41" s="320" t="n">
        <f aca="false">SUM(BC12:BC40)</f>
        <v>26659</v>
      </c>
      <c r="BD41" s="320" t="n">
        <f aca="false">SUM(BD12:BD40)</f>
        <v>30338</v>
      </c>
      <c r="BE41" s="5" t="n">
        <f aca="false">(BC41-BB41)</f>
        <v>5262</v>
      </c>
      <c r="BF41" s="321" t="n">
        <f aca="false">AQ41</f>
        <v>8707.98521523662</v>
      </c>
      <c r="BG41" s="321" t="n">
        <f aca="false">SUM(BG12:BG40)</f>
        <v>1264.08333333333</v>
      </c>
      <c r="BH41" s="321" t="n">
        <f aca="false">SUM(BH12:BH40)</f>
        <v>35.03</v>
      </c>
      <c r="BI41" s="321" t="n">
        <f aca="false">SUM(BI12:BI40)</f>
        <v>39.848</v>
      </c>
      <c r="BJ41" s="321" t="n">
        <f aca="false">SUM(BJ12:BJ40)</f>
        <v>717.54</v>
      </c>
      <c r="BK41" s="321" t="n">
        <f aca="false">SUM(BK12:BK40)</f>
        <v>563.15</v>
      </c>
      <c r="BL41" s="321" t="n">
        <f aca="false">SUM(BL12:BL40)</f>
        <v>536.03</v>
      </c>
      <c r="BM41" s="321" t="n">
        <f aca="false">SUM(BM12:BM40)</f>
        <v>668.45</v>
      </c>
      <c r="BN41" s="400" t="n">
        <f aca="false">AVERAGE(BN12:BN40)</f>
        <v>1000.3464</v>
      </c>
      <c r="BO41" s="400" t="n">
        <f aca="false">AVERAGE(BO12:BO40)</f>
        <v>50.088</v>
      </c>
      <c r="BP41" s="400" t="n">
        <f aca="false">AVERAGE(BP12:BP40)</f>
        <v>0.921168</v>
      </c>
      <c r="BQ41" s="400" t="n">
        <f aca="false">AVERAGE(BQ12:BQ40)</f>
        <v>95.4092</v>
      </c>
      <c r="BR41" s="400" t="n">
        <f aca="false">AVERAGE(BR12:BR40)</f>
        <v>86.8772</v>
      </c>
      <c r="BT41" s="321" t="n">
        <f aca="false">AVERAGE(BT12:BT24)</f>
        <v>11773.5</v>
      </c>
      <c r="BU41" s="321" t="n">
        <f aca="false">AVERAGE(BU12:BU24)</f>
        <v>11231.75</v>
      </c>
      <c r="BV41" s="5"/>
      <c r="BW41" s="322" t="n">
        <f aca="false">(SUM(BW6:BW40))</f>
        <v>88.526</v>
      </c>
      <c r="BX41" s="322" t="n">
        <f aca="false">(SUM(BX12:BX40))</f>
        <v>466.370033333333</v>
      </c>
      <c r="BY41" s="322" t="n">
        <f aca="false">(SUM(BY12:BY40))</f>
        <v>540.083</v>
      </c>
      <c r="CA41" s="322" t="n">
        <f aca="false">(SUM(CA6:CA36))</f>
        <v>554.37</v>
      </c>
      <c r="CB41" s="322" t="n">
        <f aca="false">(SUM(CB12:CB36))</f>
        <v>168.71</v>
      </c>
      <c r="CD41" s="322"/>
      <c r="CE41" s="322"/>
      <c r="CF41" s="322"/>
      <c r="CG41" s="322"/>
    </row>
    <row r="42" customFormat="false" ht="15.75" hidden="false" customHeight="false" outlineLevel="0" collapsed="false">
      <c r="A42" s="323"/>
      <c r="B42" s="324" t="s">
        <v>157</v>
      </c>
      <c r="C42" s="325" t="s">
        <v>158</v>
      </c>
      <c r="D42" s="326" t="s">
        <v>159</v>
      </c>
      <c r="E42" s="326"/>
      <c r="F42" s="327" t="s">
        <v>160</v>
      </c>
      <c r="G42" s="327" t="s">
        <v>161</v>
      </c>
      <c r="H42" s="327" t="s">
        <v>87</v>
      </c>
      <c r="I42" s="327" t="s">
        <v>88</v>
      </c>
      <c r="J42" s="327" t="s">
        <v>87</v>
      </c>
      <c r="K42" s="327" t="s">
        <v>88</v>
      </c>
      <c r="L42" s="327" t="s">
        <v>87</v>
      </c>
      <c r="M42" s="327" t="s">
        <v>88</v>
      </c>
      <c r="N42" s="327" t="s">
        <v>87</v>
      </c>
      <c r="O42" s="327" t="s">
        <v>88</v>
      </c>
      <c r="P42" s="328" t="s">
        <v>162</v>
      </c>
      <c r="Q42" s="328" t="s">
        <v>163</v>
      </c>
      <c r="R42" s="328" t="s">
        <v>164</v>
      </c>
      <c r="S42" s="328" t="s">
        <v>164</v>
      </c>
      <c r="T42" s="328" t="s">
        <v>164</v>
      </c>
      <c r="U42" s="328" t="s">
        <v>164</v>
      </c>
      <c r="V42" s="328" t="s">
        <v>164</v>
      </c>
      <c r="W42" s="328" t="s">
        <v>165</v>
      </c>
      <c r="X42" s="328" t="s">
        <v>166</v>
      </c>
      <c r="Y42" s="328" t="s">
        <v>167</v>
      </c>
      <c r="Z42" s="328" t="s">
        <v>166</v>
      </c>
      <c r="AA42" s="328" t="s">
        <v>167</v>
      </c>
      <c r="AB42" s="328" t="s">
        <v>166</v>
      </c>
      <c r="AC42" s="328" t="s">
        <v>168</v>
      </c>
      <c r="AD42" s="328" t="s">
        <v>169</v>
      </c>
      <c r="AE42" s="328" t="s">
        <v>170</v>
      </c>
      <c r="AF42" s="328" t="s">
        <v>171</v>
      </c>
      <c r="AG42" s="328" t="s">
        <v>172</v>
      </c>
      <c r="AH42" s="328" t="s">
        <v>172</v>
      </c>
      <c r="AI42" s="328"/>
      <c r="AJ42" s="328" t="s">
        <v>172</v>
      </c>
      <c r="AK42" s="328" t="s">
        <v>173</v>
      </c>
      <c r="AL42" s="328" t="s">
        <v>172</v>
      </c>
      <c r="AM42" s="328"/>
      <c r="AN42" s="328" t="s">
        <v>173</v>
      </c>
      <c r="AO42" s="328" t="s">
        <v>172</v>
      </c>
      <c r="AP42" s="329"/>
      <c r="AQ42" s="330" t="s">
        <v>172</v>
      </c>
      <c r="AR42" s="331"/>
      <c r="AS42" s="332"/>
      <c r="AZ42" s="333" t="s">
        <v>173</v>
      </c>
      <c r="BF42" s="334" t="str">
        <f aca="false">AQ42</f>
        <v>Avg.</v>
      </c>
      <c r="BT42" s="5"/>
      <c r="BU42" s="5"/>
      <c r="BV42" s="5"/>
    </row>
    <row r="43" customFormat="false" ht="15.75" hidden="false" customHeight="false" outlineLevel="0" collapsed="false">
      <c r="B43" s="336"/>
      <c r="C43" s="336"/>
      <c r="D43" s="336"/>
      <c r="E43" s="336"/>
      <c r="F43" s="336"/>
      <c r="G43" s="336"/>
      <c r="H43" s="336"/>
      <c r="I43" s="336"/>
      <c r="J43" s="336"/>
      <c r="K43" s="336"/>
      <c r="L43" s="336"/>
      <c r="M43" s="336"/>
      <c r="N43" s="336"/>
      <c r="O43" s="336"/>
      <c r="P43" s="336"/>
      <c r="Q43" s="336"/>
      <c r="R43" s="336"/>
      <c r="S43" s="336"/>
      <c r="T43" s="336"/>
      <c r="U43" s="336"/>
      <c r="V43" s="336"/>
      <c r="W43" s="336"/>
      <c r="X43" s="336"/>
      <c r="Y43" s="336"/>
      <c r="Z43" s="336"/>
      <c r="AA43" s="336"/>
      <c r="AB43" s="336"/>
      <c r="AC43" s="336"/>
      <c r="AD43" s="336"/>
      <c r="AE43" s="336"/>
      <c r="AF43" s="336"/>
      <c r="AG43" s="336"/>
      <c r="AH43" s="336"/>
      <c r="AI43" s="336"/>
      <c r="AJ43" s="336"/>
      <c r="AK43" s="336"/>
      <c r="AL43" s="336"/>
      <c r="AM43" s="338"/>
      <c r="AQ43" s="339"/>
      <c r="AR43" s="339"/>
      <c r="BA43" s="340"/>
      <c r="BB43" s="341"/>
      <c r="BC43" s="341"/>
      <c r="BD43" s="341"/>
      <c r="BE43" s="5"/>
      <c r="BT43" s="5"/>
      <c r="BU43" s="5"/>
      <c r="BV43" s="5"/>
    </row>
    <row r="44" customFormat="false" ht="59.25" hidden="false" customHeight="true" outlineLevel="0" collapsed="false">
      <c r="B44" s="342" t="s">
        <v>174</v>
      </c>
      <c r="C44" s="342" t="s">
        <v>175</v>
      </c>
      <c r="D44" s="342" t="s">
        <v>176</v>
      </c>
      <c r="E44" s="343" t="s">
        <v>147</v>
      </c>
      <c r="F44" s="342" t="s">
        <v>177</v>
      </c>
      <c r="G44" s="342"/>
      <c r="H44" s="342" t="s">
        <v>178</v>
      </c>
      <c r="I44" s="342"/>
      <c r="J44" s="342" t="s">
        <v>179</v>
      </c>
      <c r="K44" s="342"/>
      <c r="L44" s="342" t="s">
        <v>180</v>
      </c>
      <c r="M44" s="342"/>
      <c r="N44" s="342" t="s">
        <v>181</v>
      </c>
      <c r="O44" s="342"/>
      <c r="P44" s="342" t="s">
        <v>182</v>
      </c>
      <c r="Q44" s="342"/>
      <c r="R44" s="344" t="s">
        <v>183</v>
      </c>
      <c r="S44" s="345" t="s">
        <v>184</v>
      </c>
      <c r="T44" s="346" t="s">
        <v>185</v>
      </c>
      <c r="U44" s="342" t="s">
        <v>19</v>
      </c>
      <c r="V44" s="346" t="s">
        <v>20</v>
      </c>
      <c r="W44" s="342" t="s">
        <v>186</v>
      </c>
      <c r="X44" s="342" t="s">
        <v>22</v>
      </c>
      <c r="Y44" s="342" t="s">
        <v>187</v>
      </c>
      <c r="Z44" s="342" t="s">
        <v>24</v>
      </c>
      <c r="AA44" s="342" t="s">
        <v>26</v>
      </c>
      <c r="AB44" s="342" t="s">
        <v>25</v>
      </c>
      <c r="AC44" s="345" t="s">
        <v>27</v>
      </c>
      <c r="AD44" s="347" t="s">
        <v>152</v>
      </c>
      <c r="AE44" s="348" t="s">
        <v>29</v>
      </c>
      <c r="AF44" s="348" t="s">
        <v>30</v>
      </c>
      <c r="AG44" s="348" t="s">
        <v>188</v>
      </c>
      <c r="AH44" s="342" t="s">
        <v>189</v>
      </c>
      <c r="AI44" s="342" t="s">
        <v>33</v>
      </c>
      <c r="AJ44" s="349" t="s">
        <v>34</v>
      </c>
      <c r="AK44" s="346" t="s">
        <v>190</v>
      </c>
      <c r="AL44" s="350" t="s">
        <v>153</v>
      </c>
      <c r="AM44" s="350" t="s">
        <v>154</v>
      </c>
      <c r="AN44" s="346" t="s">
        <v>191</v>
      </c>
      <c r="AO44" s="350" t="s">
        <v>192</v>
      </c>
      <c r="AP44" s="350" t="s">
        <v>41</v>
      </c>
      <c r="AQ44" s="349" t="s">
        <v>193</v>
      </c>
      <c r="AR44" s="351"/>
      <c r="AS44" s="351"/>
      <c r="BA44" s="340"/>
      <c r="BB44" s="341"/>
      <c r="BC44" s="341"/>
      <c r="BD44" s="341"/>
      <c r="BE44" s="352" t="n">
        <f aca="false">AVERAGE(BE28:BE31)</f>
        <v>59.75</v>
      </c>
      <c r="BT44" s="5"/>
      <c r="BU44" s="5"/>
      <c r="BV44" s="5"/>
    </row>
    <row r="45" customFormat="false" ht="15" hidden="false" customHeight="false" outlineLevel="0" collapsed="false">
      <c r="B45" s="353" t="s">
        <v>133</v>
      </c>
      <c r="C45" s="354" t="n">
        <f aca="false">IF(C6=0,"no data",AVERAGE(C6:C12))</f>
        <v>83.7628571428571</v>
      </c>
      <c r="D45" s="401" t="n">
        <f aca="false">IF(D6=0,"no data",AVERAGE(D6:D12))</f>
        <v>0.579257142857143</v>
      </c>
      <c r="E45" s="359" t="n">
        <f aca="false">IF(E6=0,"no data",AVERAGE(E6:E12))</f>
        <v>67.9857142857143</v>
      </c>
      <c r="F45" s="354" t="n">
        <f aca="false">IF(F6=0,"no data",AVERAGE(F6:F12))</f>
        <v>95.8285714285714</v>
      </c>
      <c r="G45" s="354" t="n">
        <f aca="false">IF(G6=0,"no data",AVERAGE(G6:G12))</f>
        <v>73.68</v>
      </c>
      <c r="H45" s="354" t="n">
        <f aca="false">SUM(H6:H12)+INT(SUM(I6:I12)/60)</f>
        <v>122</v>
      </c>
      <c r="I45" s="354" t="n">
        <f aca="false">SUM(I6:I12)-INT(SUM(I6:I12)/60)*60</f>
        <v>1</v>
      </c>
      <c r="J45" s="354" t="n">
        <f aca="false">SUM(J6:J12)+INT(SUM(K6:K12)/60)</f>
        <v>124</v>
      </c>
      <c r="K45" s="354" t="n">
        <f aca="false">SUM(K6:K12)-INT(SUM(K6:K12)/60)*60</f>
        <v>9</v>
      </c>
      <c r="L45" s="354" t="n">
        <f aca="false">SUM(L6:L12)+INT(SUM(M6:M12)/60)</f>
        <v>44</v>
      </c>
      <c r="M45" s="354" t="n">
        <f aca="false">SUM(M6:M12)-INT(SUM(M6:M12)/60)*60</f>
        <v>58</v>
      </c>
      <c r="N45" s="354" t="n">
        <f aca="false">SUM(N6:N12)+INT(SUM(O6:O12)/60)</f>
        <v>40</v>
      </c>
      <c r="O45" s="354" t="n">
        <f aca="false">SUM(O6:O12)-INT(SUM(O6:O12)/60)*60</f>
        <v>51</v>
      </c>
      <c r="P45" s="354" t="n">
        <f aca="false">SUM(P6:P12)+INT(SUM(Q6:Q12)/60)</f>
        <v>74</v>
      </c>
      <c r="Q45" s="354" t="n">
        <f aca="false">SUM(Q6:Q12)-INT(SUM(Q6:Q12)/60)*60</f>
        <v>23</v>
      </c>
      <c r="R45" s="355" t="n">
        <f aca="false">IF(R6=0,"no data", AVERAGE(R6:R12))</f>
        <v>3558.28571428571</v>
      </c>
      <c r="S45" s="355" t="n">
        <f aca="false">IF(S6=0,"no data", AVERAGE(S6:S12))</f>
        <v>3395.71428571429</v>
      </c>
      <c r="T45" s="355" t="str">
        <f aca="false">IF(T6=0,"no data", AVERAGE(T6:T12))</f>
        <v>no data</v>
      </c>
      <c r="U45" s="355" t="str">
        <f aca="false">IF(U6=0,"no data", AVERAGE(U6:U12))</f>
        <v>no data</v>
      </c>
      <c r="V45" s="355" t="str">
        <f aca="false">IF(V6=0,"no data", AVERAGE(V6:V12))</f>
        <v>no data</v>
      </c>
      <c r="W45" s="357" t="n">
        <f aca="false">IF(W6=0,"no data", AVERAGE(W6:W12))</f>
        <v>42</v>
      </c>
      <c r="X45" s="359" t="str">
        <f aca="false">IF(AND(X6=0,X7=0,X8=0,X9=0,X10=0,X11= 0,X12=0),"No outage",SUM(X6:X12))</f>
        <v>No outage</v>
      </c>
      <c r="Y45" s="359" t="n">
        <f aca="false">IF(Y6=0,"no data", AVERAGE(Y6:Y12))</f>
        <v>45</v>
      </c>
      <c r="Z45" s="359" t="str">
        <f aca="false">IF(AND(Z6=0,Z7=0,Z8=0,Z9=0,Z10=0,Z11= 0,Z12=0),"No outage",SUM(Z6:Z12))</f>
        <v>No outage</v>
      </c>
      <c r="AA45" s="359" t="n">
        <f aca="false">IF(AND(AA6=0,AA7=0,AA8=0,AA9=0,AA10=0, AA11=0,AA12=0),"No outage",SUM(AA6:AA12))</f>
        <v>412</v>
      </c>
      <c r="AB45" s="359" t="str">
        <f aca="false">IF(Z6=0,"no data", AVERAGE(AB6:AB12))</f>
        <v>no data</v>
      </c>
      <c r="AC45" s="354" t="str">
        <f aca="false">IF(Z6=0,"no data", SUM(AC6:AC12))</f>
        <v>no data</v>
      </c>
      <c r="AD45" s="354" t="str">
        <f aca="false">IF(AD6=0,"no data", SUM(AD6:AD12))</f>
        <v>no data</v>
      </c>
      <c r="AE45" s="357" t="str">
        <f aca="false">IF(AE6=0,"no data", AVERAGE(AE6:AE12))</f>
        <v>no data</v>
      </c>
      <c r="AF45" s="360" t="n">
        <f aca="false">IF(AF6=0,"no data", AVERAGE(AF6:AF12))</f>
        <v>0.80977430536786</v>
      </c>
      <c r="AG45" s="359" t="n">
        <f aca="false">IF(AG6=0,"no data", AVERAGE(AG6:AG12))</f>
        <v>148.261904761905</v>
      </c>
      <c r="AH45" s="360" t="n">
        <f aca="false">IF(AH6=0,"no data", AVERAGE(AH6:AH12))</f>
        <v>0.786507340506719</v>
      </c>
      <c r="AI45" s="360" t="n">
        <f aca="false">IF(AI6=0,"no data", AVERAGE(AI6:AI12))</f>
        <v>1</v>
      </c>
      <c r="AJ45" s="360" t="n">
        <f aca="false">IF(AJ6=0,"no data", AVERAGE(AJ6:AJ12))</f>
        <v>0.965252104673287</v>
      </c>
      <c r="AK45" s="359" t="str">
        <f aca="false">IF(AK6=0,"no data", SUM(AK6:AK12))</f>
        <v>no data</v>
      </c>
      <c r="AL45" s="359" t="str">
        <f aca="false">IF(AL6=0,"no data", AVERAGE(AL6:AL12))</f>
        <v>no data</v>
      </c>
      <c r="AM45" s="359" t="e">
        <f aca="false">AK45*AL45</f>
        <v>#VALUE!</v>
      </c>
      <c r="AN45" s="359" t="str">
        <f aca="false">IF(AN6=0,"no data", SUM(AN6:AN12))</f>
        <v>no data</v>
      </c>
      <c r="AO45" s="359" t="str">
        <f aca="false">IF(AO6=0,"no data", AVERAGE(AO6:AO12))</f>
        <v>no data</v>
      </c>
      <c r="AP45" s="359" t="e">
        <f aca="false">AN45*AO45</f>
        <v>#VALUE!</v>
      </c>
      <c r="AQ45" s="361" t="n">
        <f aca="false">IF(AQ6=0,"no data", AVERAGE(AQ6:AQ12))</f>
        <v>8767.25635196317</v>
      </c>
      <c r="AR45" s="362"/>
      <c r="AS45" s="363"/>
      <c r="BA45" s="340"/>
      <c r="BB45" s="341"/>
      <c r="BC45" s="341"/>
      <c r="BD45" s="341"/>
      <c r="BT45" s="5" t="n">
        <v>7</v>
      </c>
      <c r="BU45" s="5" t="n">
        <v>56</v>
      </c>
      <c r="BV45" s="5" t="n">
        <f aca="false">BT45+(BU45/60)</f>
        <v>7.93333333333333</v>
      </c>
      <c r="BW45" s="0" t="n">
        <f aca="false">BV46-BV45</f>
        <v>13.6666666666667</v>
      </c>
    </row>
    <row r="46" customFormat="false" ht="15" hidden="false" customHeight="false" outlineLevel="0" collapsed="false">
      <c r="B46" s="353" t="s">
        <v>134</v>
      </c>
      <c r="C46" s="364" t="n">
        <f aca="false">IF(C13=0,"no data", AVERAGE(C13:C19))</f>
        <v>79.5142857142857</v>
      </c>
      <c r="D46" s="365" t="n">
        <f aca="false">IF(D13=0,"no data", AVERAGE(D13:D19))</f>
        <v>0.588142857142857</v>
      </c>
      <c r="E46" s="358" t="n">
        <f aca="false">IF(E13=0,"no data", AVERAGE(E13:E19))</f>
        <v>65.0714285714286</v>
      </c>
      <c r="F46" s="364" t="n">
        <f aca="false">IF(F13=0,"no data", AVERAGE(F13:F19))</f>
        <v>90.8571428571429</v>
      </c>
      <c r="G46" s="364" t="n">
        <f aca="false">IF(G13=0,"no data", AVERAGE(G13:G19))</f>
        <v>70.1428571428571</v>
      </c>
      <c r="H46" s="364" t="n">
        <f aca="false">SUM(H13:H19)+INT(SUM(I13:I19)/60)</f>
        <v>89</v>
      </c>
      <c r="I46" s="364" t="n">
        <f aca="false">SUM(I13:I19)-INT(SUM(J13:J19)/60)</f>
        <v>243</v>
      </c>
      <c r="J46" s="364" t="n">
        <f aca="false">SUM(J13:J19)+INT(SUM(K13:K19)/60)</f>
        <v>140</v>
      </c>
      <c r="K46" s="364" t="n">
        <f aca="false">SUM(K13:K19)-INT(SUM(L13:L19)/60)*60</f>
        <v>32</v>
      </c>
      <c r="L46" s="364" t="n">
        <f aca="false">SUM(L13:L19)+INT(SUM(M13:M19)/60)</f>
        <v>67</v>
      </c>
      <c r="M46" s="364" t="n">
        <f aca="false">SUM(M13:M19)-INT(SUM(N13:N19)/60)*60</f>
        <v>203</v>
      </c>
      <c r="N46" s="364" t="n">
        <f aca="false">SUM(N13:N19)+INT(SUM(O13:O19)/60)</f>
        <v>14</v>
      </c>
      <c r="O46" s="364" t="n">
        <f aca="false">SUM(O13:O19)-INT(SUM(P13:P19)/60)*60</f>
        <v>64</v>
      </c>
      <c r="P46" s="364" t="n">
        <f aca="false">SUM(P13:P19)+INT(SUM(Q13:Q19)/60)</f>
        <v>42</v>
      </c>
      <c r="Q46" s="364" t="n">
        <f aca="false">SUM(Q7:Q13)-INT(SUM(Q13:Q19)/60)*60</f>
        <v>-5</v>
      </c>
      <c r="R46" s="356" t="n">
        <f aca="false">IF(R13=0,"no data", AVERAGE(R13:R19))</f>
        <v>3599.42857142857</v>
      </c>
      <c r="S46" s="356" t="n">
        <f aca="false">IF(S13=0,"no data", AVERAGE(S13:S19))</f>
        <v>3359</v>
      </c>
      <c r="T46" s="356" t="n">
        <f aca="false">IF(T13=0,"no data", AVERAGE(T13:T19))</f>
        <v>2398.57142857143</v>
      </c>
      <c r="U46" s="356" t="n">
        <f aca="false">IF(U13=0,"no data", SUM(U13:U19))</f>
        <v>16586</v>
      </c>
      <c r="V46" s="356" t="n">
        <f aca="false">IF(V13=0,"no data", SUM(V13:V19))</f>
        <v>17167</v>
      </c>
      <c r="W46" s="356" t="n">
        <f aca="false">IF(W13=0,"no data", AVERAGE(W13:W19))</f>
        <v>42.7142857142857</v>
      </c>
      <c r="X46" s="358" t="str">
        <f aca="false">IF(AND(X13=0,X14=0,X15=0,X16=0,X17=0,X18=0,X19=0),"No outage",SUM(X13:X19))</f>
        <v>No outage</v>
      </c>
      <c r="Y46" s="358" t="n">
        <f aca="false">IF(AND(Y13=0,Y14=0,Y15=0,Y16=0,Y17=0,Y18=0,Y19=0),"No outage",SUM(Y13:Y19))</f>
        <v>320</v>
      </c>
      <c r="Z46" s="356" t="str">
        <f aca="false">IF(Z13=0,"no data", AVERAGE(Z13:Z19))</f>
        <v>no data</v>
      </c>
      <c r="AA46" s="358" t="n">
        <f aca="false">IF(AND(AA13=0,AA14=0,AA15=0,AA16=0,AA17=0,AA18=0,AA19=0),"No outage",SUM(AA13:AA19))</f>
        <v>406</v>
      </c>
      <c r="AB46" s="356" t="str">
        <f aca="false">IF(AB13=0,"no data", AVERAGE(AB13:AB19))</f>
        <v>no data</v>
      </c>
      <c r="AC46" s="356" t="n">
        <f aca="false">IF(AC13=0,"no data", SUM(AC13:AC19))</f>
        <v>588</v>
      </c>
      <c r="AD46" s="356" t="n">
        <f aca="false">IF(AD13=0,"no data", SUM(AD13:AD19))</f>
        <v>-204</v>
      </c>
      <c r="AE46" s="356" t="n">
        <f aca="false">IF(AE13=0,"no data", AVERAGE(AE13:AE19))</f>
        <v>143.142857142857</v>
      </c>
      <c r="AF46" s="366" t="n">
        <f aca="false">IF(AF13=0,"no data", AVERAGE(AF13:AF19))</f>
        <v>0.709724815026532</v>
      </c>
      <c r="AG46" s="356" t="n">
        <f aca="false">IF(AG13=0,"no data", AVERAGE(AG13:AG19))</f>
        <v>149.976190476191</v>
      </c>
      <c r="AH46" s="366" t="n">
        <f aca="false">IF(AH13=0,"no data", AVERAGE(AH13:AH19))</f>
        <v>0.658669675991024</v>
      </c>
      <c r="AI46" s="366" t="n">
        <f aca="false">IF(AI13=0,"no data", AVERAGE(AI13:AI19))</f>
        <v>1</v>
      </c>
      <c r="AJ46" s="366" t="n">
        <f aca="false">IF(AJ13=0,"no data", AVERAGE(AJ13:AJ19))</f>
        <v>0.900706368754398</v>
      </c>
      <c r="AK46" s="367" t="n">
        <f aca="false">IF(AK13=0,"no data",SUM(AK13:AK19))</f>
        <v>52.928</v>
      </c>
      <c r="AL46" s="368" t="n">
        <f aca="false">IF(AL13=0,"no data", AVERAGE(AL13:AL19))</f>
        <v>168.727142857143</v>
      </c>
      <c r="AM46" s="358" t="n">
        <f aca="false">AK46*AL46</f>
        <v>8930.39021714286</v>
      </c>
      <c r="AN46" s="358" t="n">
        <f aca="false">IF(AN13=0,"no data", SUM(AN13:AN19))</f>
        <v>134.48</v>
      </c>
      <c r="AO46" s="367" t="n">
        <f aca="false">IF(AO13=0,"no data",AVERAGE(AO13:AO19))</f>
        <v>1011.15</v>
      </c>
      <c r="AP46" s="358" t="n">
        <f aca="false">AN46*AO46</f>
        <v>135979.452</v>
      </c>
      <c r="AQ46" s="369" t="n">
        <f aca="false">IF(AQ13=0,"no data", AVERAGE(AQ13:AQ19))</f>
        <v>8790.1303122425</v>
      </c>
      <c r="AR46" s="362"/>
      <c r="AS46" s="363"/>
      <c r="AX46" s="0" t="n">
        <f aca="false">3413/12465</f>
        <v>0.273806658644204</v>
      </c>
      <c r="BA46" s="340"/>
      <c r="BC46" s="341"/>
      <c r="BT46" s="5" t="n">
        <v>21</v>
      </c>
      <c r="BU46" s="5" t="n">
        <v>36</v>
      </c>
      <c r="BV46" s="5" t="n">
        <f aca="false">BT46+(BU46/60)</f>
        <v>21.6</v>
      </c>
    </row>
    <row r="47" customFormat="false" ht="15" hidden="false" customHeight="false" outlineLevel="0" collapsed="false">
      <c r="A47" s="341"/>
      <c r="B47" s="353" t="s">
        <v>135</v>
      </c>
      <c r="C47" s="358" t="n">
        <f aca="false">IF(C20=0,"no data", AVERAGE(C20:C26))</f>
        <v>79.3142857142857</v>
      </c>
      <c r="D47" s="365" t="n">
        <f aca="false">IF(D20=0,"no data", AVERAGE(D20:D26))</f>
        <v>0.553542857142857</v>
      </c>
      <c r="E47" s="358" t="n">
        <f aca="false">IF(E20=0,"no data", AVERAGE(E20:E26))</f>
        <v>63.2628571428571</v>
      </c>
      <c r="F47" s="358" t="n">
        <f aca="false">IF(F20=0,"no data", AVERAGE(F20:F26))</f>
        <v>90.4285714285714</v>
      </c>
      <c r="G47" s="358" t="n">
        <f aca="false">IF(G20=0,"no data", AVERAGE(G20:G26))</f>
        <v>68.8571428571429</v>
      </c>
      <c r="H47" s="364" t="n">
        <f aca="false">SUM(H20:H26)+INT(SUM(I20:I26)/60)</f>
        <v>158</v>
      </c>
      <c r="I47" s="364" t="n">
        <f aca="false">SUM(I20:I26)-INT(SUM(I26:I26)/60)*60</f>
        <v>10</v>
      </c>
      <c r="J47" s="364" t="n">
        <f aca="false">SUM(J20:J26)+INT(SUM(K20:K26)/60)</f>
        <v>168</v>
      </c>
      <c r="K47" s="364" t="n">
        <f aca="false">SUM(K20:K26)-INT(SUM(K20:K26)/60)*60</f>
        <v>0</v>
      </c>
      <c r="L47" s="364" t="n">
        <f aca="false">SUM(L20:L26)+INT(SUM(M20:M26)/60)</f>
        <v>9</v>
      </c>
      <c r="M47" s="364" t="n">
        <f aca="false">SUM(M20:M26)-INT(SUM(M20:M26)/60)*60</f>
        <v>15</v>
      </c>
      <c r="N47" s="364" t="n">
        <f aca="false">SUM(N20:N26)+INT(SUM(O20:O26)/60)</f>
        <v>0</v>
      </c>
      <c r="O47" s="364" t="n">
        <f aca="false">SUM(O20:O26)-INT(SUM(O20:O26)/60)*60</f>
        <v>0</v>
      </c>
      <c r="P47" s="364" t="n">
        <f aca="false">SUM(P20:P26)+INT(SUM(Q20:Q26)/60)</f>
        <v>157</v>
      </c>
      <c r="Q47" s="364" t="n">
        <f aca="false">SUM(Q20:Q26)-INT(SUM(Q20:Q26)/60)*60</f>
        <v>46</v>
      </c>
      <c r="R47" s="356" t="n">
        <f aca="false">IF(R20=0,"no data", AVERAGE(R20:R26))</f>
        <v>3601.85714285714</v>
      </c>
      <c r="S47" s="356" t="n">
        <f aca="false">IF(S20=0,"no data", AVERAGE(S20:S26))</f>
        <v>3508.85714285714</v>
      </c>
      <c r="T47" s="356" t="n">
        <f aca="false">IF(T20=0,"no data", AVERAGE(T20:T26))</f>
        <v>3415.85714285714</v>
      </c>
      <c r="U47" s="370" t="n">
        <f aca="false">IF(U20=0,"no data", SUM(U20:U26))</f>
        <v>23293</v>
      </c>
      <c r="V47" s="370" t="n">
        <f aca="false">IF(V20=0,"no data", SUM(V20:V26))</f>
        <v>24026</v>
      </c>
      <c r="W47" s="370" t="n">
        <f aca="false">IF(W20=0,"no data", AVERAGE(W20:W26))</f>
        <v>43.2857142857143</v>
      </c>
      <c r="X47" s="358" t="str">
        <f aca="false">IF(AND(X20=0,X21=0,X22=0,X23=0,X24=0,X25=0,X26=0),"No outage",SUM(X20:X26))</f>
        <v>No outage</v>
      </c>
      <c r="Y47" s="358" t="n">
        <f aca="false">IF(AND(Y20=0,Y21=0,Y22=0,Y23=0,Y24=0,Y25=0,Y26=0),"No outage",SUM(Y20:Y26))</f>
        <v>322</v>
      </c>
      <c r="Z47" s="370" t="str">
        <f aca="false">IF(Z20=0,"no data", AVERAGE(Z20:Z26))</f>
        <v>no data</v>
      </c>
      <c r="AA47" s="358" t="n">
        <f aca="false">IF(AND(AA20=0,AA21=0,AA22=0,AA23=0,AA24=0,AA25=0,AA26=0),"No outage",SUM(AA20:AA26))</f>
        <v>409</v>
      </c>
      <c r="AB47" s="358" t="str">
        <f aca="false">IF(AB20=0,"no data", AVERAGE(AB20:AB26))</f>
        <v>no data</v>
      </c>
      <c r="AC47" s="358" t="n">
        <f aca="false">IF(AC20=0,"no data", SUM(AC20:AC26))</f>
        <v>733</v>
      </c>
      <c r="AD47" s="370" t="n">
        <f aca="false">IF(AD20=0,"no data", SUM(AD20:AD26))</f>
        <v>-618</v>
      </c>
      <c r="AE47" s="358" t="n">
        <f aca="false">IF(AE20=0,"no data", AVERAGE(AE20:AE26))</f>
        <v>150.142857142857</v>
      </c>
      <c r="AF47" s="366" t="n">
        <f aca="false">IF(AF20=0,"no data", AVERAGE(AF20:AF26))</f>
        <v>0.952136194547224</v>
      </c>
      <c r="AG47" s="358" t="n">
        <f aca="false">IF(AG20=0,"no data", AVERAGE(AG20:AG26))</f>
        <v>150.077380952381</v>
      </c>
      <c r="AH47" s="366" t="n">
        <f aca="false">IF(AH20=0,"no data", AVERAGE(AH20:AH26))</f>
        <v>0.923818823706676</v>
      </c>
      <c r="AI47" s="366" t="n">
        <f aca="false">IF(AI20=0,"no data", AVERAGE(AI20:AI26))</f>
        <v>1</v>
      </c>
      <c r="AJ47" s="366" t="n">
        <f aca="false">IF(AJ20=0,"no data", AVERAGE(AJ20:AJ26))</f>
        <v>0.986149578879171</v>
      </c>
      <c r="AK47" s="358" t="n">
        <f aca="false">IF(AK20=0,"no data", SUM(AK20:AK26))</f>
        <v>56.162</v>
      </c>
      <c r="AL47" s="358" t="n">
        <f aca="false">IF(AL20=0,"no data", AVERAGE(AL20:AL26))</f>
        <v>166.614285714286</v>
      </c>
      <c r="AM47" s="358" t="n">
        <f aca="false">AK47*AL47</f>
        <v>9357.39151428571</v>
      </c>
      <c r="AN47" s="358" t="n">
        <f aca="false">IF(AN20=0,"no data", SUM(AN20:AN25))</f>
        <v>165.13096092</v>
      </c>
      <c r="AO47" s="358" t="n">
        <f aca="false">IF(AO20=0,"no data", AVERAGE(AO20:AO25))</f>
        <v>997.755767239211</v>
      </c>
      <c r="AP47" s="358" t="n">
        <f aca="false">AN47*AO47</f>
        <v>164760.368607683</v>
      </c>
      <c r="AQ47" s="369" t="n">
        <f aca="false">IF(AQ20=0,"no data", AVERAGE(AQ20:AQ26))</f>
        <v>8708.15401065211</v>
      </c>
      <c r="AR47" s="362"/>
      <c r="AS47" s="363"/>
      <c r="AT47" s="341"/>
      <c r="AU47" s="341"/>
      <c r="AV47" s="341"/>
      <c r="AW47" s="341"/>
      <c r="AX47" s="341" t="n">
        <f aca="false">3413/12796</f>
        <v>0.266723976242576</v>
      </c>
      <c r="AY47" s="341"/>
      <c r="AZ47" s="341"/>
      <c r="BA47" s="340"/>
      <c r="BB47" s="341"/>
      <c r="BC47" s="341"/>
      <c r="BD47" s="341"/>
      <c r="BE47" s="341"/>
      <c r="BF47" s="341"/>
      <c r="BG47" s="341"/>
      <c r="BT47" s="5"/>
      <c r="BU47" s="5"/>
      <c r="BV47" s="5"/>
    </row>
    <row r="48" customFormat="false" ht="15" hidden="false" customHeight="false" outlineLevel="0" collapsed="false">
      <c r="B48" s="353" t="s">
        <v>136</v>
      </c>
      <c r="C48" s="358" t="n">
        <f aca="false">IF(C21=0,"no data", AVERAGE(C27:C33))</f>
        <v>77.5</v>
      </c>
      <c r="D48" s="365" t="n">
        <f aca="false">IF(D21=0,"no data", AVERAGE(D27:D33))</f>
        <v>0.541857142857143</v>
      </c>
      <c r="E48" s="358" t="n">
        <f aca="false">IF(E21=0,"no data", AVERAGE(E27:E33))</f>
        <v>61.0714285714286</v>
      </c>
      <c r="F48" s="358" t="n">
        <f aca="false">IF(F21=0,"no data", AVERAGE(F27:F33))</f>
        <v>89.7142857142857</v>
      </c>
      <c r="G48" s="358" t="n">
        <f aca="false">IF(G21=0,"no data", AVERAGE(G27:G33))</f>
        <v>66.2857142857143</v>
      </c>
      <c r="H48" s="364" t="n">
        <f aca="false">SUM(H27:H33)+INT(SUM(I27:I33)/60)</f>
        <v>168</v>
      </c>
      <c r="I48" s="364" t="n">
        <f aca="false">SUM(I27:I33)-INT(SUM(I27:I33)/60)*60</f>
        <v>0</v>
      </c>
      <c r="J48" s="364" t="n">
        <f aca="false">SUM(J27:J33)+INT(SUM(K27:K33)/60)</f>
        <v>168</v>
      </c>
      <c r="K48" s="364" t="n">
        <f aca="false">SUM(K27:K33)-INT(SUM(K27:K33)/60)*60</f>
        <v>0</v>
      </c>
      <c r="L48" s="364" t="n">
        <f aca="false">SUM(L27:L33)+INT(SUM(M27:M33)/60)</f>
        <v>0</v>
      </c>
      <c r="M48" s="364" t="n">
        <f aca="false">SUM(M27:M33)-INT(SUM(M27:M33)/60)*60</f>
        <v>0</v>
      </c>
      <c r="N48" s="364" t="n">
        <f aca="false">SUM(N27:N33)+INT(SUM(O27:O33)/60)</f>
        <v>0</v>
      </c>
      <c r="O48" s="364" t="n">
        <f aca="false">SUM(O27:O33)-INT(SUM(O27:O33)/60)*60</f>
        <v>0</v>
      </c>
      <c r="P48" s="364" t="n">
        <f aca="false">SUM(P27:P33)+INT(SUM(Q27:Q33)/60)</f>
        <v>168</v>
      </c>
      <c r="Q48" s="364" t="n">
        <f aca="false">SUM(Q27:Q33)-INT(SUM(Q27:Q33)/60)*60</f>
        <v>0</v>
      </c>
      <c r="R48" s="356" t="n">
        <f aca="false">IF(R27=0,"no data", AVERAGE(R27:R33))</f>
        <v>3621.57142857143</v>
      </c>
      <c r="S48" s="356" t="n">
        <f aca="false">IF(S27=0,"no data", AVERAGE(S27:S33))</f>
        <v>3560.28571428571</v>
      </c>
      <c r="T48" s="356" t="n">
        <f aca="false">IF(T27=0,"no data", AVERAGE(T27:T33))</f>
        <v>3560.28571428571</v>
      </c>
      <c r="U48" s="356" t="n">
        <f aca="false">IF(U27=0,"no data", SUM(U27:U33))</f>
        <v>24428</v>
      </c>
      <c r="V48" s="356" t="n">
        <f aca="false">IF(V27=0,"no data", SUM(V27:V33))</f>
        <v>25194</v>
      </c>
      <c r="W48" s="370" t="n">
        <f aca="false">IF(W27=0,"no data", AVERAGE(W27:W33))</f>
        <v>43.7142857142857</v>
      </c>
      <c r="X48" s="358" t="str">
        <f aca="false">IF(AND(X27=0,X28=0,X29=0,X30=0,X31=0,X32=0,X33=0),"No outage",SUM(X27:X33))</f>
        <v>No outage</v>
      </c>
      <c r="Y48" s="358" t="n">
        <f aca="false">IF(AND(Y27=0,Y28=0,Y29=0,Y30=0,Y31=0,Y32=0,Y33=0),"No outage",SUM(Y27:Y33))</f>
        <v>322</v>
      </c>
      <c r="Z48" s="370" t="str">
        <f aca="false">IF(Z27=0,"no data", AVERAGE(Z27:Z33))</f>
        <v>no data</v>
      </c>
      <c r="AA48" s="358" t="n">
        <f aca="false">IF(AND(AA27=0,AA28=0,AA29=0,AA30=0,AA31=0,AA32=0,AA33=0),"No outage",SUM(AA27:AA33))</f>
        <v>419</v>
      </c>
      <c r="AB48" s="358" t="str">
        <f aca="false">IF(AB27=0,"no data", AVERAGE(AB27:AB33))</f>
        <v>no data</v>
      </c>
      <c r="AC48" s="356" t="n">
        <f aca="false">IF(AC27=0,"no data", SUM(AC27:AC33))</f>
        <v>766</v>
      </c>
      <c r="AD48" s="356" t="n">
        <f aca="false">IF(AD27=0,"no data", SUM(AD27:AD33))</f>
        <v>-494</v>
      </c>
      <c r="AE48" s="370" t="n">
        <f aca="false">IF(AE27=0,"no data", AVERAGE(AE27:AE33))</f>
        <v>152.857142857143</v>
      </c>
      <c r="AF48" s="365" t="n">
        <f aca="false">IF(AF27=0,"no data", AVERAGE(AF27:AF33))</f>
        <v>0.981085233801123</v>
      </c>
      <c r="AG48" s="358" t="n">
        <f aca="false">IF(AG27=0,"no data", AVERAGE(AG27:AG33))</f>
        <v>150.89880952381</v>
      </c>
      <c r="AH48" s="365" t="n">
        <f aca="false">IF(AH27=0,"no data", AVERAGE(AH27:AH33))</f>
        <v>0.963592008655445</v>
      </c>
      <c r="AI48" s="365" t="n">
        <f aca="false">IF(AI27=0,"no data", AVERAGE(AI27:AI33))</f>
        <v>1</v>
      </c>
      <c r="AJ48" s="365" t="n">
        <f aca="false">IF(AJ27=0,"no data", AVERAGE(AJ27:AJ33))</f>
        <v>1</v>
      </c>
      <c r="AK48" s="356" t="n">
        <f aca="false">IF(AK27=0,"no data", SUM(AK27:AK33))</f>
        <v>54.134</v>
      </c>
      <c r="AL48" s="358" t="n">
        <f aca="false">IF(AL27=0,"no data", AVERAGE(AL27:AL33))</f>
        <v>164.112857142857</v>
      </c>
      <c r="AM48" s="358" t="n">
        <f aca="false">AK48*AL48</f>
        <v>8884.08540857143</v>
      </c>
      <c r="AN48" s="358" t="n">
        <f aca="false">IF(AN27=0,"no data", SUM(AN27:AN33))</f>
        <v>205.55186889</v>
      </c>
      <c r="AO48" s="358" t="n">
        <f aca="false">IF(AO27=0,"no data", AVERAGE(AO27:AO33))</f>
        <v>992.087015714286</v>
      </c>
      <c r="AP48" s="358" t="n">
        <f aca="false">AN48*AO48</f>
        <v>203925.340181574</v>
      </c>
      <c r="AQ48" s="369" t="n">
        <f aca="false">IF(AQ27=0,"no data", AVERAGE(AQ27:AQ33))</f>
        <v>8711.74016632272</v>
      </c>
      <c r="AR48" s="362"/>
      <c r="AS48" s="363"/>
      <c r="BA48" s="340"/>
      <c r="BC48" s="341"/>
      <c r="BT48" s="5"/>
      <c r="BU48" s="5"/>
      <c r="BV48" s="5"/>
    </row>
    <row r="49" customFormat="false" ht="15" hidden="false" customHeight="false" outlineLevel="0" collapsed="false">
      <c r="B49" s="353" t="s">
        <v>137</v>
      </c>
      <c r="C49" s="358" t="n">
        <f aca="false">IF(C34=0,"no data", AVERAGE(C34:C40))</f>
        <v>77.8966666666667</v>
      </c>
      <c r="D49" s="358" t="n">
        <f aca="false">IF(D34=0,"no data", AVERAGE(D34:D40))</f>
        <v>0.580266666666667</v>
      </c>
      <c r="E49" s="358" t="n">
        <f aca="false">IF(E34=0,"no data", AVERAGE(E34:E40))</f>
        <v>62.99</v>
      </c>
      <c r="F49" s="358" t="n">
        <f aca="false">IF(F34=0,"no data", AVERAGE(F34:F40))</f>
        <v>91.3333333333333</v>
      </c>
      <c r="G49" s="358" t="n">
        <f aca="false">IF(G34=0,"no data", AVERAGE(G34:G40))</f>
        <v>68</v>
      </c>
      <c r="H49" s="364" t="n">
        <f aca="false">SUM(H34:H40)+INT(SUM(I34:I40)/60)</f>
        <v>48</v>
      </c>
      <c r="I49" s="364" t="n">
        <f aca="false">SUM(I34:I40)-INT(SUM(I34:I40)/60)*60</f>
        <v>34</v>
      </c>
      <c r="J49" s="364" t="n">
        <f aca="false">SUM(J34:J40)+INT(SUM(K34:K40)/60)</f>
        <v>70</v>
      </c>
      <c r="K49" s="364" t="n">
        <f aca="false">SUM(K34:K40)-INT(SUM(K34:K40)/60)*60</f>
        <v>36</v>
      </c>
      <c r="L49" s="364" t="n">
        <f aca="false">SUM(L34:L40)+INT(SUM(M34:M40)/60)</f>
        <v>19</v>
      </c>
      <c r="M49" s="364" t="n">
        <f aca="false">SUM(M34:M40)-INT(SUM(M34:M40)/60)*60</f>
        <v>45</v>
      </c>
      <c r="N49" s="364" t="n">
        <f aca="false">SUM(N34:N40)+INT(SUM(O34:O40)/60)</f>
        <v>0</v>
      </c>
      <c r="O49" s="364" t="n">
        <f aca="false">SUM(O34:O40)-INT(SUM(O34:O40)/60)*60</f>
        <v>0</v>
      </c>
      <c r="P49" s="364" t="n">
        <f aca="false">SUM(P34:P40)+INT(SUM(Q34:Q40)/60)</f>
        <v>46</v>
      </c>
      <c r="Q49" s="364" t="n">
        <f aca="false">SUM(Q34:Q40)-INT(SUM(Q34:Q40)/60)*60</f>
        <v>51</v>
      </c>
      <c r="R49" s="356" t="n">
        <f aca="false">IF(R28=0,"no data", AVERAGE(R34:R40))</f>
        <v>3616.33333333333</v>
      </c>
      <c r="S49" s="356" t="n">
        <f aca="false">IF(S34=0,"no data", AVERAGE(S34:S40))</f>
        <v>3480.33333333333</v>
      </c>
      <c r="T49" s="356" t="n">
        <f aca="false">IF(T34=0,"no data", AVERAGE(T34:T40))</f>
        <v>2929.66666666667</v>
      </c>
      <c r="U49" s="356" t="n">
        <f aca="false">IF(U34=0,"no data", SUM(U34:U40))</f>
        <v>8640</v>
      </c>
      <c r="V49" s="356" t="n">
        <f aca="false">IF(V34=0,"no data", SUM(V34:V40))</f>
        <v>8928</v>
      </c>
      <c r="W49" s="370" t="n">
        <f aca="false">IF(W34=0,"no data", AVERAGE(W34:W40))</f>
        <v>43</v>
      </c>
      <c r="X49" s="358" t="e">
        <f aca="false">IF(AND(X34=0,X35=0,X36=0,X37=0,X38=0,X39=0,#REF!=0),"No outage",SUM(X34:X40))</f>
        <v>#REF!</v>
      </c>
      <c r="Y49" s="358" t="e">
        <f aca="false">IF(AND(Y34=0,Y35=0,Y36=0,Y37=0,Y38=0,Y39=0,#REF!=0),"No outage",SUM(Y34:Y40))</f>
        <v>#REF!</v>
      </c>
      <c r="Z49" s="370" t="str">
        <f aca="false">IF(Z34=0,"no data", AVERAGE(Z34:Z40))</f>
        <v>no data</v>
      </c>
      <c r="AA49" s="358" t="e">
        <f aca="false">IF(AND(AA34=0,AA35=0,AA36=0,AA37=0,AA38=0,AA39=0,#REF!=0),"No outage",SUM(AA34:AA40))</f>
        <v>#REF!</v>
      </c>
      <c r="AB49" s="358" t="str">
        <f aca="false">IF(AB34=0,"no data", AVERAGE(AB34:AB40))</f>
        <v>no data</v>
      </c>
      <c r="AC49" s="356" t="n">
        <f aca="false">IF(AC34=0,"no data", SUM(AC34:AC40))</f>
        <v>288</v>
      </c>
      <c r="AD49" s="356" t="n">
        <f aca="false">IF(AD34=0,"no data", SUM(AD34:AD40))</f>
        <v>-149</v>
      </c>
      <c r="AE49" s="370" t="n">
        <f aca="false">IF(AE34=0,"no data", AVERAGE(AE34:AE40))</f>
        <v>150</v>
      </c>
      <c r="AF49" s="365" t="n">
        <f aca="false">IF(AF34=0,"no data", AVERAGE(AF34:AF40))</f>
        <v>0.826614273391575</v>
      </c>
      <c r="AG49" s="358" t="n">
        <f aca="false">IF(AG34=0,"no data", AVERAGE(AG34:AG40))</f>
        <v>150.680555555556</v>
      </c>
      <c r="AH49" s="365" t="n">
        <f aca="false">IF(AH34=0,"no data", AVERAGE(AH34:AH40))</f>
        <v>0.796448037596383</v>
      </c>
      <c r="AI49" s="365" t="e">
        <f aca="false">IF(AI28=0,"no data", AVERAGE(AI34:AI40))</f>
        <v>#DIV/0!</v>
      </c>
      <c r="AJ49" s="365" t="n">
        <f aca="false">IF(AJ34=0,"no data", AVERAGE(AJ34:AJ40))</f>
        <v>0.915819972657221</v>
      </c>
      <c r="AK49" s="356" t="n">
        <f aca="false">IF(AK34=0,"no data", SUM(AK34:AK40))</f>
        <v>22.534</v>
      </c>
      <c r="AL49" s="358" t="n">
        <f aca="false">IF(AL34=0,"no data", AVERAGE(AL34:AL40))</f>
        <v>164.506666666667</v>
      </c>
      <c r="AM49" s="358" t="n">
        <f aca="false">AK49*AL49</f>
        <v>3706.99322666667</v>
      </c>
      <c r="AN49" s="358" t="n">
        <f aca="false">IF(AN34=0,"no data", SUM(AN34:AN40))</f>
        <v>72.87015</v>
      </c>
      <c r="AO49" s="358" t="n">
        <f aca="false">IF(AO34=0,"no data", AVERAGE(AO34:AO40))</f>
        <v>991.860233333333</v>
      </c>
      <c r="AP49" s="358" t="n">
        <f aca="false">AN49*AO49</f>
        <v>72277.003982035</v>
      </c>
      <c r="AQ49" s="358" t="n">
        <f aca="false">IF(AQ34=0,"no data", AVERAGE(AQ34:AQ40))</f>
        <v>8795.75068081087</v>
      </c>
      <c r="AR49" s="362"/>
      <c r="AS49" s="363"/>
      <c r="BA49" s="340"/>
      <c r="BC49" s="341"/>
      <c r="BT49" s="5"/>
      <c r="BU49" s="5"/>
      <c r="BV49" s="5"/>
    </row>
    <row r="50" customFormat="false" ht="15" hidden="false" customHeight="false" outlineLevel="0" collapsed="false">
      <c r="B50" s="2"/>
      <c r="C50" s="371"/>
      <c r="D50" s="371"/>
      <c r="E50" s="371"/>
      <c r="F50" s="371"/>
      <c r="G50" s="372"/>
      <c r="H50" s="372"/>
      <c r="I50" s="372"/>
      <c r="J50" s="372"/>
      <c r="K50" s="373"/>
      <c r="L50" s="373"/>
      <c r="M50" s="373"/>
      <c r="N50" s="373"/>
      <c r="O50" s="374"/>
      <c r="P50" s="374"/>
      <c r="Q50" s="371"/>
      <c r="R50" s="371"/>
      <c r="S50" s="371"/>
      <c r="T50" s="371"/>
      <c r="U50" s="371"/>
      <c r="V50" s="371"/>
      <c r="W50" s="371"/>
      <c r="X50" s="371"/>
      <c r="Y50" s="371"/>
      <c r="Z50" s="371"/>
      <c r="AA50" s="371"/>
      <c r="AB50" s="371"/>
      <c r="AC50" s="374"/>
      <c r="AD50" s="374"/>
      <c r="AE50" s="371"/>
      <c r="AF50" s="374"/>
      <c r="AG50" s="374"/>
      <c r="AH50" s="371"/>
      <c r="AI50" s="371"/>
      <c r="AJ50" s="371"/>
      <c r="AK50" s="371"/>
      <c r="AL50" s="371"/>
      <c r="AM50" s="371"/>
      <c r="AQ50" s="352"/>
      <c r="AR50" s="352"/>
      <c r="AS50" s="352"/>
      <c r="AT50" s="352"/>
      <c r="BA50" s="340"/>
      <c r="BC50" s="341"/>
      <c r="BT50" s="5"/>
      <c r="BU50" s="5"/>
      <c r="BV50" s="5"/>
    </row>
    <row r="51" customFormat="false" ht="15.75" hidden="false" customHeight="false" outlineLevel="0" collapsed="false">
      <c r="B51" s="2"/>
      <c r="C51" s="371"/>
      <c r="D51" s="371"/>
      <c r="E51" s="371"/>
      <c r="F51" s="371"/>
      <c r="G51" s="372"/>
      <c r="H51" s="372"/>
      <c r="I51" s="372"/>
      <c r="J51" s="372"/>
      <c r="K51" s="373"/>
      <c r="L51" s="373"/>
      <c r="M51" s="373"/>
      <c r="N51" s="373"/>
      <c r="O51" s="374"/>
      <c r="P51" s="374"/>
      <c r="Q51" s="371"/>
      <c r="R51" s="371"/>
      <c r="S51" s="371"/>
      <c r="T51" s="371"/>
      <c r="U51" s="371"/>
      <c r="V51" s="371"/>
      <c r="W51" s="371"/>
      <c r="X51" s="371"/>
      <c r="Y51" s="371"/>
      <c r="Z51" s="371"/>
      <c r="AA51" s="371"/>
      <c r="AB51" s="371"/>
      <c r="AC51" s="374"/>
      <c r="AD51" s="374"/>
      <c r="AE51" s="371"/>
      <c r="AF51" s="374"/>
      <c r="AG51" s="374"/>
      <c r="AH51" s="371"/>
      <c r="AI51" s="371"/>
      <c r="AJ51" s="371"/>
      <c r="AK51" s="371"/>
      <c r="AL51" s="371"/>
      <c r="AM51" s="371"/>
      <c r="AQ51" s="352"/>
      <c r="AR51" s="352"/>
      <c r="AS51" s="352"/>
      <c r="AT51" s="352"/>
      <c r="BA51" s="340"/>
      <c r="BC51" s="341"/>
      <c r="BT51" s="5"/>
      <c r="BU51" s="5"/>
      <c r="BV51" s="5"/>
    </row>
    <row r="52" customFormat="false" ht="16.5" hidden="false" customHeight="false" outlineLevel="0" collapsed="false">
      <c r="B52" s="375" t="s">
        <v>194</v>
      </c>
      <c r="C52" s="376" t="s">
        <v>195</v>
      </c>
      <c r="D52" s="376"/>
      <c r="E52" s="376"/>
      <c r="F52" s="376"/>
      <c r="G52" s="376"/>
      <c r="H52" s="376"/>
      <c r="I52" s="376"/>
      <c r="J52" s="376"/>
      <c r="K52" s="376"/>
      <c r="L52" s="376"/>
      <c r="M52" s="376"/>
      <c r="N52" s="376"/>
      <c r="O52" s="376"/>
      <c r="P52" s="376"/>
      <c r="Q52" s="376"/>
      <c r="R52" s="376"/>
      <c r="S52" s="376"/>
      <c r="T52" s="376"/>
      <c r="U52" s="376"/>
      <c r="V52" s="376"/>
      <c r="W52" s="376"/>
      <c r="X52" s="376"/>
      <c r="Y52" s="376"/>
      <c r="Z52" s="376"/>
      <c r="AA52" s="376"/>
      <c r="AB52" s="376"/>
      <c r="AC52" s="376"/>
      <c r="AD52" s="376"/>
      <c r="AE52" s="376"/>
      <c r="AF52" s="374"/>
      <c r="AG52" s="374"/>
      <c r="AH52" s="371"/>
      <c r="AI52" s="371"/>
      <c r="AJ52" s="371"/>
      <c r="AK52" s="371"/>
      <c r="AL52" s="371"/>
      <c r="AM52" s="371"/>
      <c r="AQ52" s="352"/>
      <c r="AR52" s="352"/>
      <c r="AS52" s="352"/>
      <c r="AT52" s="352"/>
      <c r="BA52" s="340"/>
      <c r="BT52" s="5"/>
      <c r="BU52" s="5"/>
      <c r="BV52" s="5"/>
    </row>
    <row r="53" customFormat="false" ht="15.75" hidden="false" customHeight="true" outlineLevel="0" collapsed="false">
      <c r="B53" s="377" t="n">
        <v>43374</v>
      </c>
      <c r="C53" s="378" t="s">
        <v>315</v>
      </c>
      <c r="D53" s="378"/>
      <c r="E53" s="378"/>
      <c r="F53" s="378"/>
      <c r="G53" s="378"/>
      <c r="H53" s="378"/>
      <c r="I53" s="378"/>
      <c r="J53" s="378"/>
      <c r="K53" s="378"/>
      <c r="L53" s="378"/>
      <c r="M53" s="378"/>
      <c r="N53" s="378"/>
      <c r="O53" s="378"/>
      <c r="P53" s="378"/>
      <c r="Q53" s="378"/>
      <c r="R53" s="378"/>
      <c r="S53" s="378"/>
      <c r="T53" s="378"/>
      <c r="U53" s="378"/>
      <c r="V53" s="378"/>
      <c r="W53" s="378"/>
      <c r="X53" s="378"/>
      <c r="Y53" s="378"/>
      <c r="Z53" s="378"/>
      <c r="AA53" s="378"/>
      <c r="AB53" s="378"/>
      <c r="AC53" s="378"/>
      <c r="AD53" s="378"/>
      <c r="AE53" s="378"/>
      <c r="AF53" s="374"/>
      <c r="AG53" s="374"/>
      <c r="AH53" s="371"/>
      <c r="AI53" s="371"/>
      <c r="AJ53" s="371"/>
      <c r="AK53" s="371"/>
      <c r="AL53" s="371"/>
      <c r="AM53" s="371"/>
      <c r="AQ53" s="352"/>
      <c r="AR53" s="352"/>
      <c r="AS53" s="352"/>
      <c r="AT53" s="352"/>
      <c r="BA53" s="340"/>
      <c r="BT53" s="5"/>
      <c r="BU53" s="5"/>
      <c r="BV53" s="5"/>
    </row>
    <row r="54" customFormat="false" ht="15.75" hidden="false" customHeight="true" outlineLevel="0" collapsed="false">
      <c r="B54" s="377" t="n">
        <v>43375</v>
      </c>
      <c r="C54" s="378" t="s">
        <v>316</v>
      </c>
      <c r="D54" s="378"/>
      <c r="E54" s="378"/>
      <c r="F54" s="378"/>
      <c r="G54" s="378"/>
      <c r="H54" s="378"/>
      <c r="I54" s="378"/>
      <c r="J54" s="378"/>
      <c r="K54" s="378"/>
      <c r="L54" s="378"/>
      <c r="M54" s="378"/>
      <c r="N54" s="378"/>
      <c r="O54" s="378"/>
      <c r="P54" s="378"/>
      <c r="Q54" s="378"/>
      <c r="R54" s="378"/>
      <c r="S54" s="378"/>
      <c r="T54" s="378"/>
      <c r="U54" s="378"/>
      <c r="V54" s="378"/>
      <c r="W54" s="378"/>
      <c r="X54" s="378"/>
      <c r="Y54" s="378"/>
      <c r="Z54" s="378"/>
      <c r="AA54" s="378"/>
      <c r="AB54" s="378"/>
      <c r="AC54" s="378"/>
      <c r="AD54" s="378"/>
      <c r="AE54" s="378"/>
      <c r="AF54" s="374"/>
      <c r="AG54" s="374"/>
      <c r="AH54" s="371"/>
      <c r="AI54" s="371"/>
      <c r="AJ54" s="371"/>
      <c r="AK54" s="371"/>
      <c r="AL54" s="371"/>
      <c r="AM54" s="371"/>
      <c r="AQ54" s="352"/>
      <c r="AR54" s="352"/>
      <c r="AS54" s="352"/>
      <c r="AT54" s="352"/>
      <c r="BA54" s="340"/>
      <c r="BT54" s="5"/>
      <c r="BU54" s="5"/>
      <c r="BV54" s="5"/>
    </row>
    <row r="55" customFormat="false" ht="15.75" hidden="false" customHeight="true" outlineLevel="0" collapsed="false">
      <c r="B55" s="377" t="n">
        <v>43376</v>
      </c>
      <c r="C55" s="378" t="s">
        <v>202</v>
      </c>
      <c r="D55" s="378"/>
      <c r="E55" s="378"/>
      <c r="F55" s="378"/>
      <c r="G55" s="378"/>
      <c r="H55" s="378"/>
      <c r="I55" s="378"/>
      <c r="J55" s="378"/>
      <c r="K55" s="378"/>
      <c r="L55" s="378"/>
      <c r="M55" s="378"/>
      <c r="N55" s="378"/>
      <c r="O55" s="378"/>
      <c r="P55" s="378"/>
      <c r="Q55" s="378"/>
      <c r="R55" s="378"/>
      <c r="S55" s="378"/>
      <c r="T55" s="378"/>
      <c r="U55" s="378"/>
      <c r="V55" s="378"/>
      <c r="W55" s="378"/>
      <c r="X55" s="378"/>
      <c r="Y55" s="378"/>
      <c r="Z55" s="378"/>
      <c r="AA55" s="378"/>
      <c r="AB55" s="378"/>
      <c r="AC55" s="378"/>
      <c r="AD55" s="378"/>
      <c r="AE55" s="378"/>
      <c r="AF55" s="374"/>
      <c r="AG55" s="374"/>
      <c r="AH55" s="371"/>
      <c r="AI55" s="371"/>
      <c r="AJ55" s="371"/>
      <c r="AK55" s="371"/>
      <c r="AL55" s="371"/>
      <c r="AM55" s="371"/>
      <c r="AQ55" s="352"/>
      <c r="AR55" s="352"/>
      <c r="AS55" s="352"/>
      <c r="AT55" s="352"/>
      <c r="AU55" s="0" t="n">
        <v>17</v>
      </c>
      <c r="AV55" s="0" t="n">
        <v>16</v>
      </c>
      <c r="AW55" s="0" t="n">
        <v>20</v>
      </c>
      <c r="AX55" s="0" t="n">
        <f aca="false">AW55+AV55+AU55</f>
        <v>53</v>
      </c>
      <c r="BA55" s="340"/>
      <c r="BT55" s="5"/>
      <c r="BU55" s="5"/>
      <c r="BV55" s="5"/>
    </row>
    <row r="56" customFormat="false" ht="15.75" hidden="false" customHeight="true" outlineLevel="0" collapsed="false">
      <c r="B56" s="377" t="n">
        <v>43377</v>
      </c>
      <c r="C56" s="378" t="s">
        <v>202</v>
      </c>
      <c r="D56" s="378"/>
      <c r="E56" s="378"/>
      <c r="F56" s="378"/>
      <c r="G56" s="378"/>
      <c r="H56" s="378"/>
      <c r="I56" s="378"/>
      <c r="J56" s="378"/>
      <c r="K56" s="378"/>
      <c r="L56" s="378"/>
      <c r="M56" s="378"/>
      <c r="N56" s="378"/>
      <c r="O56" s="378"/>
      <c r="P56" s="378"/>
      <c r="Q56" s="378"/>
      <c r="R56" s="378"/>
      <c r="S56" s="378"/>
      <c r="T56" s="378"/>
      <c r="U56" s="378"/>
      <c r="V56" s="378"/>
      <c r="W56" s="378"/>
      <c r="X56" s="378"/>
      <c r="Y56" s="378"/>
      <c r="Z56" s="378"/>
      <c r="AA56" s="378"/>
      <c r="AB56" s="378"/>
      <c r="AC56" s="378"/>
      <c r="AD56" s="378"/>
      <c r="AE56" s="378"/>
      <c r="AF56" s="374"/>
      <c r="AG56" s="374"/>
      <c r="AH56" s="371"/>
      <c r="AI56" s="371"/>
      <c r="AJ56" s="371"/>
      <c r="AK56" s="371"/>
      <c r="AL56" s="371"/>
      <c r="AM56" s="371"/>
      <c r="AQ56" s="352"/>
      <c r="AR56" s="352"/>
      <c r="AS56" s="352"/>
      <c r="AT56" s="352"/>
      <c r="AU56" s="0" t="n">
        <f aca="false">26.52+22.83</f>
        <v>49.35</v>
      </c>
      <c r="BA56" s="340"/>
      <c r="BT56" s="5"/>
      <c r="BU56" s="5"/>
      <c r="BV56" s="5"/>
    </row>
    <row r="57" customFormat="false" ht="15.75" hidden="false" customHeight="true" outlineLevel="0" collapsed="false">
      <c r="B57" s="377" t="n">
        <v>43378</v>
      </c>
      <c r="C57" s="378" t="s">
        <v>317</v>
      </c>
      <c r="D57" s="378"/>
      <c r="E57" s="378"/>
      <c r="F57" s="378"/>
      <c r="G57" s="378"/>
      <c r="H57" s="378"/>
      <c r="I57" s="378"/>
      <c r="J57" s="378"/>
      <c r="K57" s="378"/>
      <c r="L57" s="378"/>
      <c r="M57" s="378"/>
      <c r="N57" s="378"/>
      <c r="O57" s="378"/>
      <c r="P57" s="378"/>
      <c r="Q57" s="378"/>
      <c r="R57" s="378"/>
      <c r="S57" s="378"/>
      <c r="T57" s="378"/>
      <c r="U57" s="378"/>
      <c r="V57" s="378"/>
      <c r="W57" s="378"/>
      <c r="X57" s="378"/>
      <c r="Y57" s="378"/>
      <c r="Z57" s="378"/>
      <c r="AA57" s="378"/>
      <c r="AB57" s="378"/>
      <c r="AC57" s="378"/>
      <c r="AD57" s="378"/>
      <c r="AE57" s="378"/>
      <c r="AF57" s="374"/>
      <c r="AG57" s="374"/>
      <c r="AH57" s="371"/>
      <c r="AI57" s="371"/>
      <c r="AJ57" s="371"/>
      <c r="AK57" s="371"/>
      <c r="AL57" s="371"/>
      <c r="AM57" s="371"/>
      <c r="AQ57" s="352"/>
      <c r="AR57" s="352"/>
      <c r="AS57" s="352"/>
      <c r="AT57" s="352"/>
      <c r="AU57" s="0" t="n">
        <f aca="false">AU56/2</f>
        <v>24.675</v>
      </c>
      <c r="BA57" s="340"/>
      <c r="BT57" s="5"/>
      <c r="BU57" s="5"/>
      <c r="BV57" s="5"/>
    </row>
    <row r="58" customFormat="false" ht="15.75" hidden="false" customHeight="true" outlineLevel="0" collapsed="false">
      <c r="B58" s="377" t="n">
        <v>43379</v>
      </c>
      <c r="C58" s="378" t="s">
        <v>318</v>
      </c>
      <c r="D58" s="378"/>
      <c r="E58" s="378"/>
      <c r="F58" s="378"/>
      <c r="G58" s="378"/>
      <c r="H58" s="378"/>
      <c r="I58" s="378"/>
      <c r="J58" s="378"/>
      <c r="K58" s="378"/>
      <c r="L58" s="378"/>
      <c r="M58" s="378"/>
      <c r="N58" s="378"/>
      <c r="O58" s="378"/>
      <c r="P58" s="378"/>
      <c r="Q58" s="378"/>
      <c r="R58" s="378"/>
      <c r="S58" s="378"/>
      <c r="T58" s="378"/>
      <c r="U58" s="378"/>
      <c r="V58" s="378"/>
      <c r="W58" s="378"/>
      <c r="X58" s="378"/>
      <c r="Y58" s="378"/>
      <c r="Z58" s="378"/>
      <c r="AA58" s="378"/>
      <c r="AB58" s="378"/>
      <c r="AC58" s="378"/>
      <c r="AD58" s="378"/>
      <c r="AE58" s="378"/>
      <c r="AF58" s="374"/>
      <c r="AG58" s="374"/>
      <c r="AH58" s="371"/>
      <c r="AI58" s="371"/>
      <c r="AJ58" s="371"/>
      <c r="AK58" s="371"/>
      <c r="AL58" s="371"/>
      <c r="AM58" s="371"/>
      <c r="AQ58" s="352"/>
      <c r="AR58" s="352"/>
      <c r="AS58" s="352"/>
      <c r="AT58" s="352"/>
      <c r="BA58" s="340"/>
      <c r="BT58" s="5"/>
      <c r="BU58" s="5"/>
      <c r="BV58" s="5"/>
    </row>
    <row r="59" customFormat="false" ht="15.75" hidden="false" customHeight="true" outlineLevel="0" collapsed="false">
      <c r="B59" s="377" t="n">
        <v>43380</v>
      </c>
      <c r="C59" s="378" t="s">
        <v>319</v>
      </c>
      <c r="D59" s="378"/>
      <c r="E59" s="378"/>
      <c r="F59" s="378"/>
      <c r="G59" s="378"/>
      <c r="H59" s="378"/>
      <c r="I59" s="378"/>
      <c r="J59" s="378"/>
      <c r="K59" s="378"/>
      <c r="L59" s="378"/>
      <c r="M59" s="378"/>
      <c r="N59" s="378"/>
      <c r="O59" s="378"/>
      <c r="P59" s="378"/>
      <c r="Q59" s="378"/>
      <c r="R59" s="378"/>
      <c r="S59" s="378"/>
      <c r="T59" s="378"/>
      <c r="U59" s="378"/>
      <c r="V59" s="378"/>
      <c r="W59" s="378"/>
      <c r="X59" s="378"/>
      <c r="Y59" s="378"/>
      <c r="Z59" s="378"/>
      <c r="AA59" s="378"/>
      <c r="AB59" s="378"/>
      <c r="AC59" s="378"/>
      <c r="AD59" s="378"/>
      <c r="AE59" s="378"/>
      <c r="AF59" s="374"/>
      <c r="AG59" s="374"/>
      <c r="AH59" s="371"/>
      <c r="AI59" s="371"/>
      <c r="AJ59" s="371"/>
      <c r="AK59" s="371"/>
      <c r="AL59" s="371"/>
      <c r="AM59" s="371"/>
      <c r="AQ59" s="352"/>
      <c r="AR59" s="352"/>
      <c r="AS59" s="352"/>
      <c r="AT59" s="352"/>
      <c r="BA59" s="340"/>
      <c r="BT59" s="5"/>
      <c r="BU59" s="5"/>
      <c r="BV59" s="5"/>
    </row>
    <row r="60" customFormat="false" ht="15.75" hidden="false" customHeight="true" outlineLevel="0" collapsed="false">
      <c r="B60" s="377" t="n">
        <v>43381</v>
      </c>
      <c r="C60" s="378" t="s">
        <v>320</v>
      </c>
      <c r="D60" s="378"/>
      <c r="E60" s="378"/>
      <c r="F60" s="378"/>
      <c r="G60" s="378"/>
      <c r="H60" s="378"/>
      <c r="I60" s="378"/>
      <c r="J60" s="378"/>
      <c r="K60" s="378"/>
      <c r="L60" s="378"/>
      <c r="M60" s="378"/>
      <c r="N60" s="378"/>
      <c r="O60" s="378"/>
      <c r="P60" s="378"/>
      <c r="Q60" s="378"/>
      <c r="R60" s="378"/>
      <c r="S60" s="378"/>
      <c r="T60" s="378"/>
      <c r="U60" s="378"/>
      <c r="V60" s="378"/>
      <c r="W60" s="378"/>
      <c r="X60" s="378"/>
      <c r="Y60" s="378"/>
      <c r="Z60" s="378"/>
      <c r="AA60" s="378"/>
      <c r="AB60" s="378"/>
      <c r="AC60" s="378"/>
      <c r="AD60" s="378"/>
      <c r="AE60" s="378"/>
      <c r="AF60" s="374"/>
      <c r="AG60" s="374"/>
      <c r="AH60" s="371"/>
      <c r="AI60" s="371"/>
      <c r="AJ60" s="371"/>
      <c r="AK60" s="371"/>
      <c r="AL60" s="371"/>
      <c r="AM60" s="371"/>
      <c r="AQ60" s="352"/>
      <c r="AR60" s="352"/>
      <c r="AS60" s="352"/>
      <c r="AT60" s="352"/>
      <c r="BA60" s="340"/>
      <c r="BT60" s="5"/>
      <c r="BU60" s="5"/>
      <c r="BV60" s="5"/>
    </row>
    <row r="61" customFormat="false" ht="15.75" hidden="false" customHeight="true" outlineLevel="0" collapsed="false">
      <c r="B61" s="377" t="n">
        <v>43382</v>
      </c>
      <c r="C61" s="378" t="s">
        <v>321</v>
      </c>
      <c r="D61" s="378"/>
      <c r="E61" s="378"/>
      <c r="F61" s="378"/>
      <c r="G61" s="378"/>
      <c r="H61" s="378"/>
      <c r="I61" s="378"/>
      <c r="J61" s="378"/>
      <c r="K61" s="378"/>
      <c r="L61" s="378"/>
      <c r="M61" s="378"/>
      <c r="N61" s="378"/>
      <c r="O61" s="378"/>
      <c r="P61" s="378"/>
      <c r="Q61" s="378"/>
      <c r="R61" s="378"/>
      <c r="S61" s="378"/>
      <c r="T61" s="378"/>
      <c r="U61" s="378"/>
      <c r="V61" s="378"/>
      <c r="W61" s="378"/>
      <c r="X61" s="378"/>
      <c r="Y61" s="378"/>
      <c r="Z61" s="378"/>
      <c r="AA61" s="378"/>
      <c r="AB61" s="378"/>
      <c r="AC61" s="378"/>
      <c r="AD61" s="378"/>
      <c r="AE61" s="378"/>
      <c r="AF61" s="374"/>
      <c r="AG61" s="374"/>
      <c r="AH61" s="371"/>
      <c r="AI61" s="371"/>
      <c r="AJ61" s="371"/>
      <c r="AK61" s="371"/>
      <c r="AL61" s="371"/>
      <c r="AM61" s="371"/>
      <c r="AQ61" s="352"/>
      <c r="AR61" s="352"/>
      <c r="AS61" s="352"/>
      <c r="AT61" s="352"/>
      <c r="BA61" s="340"/>
      <c r="BT61" s="5"/>
      <c r="BU61" s="5"/>
      <c r="BV61" s="5"/>
    </row>
    <row r="62" customFormat="false" ht="15.75" hidden="false" customHeight="true" outlineLevel="0" collapsed="false">
      <c r="B62" s="377" t="n">
        <v>43383</v>
      </c>
      <c r="C62" s="378" t="s">
        <v>322</v>
      </c>
      <c r="D62" s="378"/>
      <c r="E62" s="378"/>
      <c r="F62" s="378"/>
      <c r="G62" s="378"/>
      <c r="H62" s="378"/>
      <c r="I62" s="378"/>
      <c r="J62" s="378"/>
      <c r="K62" s="378"/>
      <c r="L62" s="378"/>
      <c r="M62" s="378"/>
      <c r="N62" s="378"/>
      <c r="O62" s="378"/>
      <c r="P62" s="378"/>
      <c r="Q62" s="378"/>
      <c r="R62" s="378"/>
      <c r="S62" s="378"/>
      <c r="T62" s="378"/>
      <c r="U62" s="378"/>
      <c r="V62" s="378"/>
      <c r="W62" s="378"/>
      <c r="X62" s="378"/>
      <c r="Y62" s="378"/>
      <c r="Z62" s="378"/>
      <c r="AA62" s="378"/>
      <c r="AB62" s="378"/>
      <c r="AC62" s="378"/>
      <c r="AD62" s="378"/>
      <c r="AE62" s="378"/>
      <c r="AF62" s="374"/>
      <c r="AG62" s="374"/>
      <c r="AH62" s="371"/>
      <c r="AI62" s="371"/>
      <c r="AJ62" s="371"/>
      <c r="AK62" s="371"/>
      <c r="AL62" s="371"/>
      <c r="AM62" s="371"/>
      <c r="AQ62" s="352"/>
      <c r="AR62" s="352"/>
      <c r="AS62" s="352"/>
      <c r="AT62" s="352"/>
      <c r="BA62" s="340"/>
      <c r="BT62" s="5"/>
      <c r="BU62" s="5"/>
      <c r="BV62" s="5"/>
    </row>
    <row r="63" customFormat="false" ht="15.75" hidden="false" customHeight="true" outlineLevel="0" collapsed="false">
      <c r="B63" s="377" t="n">
        <v>43384</v>
      </c>
      <c r="C63" s="378" t="s">
        <v>323</v>
      </c>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8"/>
      <c r="AC63" s="378"/>
      <c r="AD63" s="378"/>
      <c r="AE63" s="378"/>
      <c r="AF63" s="374"/>
      <c r="AG63" s="374"/>
      <c r="AH63" s="371"/>
      <c r="AI63" s="371"/>
      <c r="AJ63" s="371"/>
      <c r="AK63" s="371"/>
      <c r="AL63" s="371"/>
      <c r="AM63" s="371"/>
      <c r="AQ63" s="352"/>
      <c r="AR63" s="352"/>
      <c r="AS63" s="352"/>
      <c r="AT63" s="352"/>
      <c r="BA63" s="340"/>
      <c r="BT63" s="5"/>
      <c r="BU63" s="5"/>
      <c r="BV63" s="5"/>
    </row>
    <row r="64" customFormat="false" ht="15.75" hidden="false" customHeight="true" outlineLevel="0" collapsed="false">
      <c r="B64" s="377" t="n">
        <v>43385</v>
      </c>
      <c r="C64" s="378" t="s">
        <v>324</v>
      </c>
      <c r="D64" s="378"/>
      <c r="E64" s="378"/>
      <c r="F64" s="378"/>
      <c r="G64" s="378"/>
      <c r="H64" s="378"/>
      <c r="I64" s="378"/>
      <c r="J64" s="378"/>
      <c r="K64" s="378"/>
      <c r="L64" s="378"/>
      <c r="M64" s="378"/>
      <c r="N64" s="378"/>
      <c r="O64" s="378"/>
      <c r="P64" s="378"/>
      <c r="Q64" s="378"/>
      <c r="R64" s="378"/>
      <c r="S64" s="378"/>
      <c r="T64" s="378"/>
      <c r="U64" s="378"/>
      <c r="V64" s="378"/>
      <c r="W64" s="378"/>
      <c r="X64" s="378"/>
      <c r="Y64" s="378"/>
      <c r="Z64" s="378"/>
      <c r="AA64" s="378"/>
      <c r="AB64" s="378"/>
      <c r="AC64" s="378"/>
      <c r="AD64" s="378"/>
      <c r="AE64" s="378"/>
      <c r="AF64" s="374"/>
      <c r="AG64" s="374"/>
      <c r="AH64" s="371"/>
      <c r="AI64" s="371"/>
      <c r="AJ64" s="371"/>
      <c r="AK64" s="371"/>
      <c r="AL64" s="371"/>
      <c r="AM64" s="371"/>
      <c r="AQ64" s="352"/>
      <c r="AR64" s="352"/>
      <c r="AS64" s="352"/>
      <c r="AT64" s="352"/>
      <c r="BA64" s="340"/>
      <c r="BT64" s="5"/>
      <c r="BU64" s="5"/>
      <c r="BV64" s="5"/>
    </row>
    <row r="65" customFormat="false" ht="15.75" hidden="false" customHeight="true" outlineLevel="0" collapsed="false">
      <c r="B65" s="377" t="n">
        <v>43386</v>
      </c>
      <c r="C65" s="378" t="s">
        <v>325</v>
      </c>
      <c r="D65" s="378"/>
      <c r="E65" s="378"/>
      <c r="F65" s="378"/>
      <c r="G65" s="378"/>
      <c r="H65" s="378"/>
      <c r="I65" s="378"/>
      <c r="J65" s="378"/>
      <c r="K65" s="378"/>
      <c r="L65" s="378"/>
      <c r="M65" s="378"/>
      <c r="N65" s="378"/>
      <c r="O65" s="378"/>
      <c r="P65" s="378"/>
      <c r="Q65" s="378"/>
      <c r="R65" s="378"/>
      <c r="S65" s="378"/>
      <c r="T65" s="378"/>
      <c r="U65" s="378"/>
      <c r="V65" s="378"/>
      <c r="W65" s="378"/>
      <c r="X65" s="378"/>
      <c r="Y65" s="378"/>
      <c r="Z65" s="378"/>
      <c r="AA65" s="378"/>
      <c r="AB65" s="378"/>
      <c r="AC65" s="378"/>
      <c r="AD65" s="378"/>
      <c r="AE65" s="378"/>
      <c r="AF65" s="374"/>
      <c r="AG65" s="374"/>
      <c r="AH65" s="371"/>
      <c r="AI65" s="371"/>
      <c r="AJ65" s="371"/>
      <c r="AK65" s="371"/>
      <c r="AL65" s="371"/>
      <c r="AM65" s="371"/>
      <c r="AQ65" s="352"/>
      <c r="AR65" s="352"/>
      <c r="AS65" s="352"/>
      <c r="AT65" s="352"/>
      <c r="BA65" s="340"/>
      <c r="BT65" s="5"/>
      <c r="BU65" s="5"/>
      <c r="BV65" s="5"/>
    </row>
    <row r="66" customFormat="false" ht="15.75" hidden="false" customHeight="true" outlineLevel="0" collapsed="false">
      <c r="B66" s="377" t="n">
        <v>43387</v>
      </c>
      <c r="C66" s="378" t="s">
        <v>326</v>
      </c>
      <c r="D66" s="378"/>
      <c r="E66" s="378"/>
      <c r="F66" s="378"/>
      <c r="G66" s="378"/>
      <c r="H66" s="378"/>
      <c r="I66" s="378"/>
      <c r="J66" s="378"/>
      <c r="K66" s="378"/>
      <c r="L66" s="378"/>
      <c r="M66" s="378"/>
      <c r="N66" s="378"/>
      <c r="O66" s="378"/>
      <c r="P66" s="378"/>
      <c r="Q66" s="378"/>
      <c r="R66" s="378"/>
      <c r="S66" s="378"/>
      <c r="T66" s="378"/>
      <c r="U66" s="378"/>
      <c r="V66" s="378"/>
      <c r="W66" s="378"/>
      <c r="X66" s="378"/>
      <c r="Y66" s="378"/>
      <c r="Z66" s="378"/>
      <c r="AA66" s="378"/>
      <c r="AB66" s="378"/>
      <c r="AC66" s="378"/>
      <c r="AD66" s="378"/>
      <c r="AE66" s="378"/>
      <c r="AF66" s="374"/>
      <c r="AG66" s="374"/>
      <c r="AH66" s="371"/>
      <c r="AI66" s="371"/>
      <c r="AJ66" s="371"/>
      <c r="AK66" s="371"/>
      <c r="AL66" s="371"/>
      <c r="AM66" s="371"/>
      <c r="AQ66" s="352"/>
      <c r="AR66" s="352"/>
      <c r="AS66" s="352"/>
      <c r="AT66" s="352"/>
      <c r="BA66" s="340"/>
      <c r="BT66" s="5"/>
      <c r="BU66" s="5"/>
      <c r="BV66" s="5"/>
    </row>
    <row r="67" customFormat="false" ht="15.75" hidden="false" customHeight="true" outlineLevel="0" collapsed="false">
      <c r="B67" s="377" t="n">
        <v>43388</v>
      </c>
      <c r="C67" s="378" t="s">
        <v>327</v>
      </c>
      <c r="D67" s="378"/>
      <c r="E67" s="378"/>
      <c r="F67" s="378"/>
      <c r="G67" s="378"/>
      <c r="H67" s="378"/>
      <c r="I67" s="378"/>
      <c r="J67" s="378"/>
      <c r="K67" s="378"/>
      <c r="L67" s="378"/>
      <c r="M67" s="378"/>
      <c r="N67" s="378"/>
      <c r="O67" s="378"/>
      <c r="P67" s="378"/>
      <c r="Q67" s="378"/>
      <c r="R67" s="378"/>
      <c r="S67" s="378"/>
      <c r="T67" s="378"/>
      <c r="U67" s="378"/>
      <c r="V67" s="378"/>
      <c r="W67" s="378"/>
      <c r="X67" s="378"/>
      <c r="Y67" s="378"/>
      <c r="Z67" s="378"/>
      <c r="AA67" s="378"/>
      <c r="AB67" s="378"/>
      <c r="AC67" s="378"/>
      <c r="AD67" s="378"/>
      <c r="AE67" s="378"/>
      <c r="AF67" s="374"/>
      <c r="AG67" s="374"/>
      <c r="AH67" s="371"/>
      <c r="AI67" s="371"/>
      <c r="AJ67" s="371"/>
      <c r="AK67" s="371"/>
      <c r="AL67" s="371"/>
      <c r="AM67" s="371"/>
      <c r="AQ67" s="352"/>
      <c r="AR67" s="352"/>
      <c r="AS67" s="352"/>
      <c r="AT67" s="352"/>
      <c r="BA67" s="340"/>
      <c r="BT67" s="5"/>
      <c r="BU67" s="5"/>
      <c r="BV67" s="5"/>
    </row>
    <row r="68" customFormat="false" ht="15.75" hidden="false" customHeight="true" outlineLevel="0" collapsed="false">
      <c r="B68" s="377" t="n">
        <v>43389</v>
      </c>
      <c r="C68" s="378" t="s">
        <v>202</v>
      </c>
      <c r="D68" s="378"/>
      <c r="E68" s="378"/>
      <c r="F68" s="378"/>
      <c r="G68" s="378"/>
      <c r="H68" s="378"/>
      <c r="I68" s="378"/>
      <c r="J68" s="378"/>
      <c r="K68" s="378"/>
      <c r="L68" s="378"/>
      <c r="M68" s="378"/>
      <c r="N68" s="378"/>
      <c r="O68" s="378"/>
      <c r="P68" s="378"/>
      <c r="Q68" s="378"/>
      <c r="R68" s="378"/>
      <c r="S68" s="378"/>
      <c r="T68" s="378"/>
      <c r="U68" s="378"/>
      <c r="V68" s="378"/>
      <c r="W68" s="378"/>
      <c r="X68" s="378"/>
      <c r="Y68" s="378"/>
      <c r="Z68" s="378"/>
      <c r="AA68" s="378"/>
      <c r="AB68" s="378"/>
      <c r="AC68" s="378"/>
      <c r="AD68" s="378"/>
      <c r="AE68" s="378"/>
      <c r="AF68" s="374"/>
      <c r="AG68" s="374"/>
      <c r="AH68" s="371"/>
      <c r="AI68" s="371"/>
      <c r="AJ68" s="371"/>
      <c r="AK68" s="371"/>
      <c r="AL68" s="371"/>
      <c r="AM68" s="371"/>
      <c r="AQ68" s="352"/>
      <c r="AR68" s="352"/>
      <c r="AS68" s="352"/>
      <c r="AT68" s="352"/>
      <c r="BA68" s="340"/>
      <c r="BT68" s="5"/>
      <c r="BU68" s="5"/>
      <c r="BV68" s="5"/>
    </row>
    <row r="69" customFormat="false" ht="15.75" hidden="false" customHeight="true" outlineLevel="0" collapsed="false">
      <c r="B69" s="377" t="n">
        <v>43390</v>
      </c>
      <c r="C69" s="378" t="s">
        <v>202</v>
      </c>
      <c r="D69" s="378"/>
      <c r="E69" s="378"/>
      <c r="F69" s="378"/>
      <c r="G69" s="378"/>
      <c r="H69" s="378"/>
      <c r="I69" s="378"/>
      <c r="J69" s="378"/>
      <c r="K69" s="378"/>
      <c r="L69" s="378"/>
      <c r="M69" s="378"/>
      <c r="N69" s="378"/>
      <c r="O69" s="378"/>
      <c r="P69" s="378"/>
      <c r="Q69" s="378"/>
      <c r="R69" s="378"/>
      <c r="S69" s="378"/>
      <c r="T69" s="378"/>
      <c r="U69" s="378"/>
      <c r="V69" s="378"/>
      <c r="W69" s="378"/>
      <c r="X69" s="378"/>
      <c r="Y69" s="378"/>
      <c r="Z69" s="378"/>
      <c r="AA69" s="378"/>
      <c r="AB69" s="378"/>
      <c r="AC69" s="378"/>
      <c r="AD69" s="378"/>
      <c r="AE69" s="378"/>
      <c r="AF69" s="374"/>
      <c r="AG69" s="374"/>
      <c r="AH69" s="371"/>
      <c r="AI69" s="371"/>
      <c r="AJ69" s="371"/>
      <c r="AK69" s="371"/>
      <c r="AL69" s="371"/>
      <c r="AM69" s="371"/>
      <c r="AQ69" s="352"/>
      <c r="AR69" s="352"/>
      <c r="AS69" s="352"/>
      <c r="AT69" s="352"/>
      <c r="BA69" s="340"/>
      <c r="BT69" s="5"/>
      <c r="BU69" s="5"/>
      <c r="BV69" s="5"/>
    </row>
    <row r="70" customFormat="false" ht="15.75" hidden="false" customHeight="true" outlineLevel="0" collapsed="false">
      <c r="B70" s="377" t="n">
        <v>43391</v>
      </c>
      <c r="C70" s="378" t="s">
        <v>202</v>
      </c>
      <c r="D70" s="378"/>
      <c r="E70" s="378"/>
      <c r="F70" s="378"/>
      <c r="G70" s="378"/>
      <c r="H70" s="378"/>
      <c r="I70" s="378"/>
      <c r="J70" s="378"/>
      <c r="K70" s="378"/>
      <c r="L70" s="378"/>
      <c r="M70" s="378"/>
      <c r="N70" s="378"/>
      <c r="O70" s="378"/>
      <c r="P70" s="378"/>
      <c r="Q70" s="378"/>
      <c r="R70" s="378"/>
      <c r="S70" s="378"/>
      <c r="T70" s="378"/>
      <c r="U70" s="378"/>
      <c r="V70" s="378"/>
      <c r="W70" s="378"/>
      <c r="X70" s="378"/>
      <c r="Y70" s="378"/>
      <c r="Z70" s="378"/>
      <c r="AA70" s="378"/>
      <c r="AB70" s="378"/>
      <c r="AC70" s="378"/>
      <c r="AD70" s="378"/>
      <c r="AE70" s="378"/>
      <c r="AF70" s="374"/>
      <c r="AG70" s="374"/>
      <c r="AH70" s="371"/>
      <c r="AI70" s="371"/>
      <c r="AJ70" s="371"/>
      <c r="AK70" s="371"/>
      <c r="AL70" s="371"/>
      <c r="AM70" s="371"/>
      <c r="AQ70" s="352"/>
      <c r="AR70" s="352"/>
      <c r="AS70" s="352"/>
      <c r="AT70" s="352"/>
      <c r="BA70" s="340"/>
      <c r="BT70" s="5"/>
      <c r="BU70" s="5"/>
      <c r="BV70" s="5"/>
    </row>
    <row r="71" customFormat="false" ht="15.75" hidden="false" customHeight="true" outlineLevel="0" collapsed="false">
      <c r="B71" s="377" t="n">
        <v>43392</v>
      </c>
      <c r="C71" s="378" t="s">
        <v>202</v>
      </c>
      <c r="D71" s="378"/>
      <c r="E71" s="378"/>
      <c r="F71" s="378"/>
      <c r="G71" s="378"/>
      <c r="H71" s="378"/>
      <c r="I71" s="378"/>
      <c r="J71" s="378"/>
      <c r="K71" s="378"/>
      <c r="L71" s="378"/>
      <c r="M71" s="378"/>
      <c r="N71" s="378"/>
      <c r="O71" s="378"/>
      <c r="P71" s="378"/>
      <c r="Q71" s="378"/>
      <c r="R71" s="378"/>
      <c r="S71" s="378"/>
      <c r="T71" s="378"/>
      <c r="U71" s="378"/>
      <c r="V71" s="378"/>
      <c r="W71" s="378"/>
      <c r="X71" s="378"/>
      <c r="Y71" s="378"/>
      <c r="Z71" s="378"/>
      <c r="AA71" s="378"/>
      <c r="AB71" s="378"/>
      <c r="AC71" s="378"/>
      <c r="AD71" s="378"/>
      <c r="AE71" s="378"/>
      <c r="AF71" s="374"/>
      <c r="AG71" s="374"/>
      <c r="AH71" s="371"/>
      <c r="AI71" s="371"/>
      <c r="AJ71" s="371"/>
      <c r="AK71" s="371"/>
      <c r="AL71" s="371"/>
      <c r="AM71" s="371"/>
      <c r="AQ71" s="352"/>
      <c r="AR71" s="352"/>
      <c r="AS71" s="352"/>
      <c r="AT71" s="352"/>
      <c r="BA71" s="340"/>
      <c r="BT71" s="5"/>
      <c r="BU71" s="5"/>
      <c r="BV71" s="5"/>
    </row>
    <row r="72" customFormat="false" ht="15.75" hidden="false" customHeight="true" outlineLevel="0" collapsed="false">
      <c r="B72" s="377" t="n">
        <v>43393</v>
      </c>
      <c r="C72" s="378" t="s">
        <v>202</v>
      </c>
      <c r="D72" s="378"/>
      <c r="E72" s="378"/>
      <c r="F72" s="378"/>
      <c r="G72" s="378"/>
      <c r="H72" s="378"/>
      <c r="I72" s="378"/>
      <c r="J72" s="378"/>
      <c r="K72" s="378"/>
      <c r="L72" s="378"/>
      <c r="M72" s="378"/>
      <c r="N72" s="378"/>
      <c r="O72" s="378"/>
      <c r="P72" s="378"/>
      <c r="Q72" s="378"/>
      <c r="R72" s="378"/>
      <c r="S72" s="378"/>
      <c r="T72" s="378"/>
      <c r="U72" s="378"/>
      <c r="V72" s="378"/>
      <c r="W72" s="378"/>
      <c r="X72" s="378"/>
      <c r="Y72" s="378"/>
      <c r="Z72" s="378"/>
      <c r="AA72" s="378"/>
      <c r="AB72" s="378"/>
      <c r="AC72" s="378"/>
      <c r="AD72" s="378"/>
      <c r="AE72" s="378"/>
      <c r="AF72" s="374"/>
      <c r="AG72" s="374"/>
      <c r="AH72" s="371"/>
      <c r="AI72" s="371"/>
      <c r="AJ72" s="371"/>
      <c r="AK72" s="371"/>
      <c r="AL72" s="371"/>
      <c r="AM72" s="371"/>
      <c r="AQ72" s="352"/>
      <c r="AR72" s="352"/>
      <c r="AS72" s="352"/>
      <c r="AT72" s="352"/>
      <c r="BA72" s="340"/>
      <c r="BT72" s="5"/>
      <c r="BU72" s="5"/>
      <c r="BV72" s="5"/>
    </row>
    <row r="73" customFormat="false" ht="15.75" hidden="false" customHeight="true" outlineLevel="0" collapsed="false">
      <c r="B73" s="377" t="n">
        <v>43394</v>
      </c>
      <c r="C73" s="378" t="s">
        <v>202</v>
      </c>
      <c r="D73" s="378"/>
      <c r="E73" s="378"/>
      <c r="F73" s="378"/>
      <c r="G73" s="378"/>
      <c r="H73" s="378"/>
      <c r="I73" s="378"/>
      <c r="J73" s="378"/>
      <c r="K73" s="378"/>
      <c r="L73" s="378"/>
      <c r="M73" s="378"/>
      <c r="N73" s="378"/>
      <c r="O73" s="378"/>
      <c r="P73" s="378"/>
      <c r="Q73" s="378"/>
      <c r="R73" s="378"/>
      <c r="S73" s="378"/>
      <c r="T73" s="378"/>
      <c r="U73" s="378"/>
      <c r="V73" s="378"/>
      <c r="W73" s="378"/>
      <c r="X73" s="378"/>
      <c r="Y73" s="378"/>
      <c r="Z73" s="378"/>
      <c r="AA73" s="378"/>
      <c r="AB73" s="378"/>
      <c r="AC73" s="378"/>
      <c r="AD73" s="378"/>
      <c r="AE73" s="378"/>
      <c r="AF73" s="374"/>
      <c r="AG73" s="374"/>
      <c r="AH73" s="371"/>
      <c r="AI73" s="371"/>
      <c r="AJ73" s="371"/>
      <c r="AK73" s="371"/>
      <c r="AL73" s="371"/>
      <c r="AM73" s="371"/>
      <c r="AQ73" s="352"/>
      <c r="AR73" s="352"/>
      <c r="AS73" s="352"/>
      <c r="AT73" s="352"/>
      <c r="BA73" s="340"/>
      <c r="BT73" s="5"/>
      <c r="BU73" s="5"/>
      <c r="BV73" s="5"/>
    </row>
    <row r="74" customFormat="false" ht="15.75" hidden="false" customHeight="true" outlineLevel="0" collapsed="false">
      <c r="B74" s="377" t="n">
        <v>43395</v>
      </c>
      <c r="C74" s="378" t="s">
        <v>202</v>
      </c>
      <c r="D74" s="378"/>
      <c r="E74" s="378"/>
      <c r="F74" s="378"/>
      <c r="G74" s="378"/>
      <c r="H74" s="378"/>
      <c r="I74" s="378"/>
      <c r="J74" s="378"/>
      <c r="K74" s="378"/>
      <c r="L74" s="378"/>
      <c r="M74" s="378"/>
      <c r="N74" s="378"/>
      <c r="O74" s="378"/>
      <c r="P74" s="378"/>
      <c r="Q74" s="378"/>
      <c r="R74" s="378"/>
      <c r="S74" s="378"/>
      <c r="T74" s="378"/>
      <c r="U74" s="378"/>
      <c r="V74" s="378"/>
      <c r="W74" s="378"/>
      <c r="X74" s="378"/>
      <c r="Y74" s="378"/>
      <c r="Z74" s="378"/>
      <c r="AA74" s="378"/>
      <c r="AB74" s="378"/>
      <c r="AC74" s="378"/>
      <c r="AD74" s="378"/>
      <c r="AE74" s="378"/>
      <c r="AF74" s="374"/>
      <c r="AG74" s="374"/>
      <c r="AH74" s="371"/>
      <c r="AI74" s="371"/>
      <c r="AJ74" s="371"/>
      <c r="AK74" s="371"/>
      <c r="AL74" s="371"/>
      <c r="AM74" s="371"/>
      <c r="AQ74" s="352"/>
      <c r="AR74" s="352"/>
      <c r="AS74" s="352"/>
      <c r="AT74" s="352"/>
      <c r="BA74" s="340"/>
      <c r="BT74" s="5"/>
      <c r="BU74" s="5"/>
      <c r="BV74" s="5"/>
    </row>
    <row r="75" customFormat="false" ht="15.75" hidden="false" customHeight="true" outlineLevel="0" collapsed="false">
      <c r="B75" s="377" t="n">
        <v>43396</v>
      </c>
      <c r="C75" s="378" t="s">
        <v>202</v>
      </c>
      <c r="D75" s="378"/>
      <c r="E75" s="378"/>
      <c r="F75" s="378"/>
      <c r="G75" s="378"/>
      <c r="H75" s="378"/>
      <c r="I75" s="378"/>
      <c r="J75" s="378"/>
      <c r="K75" s="378"/>
      <c r="L75" s="378"/>
      <c r="M75" s="378"/>
      <c r="N75" s="378"/>
      <c r="O75" s="378"/>
      <c r="P75" s="378"/>
      <c r="Q75" s="378"/>
      <c r="R75" s="378"/>
      <c r="S75" s="378"/>
      <c r="T75" s="378"/>
      <c r="U75" s="378"/>
      <c r="V75" s="378"/>
      <c r="W75" s="378"/>
      <c r="X75" s="378"/>
      <c r="Y75" s="378"/>
      <c r="Z75" s="378"/>
      <c r="AA75" s="378"/>
      <c r="AB75" s="378"/>
      <c r="AC75" s="378"/>
      <c r="AD75" s="378"/>
      <c r="AE75" s="378"/>
      <c r="AF75" s="374"/>
      <c r="AG75" s="374"/>
      <c r="AH75" s="371"/>
      <c r="AI75" s="371"/>
      <c r="AJ75" s="371"/>
      <c r="AK75" s="371"/>
      <c r="AL75" s="371"/>
      <c r="AM75" s="371"/>
      <c r="AQ75" s="352"/>
      <c r="AR75" s="352"/>
      <c r="AS75" s="352"/>
      <c r="AT75" s="352"/>
      <c r="BA75" s="340"/>
      <c r="BT75" s="5"/>
      <c r="BU75" s="5"/>
      <c r="BV75" s="5"/>
    </row>
    <row r="76" customFormat="false" ht="15.75" hidden="false" customHeight="true" outlineLevel="0" collapsed="false">
      <c r="B76" s="377" t="n">
        <v>43397</v>
      </c>
      <c r="C76" s="378" t="s">
        <v>202</v>
      </c>
      <c r="D76" s="378"/>
      <c r="E76" s="378"/>
      <c r="F76" s="378"/>
      <c r="G76" s="378"/>
      <c r="H76" s="378"/>
      <c r="I76" s="378"/>
      <c r="J76" s="378"/>
      <c r="K76" s="378"/>
      <c r="L76" s="378"/>
      <c r="M76" s="378"/>
      <c r="N76" s="378"/>
      <c r="O76" s="378"/>
      <c r="P76" s="378"/>
      <c r="Q76" s="378"/>
      <c r="R76" s="378"/>
      <c r="S76" s="378"/>
      <c r="T76" s="378"/>
      <c r="U76" s="378"/>
      <c r="V76" s="378"/>
      <c r="W76" s="378"/>
      <c r="X76" s="378"/>
      <c r="Y76" s="378"/>
      <c r="Z76" s="378"/>
      <c r="AA76" s="378"/>
      <c r="AB76" s="378"/>
      <c r="AC76" s="378"/>
      <c r="AD76" s="378"/>
      <c r="AE76" s="378"/>
      <c r="AF76" s="374"/>
      <c r="AG76" s="374"/>
      <c r="AH76" s="371"/>
      <c r="AI76" s="371"/>
      <c r="AJ76" s="371"/>
      <c r="AK76" s="371"/>
      <c r="AL76" s="371"/>
      <c r="AM76" s="371"/>
      <c r="AQ76" s="352"/>
      <c r="AR76" s="352"/>
      <c r="AS76" s="352"/>
      <c r="AT76" s="352"/>
      <c r="BA76" s="340"/>
      <c r="BT76" s="5"/>
      <c r="BU76" s="5"/>
      <c r="BV76" s="5"/>
    </row>
    <row r="77" customFormat="false" ht="15.75" hidden="false" customHeight="true" outlineLevel="0" collapsed="false">
      <c r="B77" s="377" t="n">
        <v>43398</v>
      </c>
      <c r="C77" s="378" t="s">
        <v>202</v>
      </c>
      <c r="D77" s="378"/>
      <c r="E77" s="378"/>
      <c r="F77" s="378"/>
      <c r="G77" s="378"/>
      <c r="H77" s="378"/>
      <c r="I77" s="378"/>
      <c r="J77" s="378"/>
      <c r="K77" s="378"/>
      <c r="L77" s="378"/>
      <c r="M77" s="378"/>
      <c r="N77" s="378"/>
      <c r="O77" s="378"/>
      <c r="P77" s="378"/>
      <c r="Q77" s="378"/>
      <c r="R77" s="378"/>
      <c r="S77" s="378"/>
      <c r="T77" s="378"/>
      <c r="U77" s="378"/>
      <c r="V77" s="378"/>
      <c r="W77" s="378"/>
      <c r="X77" s="378"/>
      <c r="Y77" s="378"/>
      <c r="Z77" s="378"/>
      <c r="AA77" s="378"/>
      <c r="AB77" s="378"/>
      <c r="AC77" s="378"/>
      <c r="AD77" s="378"/>
      <c r="AE77" s="378"/>
      <c r="AF77" s="374"/>
      <c r="AG77" s="374"/>
      <c r="AH77" s="371"/>
      <c r="AI77" s="371"/>
      <c r="AJ77" s="371"/>
      <c r="AK77" s="371"/>
      <c r="AL77" s="371"/>
      <c r="AM77" s="371"/>
      <c r="AQ77" s="352"/>
      <c r="AR77" s="352"/>
      <c r="AS77" s="352"/>
      <c r="AT77" s="352"/>
      <c r="BA77" s="340"/>
      <c r="BT77" s="5"/>
      <c r="BU77" s="5"/>
      <c r="BV77" s="5"/>
    </row>
    <row r="78" customFormat="false" ht="15.75" hidden="false" customHeight="true" outlineLevel="0" collapsed="false">
      <c r="B78" s="377" t="n">
        <v>43399</v>
      </c>
      <c r="C78" s="378" t="s">
        <v>202</v>
      </c>
      <c r="D78" s="378"/>
      <c r="E78" s="378"/>
      <c r="F78" s="378"/>
      <c r="G78" s="378"/>
      <c r="H78" s="378"/>
      <c r="I78" s="378"/>
      <c r="J78" s="378"/>
      <c r="K78" s="378"/>
      <c r="L78" s="378"/>
      <c r="M78" s="378"/>
      <c r="N78" s="378"/>
      <c r="O78" s="378"/>
      <c r="P78" s="378"/>
      <c r="Q78" s="378"/>
      <c r="R78" s="378"/>
      <c r="S78" s="378"/>
      <c r="T78" s="378"/>
      <c r="U78" s="378"/>
      <c r="V78" s="378"/>
      <c r="W78" s="378"/>
      <c r="X78" s="378"/>
      <c r="Y78" s="378"/>
      <c r="Z78" s="378"/>
      <c r="AA78" s="378"/>
      <c r="AB78" s="378"/>
      <c r="AC78" s="378"/>
      <c r="AD78" s="378"/>
      <c r="AE78" s="378"/>
      <c r="AF78" s="374"/>
      <c r="AG78" s="374"/>
      <c r="AH78" s="371"/>
      <c r="AI78" s="371"/>
      <c r="AJ78" s="371"/>
      <c r="AK78" s="371"/>
      <c r="AL78" s="371"/>
      <c r="AM78" s="371"/>
      <c r="AQ78" s="352"/>
      <c r="AR78" s="352"/>
      <c r="AS78" s="352"/>
      <c r="AT78" s="352"/>
      <c r="BA78" s="340"/>
      <c r="BT78" s="5"/>
      <c r="BU78" s="5"/>
      <c r="BV78" s="5"/>
    </row>
    <row r="79" customFormat="false" ht="15.75" hidden="false" customHeight="true" outlineLevel="0" collapsed="false">
      <c r="B79" s="377" t="n">
        <v>43400</v>
      </c>
      <c r="C79" s="378" t="s">
        <v>202</v>
      </c>
      <c r="D79" s="378"/>
      <c r="E79" s="378"/>
      <c r="F79" s="378"/>
      <c r="G79" s="378"/>
      <c r="H79" s="378"/>
      <c r="I79" s="378"/>
      <c r="J79" s="378"/>
      <c r="K79" s="378"/>
      <c r="L79" s="378"/>
      <c r="M79" s="378"/>
      <c r="N79" s="378"/>
      <c r="O79" s="378"/>
      <c r="P79" s="378"/>
      <c r="Q79" s="378"/>
      <c r="R79" s="378"/>
      <c r="S79" s="378"/>
      <c r="T79" s="378"/>
      <c r="U79" s="378"/>
      <c r="V79" s="378"/>
      <c r="W79" s="378"/>
      <c r="X79" s="378"/>
      <c r="Y79" s="378"/>
      <c r="Z79" s="378"/>
      <c r="AA79" s="378"/>
      <c r="AB79" s="378"/>
      <c r="AC79" s="378"/>
      <c r="AD79" s="378"/>
      <c r="AE79" s="378"/>
      <c r="AF79" s="374"/>
      <c r="AG79" s="374"/>
      <c r="AH79" s="371"/>
      <c r="AI79" s="371"/>
      <c r="AJ79" s="371"/>
      <c r="AK79" s="371"/>
      <c r="AL79" s="371"/>
      <c r="AM79" s="371"/>
      <c r="AQ79" s="352"/>
      <c r="AR79" s="352"/>
      <c r="AS79" s="352"/>
      <c r="AT79" s="352"/>
      <c r="BA79" s="340"/>
      <c r="BT79" s="5"/>
      <c r="BU79" s="5"/>
      <c r="BV79" s="5"/>
    </row>
    <row r="80" customFormat="false" ht="15.75" hidden="false" customHeight="true" outlineLevel="0" collapsed="false">
      <c r="B80" s="377" t="n">
        <v>43401</v>
      </c>
      <c r="C80" s="378" t="s">
        <v>202</v>
      </c>
      <c r="D80" s="378"/>
      <c r="E80" s="378"/>
      <c r="F80" s="378"/>
      <c r="G80" s="378"/>
      <c r="H80" s="378"/>
      <c r="I80" s="378"/>
      <c r="J80" s="378"/>
      <c r="K80" s="378"/>
      <c r="L80" s="378"/>
      <c r="M80" s="378"/>
      <c r="N80" s="378"/>
      <c r="O80" s="378"/>
      <c r="P80" s="378"/>
      <c r="Q80" s="378"/>
      <c r="R80" s="378"/>
      <c r="S80" s="378"/>
      <c r="T80" s="378"/>
      <c r="U80" s="378"/>
      <c r="V80" s="378"/>
      <c r="W80" s="378"/>
      <c r="X80" s="378"/>
      <c r="Y80" s="378"/>
      <c r="Z80" s="378"/>
      <c r="AA80" s="378"/>
      <c r="AB80" s="378"/>
      <c r="AC80" s="378"/>
      <c r="AD80" s="378"/>
      <c r="AE80" s="378"/>
      <c r="AF80" s="374"/>
      <c r="AG80" s="374"/>
      <c r="AH80" s="371"/>
      <c r="AI80" s="371"/>
      <c r="AJ80" s="371"/>
      <c r="AK80" s="371"/>
      <c r="AL80" s="371"/>
      <c r="AM80" s="371"/>
      <c r="AQ80" s="352"/>
      <c r="AR80" s="352"/>
      <c r="AS80" s="352"/>
      <c r="AT80" s="352"/>
      <c r="BA80" s="340"/>
      <c r="BT80" s="5"/>
      <c r="BU80" s="5"/>
      <c r="BV80" s="5"/>
    </row>
    <row r="81" customFormat="false" ht="15.75" hidden="false" customHeight="true" outlineLevel="0" collapsed="false">
      <c r="B81" s="377" t="n">
        <v>43402</v>
      </c>
      <c r="C81" s="378" t="s">
        <v>328</v>
      </c>
      <c r="D81" s="378"/>
      <c r="E81" s="378"/>
      <c r="F81" s="378"/>
      <c r="G81" s="378"/>
      <c r="H81" s="378"/>
      <c r="I81" s="378"/>
      <c r="J81" s="378"/>
      <c r="K81" s="378"/>
      <c r="L81" s="378"/>
      <c r="M81" s="378"/>
      <c r="N81" s="378"/>
      <c r="O81" s="378"/>
      <c r="P81" s="378"/>
      <c r="Q81" s="378"/>
      <c r="R81" s="378"/>
      <c r="S81" s="378"/>
      <c r="T81" s="378"/>
      <c r="U81" s="378"/>
      <c r="V81" s="378"/>
      <c r="W81" s="378"/>
      <c r="X81" s="378"/>
      <c r="Y81" s="378"/>
      <c r="Z81" s="378"/>
      <c r="AA81" s="378"/>
      <c r="AB81" s="378"/>
      <c r="AC81" s="378"/>
      <c r="AD81" s="378"/>
      <c r="AE81" s="378"/>
      <c r="AF81" s="374"/>
      <c r="AG81" s="374"/>
      <c r="AH81" s="371"/>
      <c r="AI81" s="371"/>
      <c r="AJ81" s="371"/>
      <c r="AK81" s="371"/>
      <c r="AL81" s="371"/>
      <c r="AM81" s="371"/>
      <c r="AQ81" s="352"/>
      <c r="AR81" s="352"/>
      <c r="AS81" s="352"/>
      <c r="AT81" s="352"/>
      <c r="BA81" s="340"/>
      <c r="BT81" s="5"/>
      <c r="BU81" s="5"/>
      <c r="BV81" s="5"/>
    </row>
    <row r="82" customFormat="false" ht="15.75" hidden="false" customHeight="true" outlineLevel="0" collapsed="false">
      <c r="B82" s="377" t="n">
        <v>43403</v>
      </c>
      <c r="C82" s="378" t="s">
        <v>329</v>
      </c>
      <c r="D82" s="378"/>
      <c r="E82" s="378"/>
      <c r="F82" s="378"/>
      <c r="G82" s="378"/>
      <c r="H82" s="378"/>
      <c r="I82" s="378"/>
      <c r="J82" s="378"/>
      <c r="K82" s="378"/>
      <c r="L82" s="378"/>
      <c r="M82" s="378"/>
      <c r="N82" s="378"/>
      <c r="O82" s="378"/>
      <c r="P82" s="378"/>
      <c r="Q82" s="378"/>
      <c r="R82" s="378"/>
      <c r="S82" s="378"/>
      <c r="T82" s="378"/>
      <c r="U82" s="378"/>
      <c r="V82" s="378"/>
      <c r="W82" s="378"/>
      <c r="X82" s="378"/>
      <c r="Y82" s="378"/>
      <c r="Z82" s="378"/>
      <c r="AA82" s="378"/>
      <c r="AB82" s="378"/>
      <c r="AC82" s="378"/>
      <c r="AD82" s="378"/>
      <c r="AE82" s="378"/>
      <c r="AF82" s="374"/>
      <c r="AG82" s="374"/>
      <c r="AH82" s="371"/>
      <c r="AI82" s="371"/>
      <c r="AJ82" s="371"/>
      <c r="AK82" s="371"/>
      <c r="AL82" s="371"/>
      <c r="AM82" s="371"/>
      <c r="AQ82" s="352"/>
      <c r="AR82" s="352"/>
      <c r="AS82" s="352"/>
      <c r="AT82" s="352"/>
      <c r="BA82" s="340"/>
      <c r="BT82" s="5"/>
      <c r="BU82" s="5"/>
      <c r="BV82" s="5"/>
    </row>
    <row r="83" customFormat="false" ht="15.75" hidden="false" customHeight="true" outlineLevel="0" collapsed="false">
      <c r="B83" s="377" t="n">
        <v>43404</v>
      </c>
      <c r="C83" s="378" t="s">
        <v>330</v>
      </c>
      <c r="D83" s="378"/>
      <c r="E83" s="378"/>
      <c r="F83" s="378"/>
      <c r="G83" s="378"/>
      <c r="H83" s="378"/>
      <c r="I83" s="378"/>
      <c r="J83" s="378"/>
      <c r="K83" s="378"/>
      <c r="L83" s="378"/>
      <c r="M83" s="378"/>
      <c r="N83" s="378"/>
      <c r="O83" s="378"/>
      <c r="P83" s="378"/>
      <c r="Q83" s="378"/>
      <c r="R83" s="378"/>
      <c r="S83" s="378"/>
      <c r="T83" s="378"/>
      <c r="U83" s="378"/>
      <c r="V83" s="378"/>
      <c r="W83" s="378"/>
      <c r="X83" s="378"/>
      <c r="Y83" s="378"/>
      <c r="Z83" s="378"/>
      <c r="AA83" s="378"/>
      <c r="AB83" s="378"/>
      <c r="AC83" s="378"/>
      <c r="AD83" s="378"/>
      <c r="AE83" s="378"/>
      <c r="AF83" s="374"/>
      <c r="AG83" s="374"/>
      <c r="AH83" s="371"/>
      <c r="AI83" s="371"/>
      <c r="AJ83" s="371"/>
      <c r="AK83" s="371"/>
      <c r="AL83" s="371"/>
      <c r="AM83" s="371"/>
      <c r="AQ83" s="352"/>
      <c r="AR83" s="352"/>
      <c r="AS83" s="352"/>
      <c r="AT83" s="352"/>
      <c r="BA83" s="340"/>
      <c r="BT83" s="5"/>
      <c r="BU83" s="5"/>
      <c r="BV83" s="5"/>
    </row>
    <row r="102" customFormat="false" ht="15" hidden="false" customHeight="false" outlineLevel="0" collapsed="false">
      <c r="L102" s="0" t="n">
        <f aca="false">15+(53/60)</f>
        <v>15.8833333333333</v>
      </c>
      <c r="M102" s="0" t="n">
        <f aca="false">L102-L103</f>
        <v>17.4666666666667</v>
      </c>
      <c r="N102" s="0" t="n">
        <f aca="false">M102*60</f>
        <v>1048</v>
      </c>
    </row>
    <row r="103" customFormat="false" ht="15" hidden="false" customHeight="false" outlineLevel="0" collapsed="false">
      <c r="I103" s="0" t="n">
        <v>23</v>
      </c>
      <c r="J103" s="0" t="n">
        <v>6</v>
      </c>
      <c r="K103" s="0" t="n">
        <f aca="false">I103+(J103/60)</f>
        <v>23.1</v>
      </c>
      <c r="L103" s="0" t="n">
        <f aca="false">K104-K103</f>
        <v>-1.58333333333334</v>
      </c>
      <c r="M103" s="0" t="n">
        <f aca="false">L103-15</f>
        <v>-16.5833333333333</v>
      </c>
      <c r="N103" s="0" t="n">
        <f aca="false">M103*60</f>
        <v>-995</v>
      </c>
      <c r="R103" s="0" t="n">
        <f aca="false">54/60</f>
        <v>0.9</v>
      </c>
    </row>
    <row r="104" customFormat="false" ht="15" hidden="false" customHeight="false" outlineLevel="0" collapsed="false">
      <c r="I104" s="0" t="n">
        <v>21</v>
      </c>
      <c r="J104" s="0" t="n">
        <v>31</v>
      </c>
      <c r="K104" s="0" t="n">
        <f aca="false">I104+(J104/60)</f>
        <v>21.5166666666667</v>
      </c>
      <c r="L104" s="0" t="n">
        <f aca="false">L103-13</f>
        <v>-14.5833333333333</v>
      </c>
      <c r="M104" s="0" t="n">
        <f aca="false">L104*60</f>
        <v>-875</v>
      </c>
      <c r="R104" s="0" t="n">
        <f aca="false">R103*60</f>
        <v>54</v>
      </c>
    </row>
    <row r="106" customFormat="false" ht="15" hidden="false" customHeight="false" outlineLevel="0" collapsed="false">
      <c r="O106" s="0" t="n">
        <f aca="false">23.1-13.58</f>
        <v>9.52</v>
      </c>
      <c r="P106" s="0" t="n">
        <f aca="false">O106-9</f>
        <v>0.520000000000001</v>
      </c>
      <c r="Q106" s="0" t="n">
        <f aca="false">P106*60</f>
        <v>31.2000000000001</v>
      </c>
    </row>
  </sheetData>
  <mergeCells count="117">
    <mergeCell ref="B1:Y1"/>
    <mergeCell ref="B2:AG2"/>
    <mergeCell ref="B3:B5"/>
    <mergeCell ref="C3:C5"/>
    <mergeCell ref="D3:D5"/>
    <mergeCell ref="E3:E5"/>
    <mergeCell ref="F3:G4"/>
    <mergeCell ref="H3:K3"/>
    <mergeCell ref="L3:O3"/>
    <mergeCell ref="P3:Q4"/>
    <mergeCell ref="R3:R5"/>
    <mergeCell ref="S3:S5"/>
    <mergeCell ref="T3:T5"/>
    <mergeCell ref="U3:U5"/>
    <mergeCell ref="V3:V5"/>
    <mergeCell ref="W3:W5"/>
    <mergeCell ref="X3:X5"/>
    <mergeCell ref="Y3:Y5"/>
    <mergeCell ref="Z3:Z5"/>
    <mergeCell ref="AA3:AA5"/>
    <mergeCell ref="AB3:AB5"/>
    <mergeCell ref="AC3:AC5"/>
    <mergeCell ref="AD3:AD5"/>
    <mergeCell ref="AE3:AE5"/>
    <mergeCell ref="AF3:AF5"/>
    <mergeCell ref="AG3:AG5"/>
    <mergeCell ref="AH3:AH5"/>
    <mergeCell ref="AI3:AI5"/>
    <mergeCell ref="AJ3:AJ5"/>
    <mergeCell ref="AK3:AK5"/>
    <mergeCell ref="AL3:AL5"/>
    <mergeCell ref="AM3:AM5"/>
    <mergeCell ref="AN3:AN5"/>
    <mergeCell ref="AO3:AO5"/>
    <mergeCell ref="AP3:AP5"/>
    <mergeCell ref="AQ3:AQ5"/>
    <mergeCell ref="AR3:AR5"/>
    <mergeCell ref="AT3:AT5"/>
    <mergeCell ref="AU3:AU5"/>
    <mergeCell ref="AV3:AV5"/>
    <mergeCell ref="AW3:AW5"/>
    <mergeCell ref="AX3:AX5"/>
    <mergeCell ref="AY3:AY5"/>
    <mergeCell ref="AZ3:AZ5"/>
    <mergeCell ref="BB3:BB5"/>
    <mergeCell ref="BC3:BC5"/>
    <mergeCell ref="BD3:BD5"/>
    <mergeCell ref="BE3:BE5"/>
    <mergeCell ref="BF3:BF5"/>
    <mergeCell ref="BG3:BG5"/>
    <mergeCell ref="BL3:BM3"/>
    <mergeCell ref="BP3:BP5"/>
    <mergeCell ref="BQ3:BQ5"/>
    <mergeCell ref="BR3:BR5"/>
    <mergeCell ref="BT3:BT5"/>
    <mergeCell ref="BU3:BU5"/>
    <mergeCell ref="BX3:BX5"/>
    <mergeCell ref="BY3:BY5"/>
    <mergeCell ref="CA3:CA5"/>
    <mergeCell ref="CB3:CB5"/>
    <mergeCell ref="CD3:CE3"/>
    <mergeCell ref="CF3:CG3"/>
    <mergeCell ref="H4:I4"/>
    <mergeCell ref="J4:K4"/>
    <mergeCell ref="L4:M4"/>
    <mergeCell ref="N4:O4"/>
    <mergeCell ref="BH4:BH5"/>
    <mergeCell ref="BI4:BI5"/>
    <mergeCell ref="BK4:BK5"/>
    <mergeCell ref="BL4:BL5"/>
    <mergeCell ref="BM4:BM5"/>
    <mergeCell ref="BN4:BN5"/>
    <mergeCell ref="BO4:BO5"/>
    <mergeCell ref="BW4:BW5"/>
    <mergeCell ref="A6:A12"/>
    <mergeCell ref="A13:A19"/>
    <mergeCell ref="A20:A26"/>
    <mergeCell ref="A27:A33"/>
    <mergeCell ref="A34:A40"/>
    <mergeCell ref="F44:G44"/>
    <mergeCell ref="H44:I44"/>
    <mergeCell ref="J44:K44"/>
    <mergeCell ref="L44:M44"/>
    <mergeCell ref="N44:O44"/>
    <mergeCell ref="P44:Q44"/>
    <mergeCell ref="C52:AE52"/>
    <mergeCell ref="C53:AE53"/>
    <mergeCell ref="C54:AE54"/>
    <mergeCell ref="C55:AE55"/>
    <mergeCell ref="C56:AE56"/>
    <mergeCell ref="C57:AE57"/>
    <mergeCell ref="C58:AE58"/>
    <mergeCell ref="C59:AE59"/>
    <mergeCell ref="C60:AE60"/>
    <mergeCell ref="C61:AE61"/>
    <mergeCell ref="C62:AE62"/>
    <mergeCell ref="C63:AE63"/>
    <mergeCell ref="C64:AE64"/>
    <mergeCell ref="C65:AE65"/>
    <mergeCell ref="C66:AE66"/>
    <mergeCell ref="C67:AE67"/>
    <mergeCell ref="C68:AE68"/>
    <mergeCell ref="C69:AE69"/>
    <mergeCell ref="C70:AE70"/>
    <mergeCell ref="C71:AE71"/>
    <mergeCell ref="C72:AE72"/>
    <mergeCell ref="C73:AE73"/>
    <mergeCell ref="C74:AE74"/>
    <mergeCell ref="C75:AE75"/>
    <mergeCell ref="C76:AE76"/>
    <mergeCell ref="C77:AE77"/>
    <mergeCell ref="C78:AE78"/>
    <mergeCell ref="C79:AE79"/>
    <mergeCell ref="C80:AE80"/>
    <mergeCell ref="C81:AE81"/>
    <mergeCell ref="C82:AE82"/>
    <mergeCell ref="C83:AE83"/>
  </mergeCells>
  <conditionalFormatting sqref="R13:T15">
    <cfRule type="cellIs" priority="2" operator="greaterThan" aboveAverage="0" equalAverage="0" bottom="0" percent="0" rank="0" text="" dxfId="2">
      <formula>3768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G1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5" topLeftCell="V15" activePane="bottomRight" state="frozen"/>
      <selection pane="topLeft" activeCell="A1" activeCellId="0" sqref="A1"/>
      <selection pane="topRight" activeCell="V1" activeCellId="0" sqref="V1"/>
      <selection pane="bottomLeft" activeCell="A15" activeCellId="0" sqref="A15"/>
      <selection pane="bottomRight" activeCell="V33" activeCellId="1" sqref="A3:AN5 V33"/>
    </sheetView>
  </sheetViews>
  <sheetFormatPr defaultColWidth="8.54296875" defaultRowHeight="15" zeroHeight="false" outlineLevelRow="0" outlineLevelCol="0"/>
  <cols>
    <col collapsed="false" customWidth="true" hidden="false" outlineLevel="0" max="2" min="2" style="0" width="9.43"/>
    <col collapsed="false" customWidth="true" hidden="false" outlineLevel="0" max="4" min="3" style="0" width="9.28"/>
    <col collapsed="false" customWidth="true" hidden="false" outlineLevel="0" max="5" min="5" style="0" width="9.43"/>
    <col collapsed="false" customWidth="true" hidden="false" outlineLevel="0" max="21" min="6" style="0" width="9.28"/>
    <col collapsed="false" customWidth="true" hidden="false" outlineLevel="0" max="22" min="22" style="0" width="9.57"/>
    <col collapsed="false" customWidth="true" hidden="false" outlineLevel="0" max="23" min="23" style="0" width="9.28"/>
    <col collapsed="false" customWidth="true" hidden="false" outlineLevel="0" max="24" min="24" style="0" width="9.85"/>
    <col collapsed="false" customWidth="true" hidden="false" outlineLevel="0" max="25" min="25" style="0" width="9.28"/>
    <col collapsed="false" customWidth="true" hidden="false" outlineLevel="0" max="37" min="37" style="0" width="10.85"/>
    <col collapsed="false" customWidth="true" hidden="false" outlineLevel="0" max="39" min="39" style="0" width="11"/>
    <col collapsed="false" customWidth="true" hidden="false" outlineLevel="0" max="40" min="40" style="0" width="10.57"/>
    <col collapsed="false" customWidth="true" hidden="false" outlineLevel="0" max="41" min="41" style="0" width="9.43"/>
    <col collapsed="false" customWidth="true" hidden="false" outlineLevel="0" max="42" min="42" style="0" width="11.57"/>
    <col collapsed="false" customWidth="true" hidden="false" outlineLevel="0" max="66" min="66" style="0" width="9.57"/>
    <col collapsed="false" customWidth="true" hidden="false" outlineLevel="0" max="79" min="79" style="0" width="12.43"/>
    <col collapsed="false" customWidth="true" hidden="false" outlineLevel="0" max="80" min="80" style="0" width="12"/>
    <col collapsed="false" customWidth="true" hidden="false" outlineLevel="0" max="81" min="81" style="0" width="8.28"/>
    <col collapsed="false" customWidth="true" hidden="false" outlineLevel="0" max="82" min="82" style="0" width="10"/>
  </cols>
  <sheetData>
    <row r="1" customFormat="false" ht="18" hidden="false" customHeight="false" outlineLevel="0" collapsed="false">
      <c r="B1" s="1" t="s">
        <v>0</v>
      </c>
      <c r="C1" s="1"/>
      <c r="D1" s="1"/>
      <c r="E1" s="1"/>
      <c r="F1" s="1"/>
      <c r="G1" s="1"/>
      <c r="H1" s="1"/>
      <c r="I1" s="1"/>
      <c r="J1" s="1"/>
      <c r="K1" s="1"/>
      <c r="L1" s="1"/>
      <c r="M1" s="1"/>
      <c r="N1" s="1"/>
      <c r="O1" s="1"/>
      <c r="P1" s="1"/>
      <c r="Q1" s="1"/>
      <c r="R1" s="1"/>
      <c r="S1" s="1"/>
      <c r="T1" s="1"/>
      <c r="U1" s="1"/>
      <c r="V1" s="1"/>
      <c r="W1" s="1"/>
      <c r="X1" s="1"/>
      <c r="Y1" s="1"/>
      <c r="Z1" s="2"/>
      <c r="AA1" s="3"/>
      <c r="AB1" s="3"/>
      <c r="AC1" s="3"/>
      <c r="AD1" s="3"/>
      <c r="AE1" s="4"/>
      <c r="AF1" s="4"/>
      <c r="AG1" s="4"/>
      <c r="AH1" s="4"/>
      <c r="AI1" s="4"/>
      <c r="AJ1" s="4"/>
      <c r="AK1" s="4"/>
      <c r="AL1" s="4"/>
      <c r="AM1" s="4"/>
      <c r="BT1" s="5"/>
      <c r="BU1" s="5"/>
      <c r="BV1" s="5"/>
    </row>
    <row r="2" customFormat="false" ht="18.75" hidden="false" customHeight="false" outlineLevel="0" collapsed="false">
      <c r="B2" s="6" t="n">
        <v>43405</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7"/>
      <c r="AI2" s="7"/>
      <c r="AJ2" s="7"/>
      <c r="AK2" s="8"/>
      <c r="AL2" s="8"/>
      <c r="AM2" s="8"/>
      <c r="AN2" s="8"/>
      <c r="AO2" s="8"/>
      <c r="AP2" s="8"/>
      <c r="AQ2" s="8"/>
      <c r="AR2" s="8"/>
      <c r="AS2" s="9"/>
      <c r="AT2" s="10"/>
      <c r="AU2" s="10"/>
      <c r="AV2" s="10"/>
      <c r="AW2" s="10"/>
      <c r="AX2" s="10"/>
      <c r="AY2" s="11"/>
      <c r="AZ2" s="11"/>
      <c r="BT2" s="5"/>
      <c r="BU2" s="5"/>
      <c r="BV2" s="5"/>
    </row>
    <row r="3" customFormat="false" ht="30.75" hidden="false" customHeight="true" outlineLevel="0" collapsed="false">
      <c r="A3" s="279"/>
      <c r="B3" s="280" t="s">
        <v>1</v>
      </c>
      <c r="C3" s="281" t="s">
        <v>2</v>
      </c>
      <c r="D3" s="282" t="s">
        <v>3</v>
      </c>
      <c r="E3" s="281" t="s">
        <v>147</v>
      </c>
      <c r="F3" s="283" t="s">
        <v>148</v>
      </c>
      <c r="G3" s="283"/>
      <c r="H3" s="284" t="s">
        <v>149</v>
      </c>
      <c r="I3" s="284"/>
      <c r="J3" s="284"/>
      <c r="K3" s="284"/>
      <c r="L3" s="284" t="s">
        <v>150</v>
      </c>
      <c r="M3" s="284"/>
      <c r="N3" s="284"/>
      <c r="O3" s="284"/>
      <c r="P3" s="285" t="s">
        <v>151</v>
      </c>
      <c r="Q3" s="285"/>
      <c r="R3" s="286" t="s">
        <v>16</v>
      </c>
      <c r="S3" s="287" t="s">
        <v>17</v>
      </c>
      <c r="T3" s="288" t="s">
        <v>18</v>
      </c>
      <c r="U3" s="289" t="s">
        <v>19</v>
      </c>
      <c r="V3" s="290" t="s">
        <v>20</v>
      </c>
      <c r="W3" s="291" t="s">
        <v>21</v>
      </c>
      <c r="X3" s="291" t="s">
        <v>22</v>
      </c>
      <c r="Y3" s="291" t="s">
        <v>23</v>
      </c>
      <c r="Z3" s="291" t="s">
        <v>24</v>
      </c>
      <c r="AA3" s="291" t="s">
        <v>25</v>
      </c>
      <c r="AB3" s="291" t="s">
        <v>26</v>
      </c>
      <c r="AC3" s="292" t="s">
        <v>27</v>
      </c>
      <c r="AD3" s="293" t="s">
        <v>152</v>
      </c>
      <c r="AE3" s="294" t="s">
        <v>29</v>
      </c>
      <c r="AF3" s="293" t="s">
        <v>30</v>
      </c>
      <c r="AG3" s="295" t="s">
        <v>31</v>
      </c>
      <c r="AH3" s="295" t="s">
        <v>32</v>
      </c>
      <c r="AI3" s="295" t="s">
        <v>33</v>
      </c>
      <c r="AJ3" s="33" t="s">
        <v>34</v>
      </c>
      <c r="AK3" s="296" t="s">
        <v>35</v>
      </c>
      <c r="AL3" s="32" t="s">
        <v>153</v>
      </c>
      <c r="AM3" s="33" t="s">
        <v>154</v>
      </c>
      <c r="AN3" s="32" t="s">
        <v>155</v>
      </c>
      <c r="AO3" s="32" t="s">
        <v>40</v>
      </c>
      <c r="AP3" s="33" t="s">
        <v>41</v>
      </c>
      <c r="AQ3" s="34" t="s">
        <v>39</v>
      </c>
      <c r="AR3" s="35" t="s">
        <v>42</v>
      </c>
      <c r="AS3" s="36"/>
      <c r="AT3" s="37" t="s">
        <v>43</v>
      </c>
      <c r="AU3" s="38" t="s">
        <v>44</v>
      </c>
      <c r="AV3" s="38" t="s">
        <v>45</v>
      </c>
      <c r="AW3" s="38" t="s">
        <v>46</v>
      </c>
      <c r="AX3" s="38" t="s">
        <v>47</v>
      </c>
      <c r="AY3" s="38" t="s">
        <v>48</v>
      </c>
      <c r="AZ3" s="38" t="s">
        <v>49</v>
      </c>
      <c r="BB3" s="38" t="s">
        <v>50</v>
      </c>
      <c r="BC3" s="38" t="s">
        <v>51</v>
      </c>
      <c r="BD3" s="38" t="s">
        <v>52</v>
      </c>
      <c r="BE3" s="38" t="s">
        <v>53</v>
      </c>
      <c r="BF3" s="38" t="s">
        <v>54</v>
      </c>
      <c r="BG3" s="38" t="s">
        <v>55</v>
      </c>
      <c r="BH3" s="38" t="s">
        <v>56</v>
      </c>
      <c r="BI3" s="38" t="s">
        <v>57</v>
      </c>
      <c r="BJ3" s="38" t="s">
        <v>58</v>
      </c>
      <c r="BK3" s="38" t="s">
        <v>59</v>
      </c>
      <c r="BL3" s="38" t="s">
        <v>60</v>
      </c>
      <c r="BM3" s="38"/>
      <c r="BN3" s="38" t="s">
        <v>61</v>
      </c>
      <c r="BO3" s="38" t="s">
        <v>62</v>
      </c>
      <c r="BP3" s="38" t="s">
        <v>63</v>
      </c>
      <c r="BQ3" s="39" t="s">
        <v>64</v>
      </c>
      <c r="BR3" s="39" t="s">
        <v>65</v>
      </c>
      <c r="BS3" s="40"/>
      <c r="BT3" s="41" t="s">
        <v>66</v>
      </c>
      <c r="BU3" s="41" t="s">
        <v>67</v>
      </c>
      <c r="BV3" s="5"/>
      <c r="BW3" s="38" t="s">
        <v>68</v>
      </c>
      <c r="BX3" s="38" t="s">
        <v>69</v>
      </c>
      <c r="BY3" s="38" t="s">
        <v>70</v>
      </c>
      <c r="CA3" s="42" t="s">
        <v>71</v>
      </c>
      <c r="CB3" s="42" t="s">
        <v>72</v>
      </c>
      <c r="CD3" s="43" t="s">
        <v>73</v>
      </c>
      <c r="CE3" s="43"/>
      <c r="CF3" s="43" t="s">
        <v>74</v>
      </c>
      <c r="CG3" s="43"/>
    </row>
    <row r="4" customFormat="false" ht="26.25" hidden="false" customHeight="true" outlineLevel="0" collapsed="false">
      <c r="A4" s="297"/>
      <c r="B4" s="280"/>
      <c r="C4" s="281"/>
      <c r="D4" s="282"/>
      <c r="E4" s="281"/>
      <c r="F4" s="283"/>
      <c r="G4" s="283"/>
      <c r="H4" s="298" t="s">
        <v>75</v>
      </c>
      <c r="I4" s="298"/>
      <c r="J4" s="299" t="s">
        <v>76</v>
      </c>
      <c r="K4" s="299"/>
      <c r="L4" s="298" t="s">
        <v>75</v>
      </c>
      <c r="M4" s="298"/>
      <c r="N4" s="299" t="s">
        <v>76</v>
      </c>
      <c r="O4" s="299"/>
      <c r="P4" s="285"/>
      <c r="Q4" s="285"/>
      <c r="R4" s="286"/>
      <c r="S4" s="287"/>
      <c r="T4" s="288"/>
      <c r="U4" s="289"/>
      <c r="V4" s="290"/>
      <c r="W4" s="291"/>
      <c r="X4" s="291"/>
      <c r="Y4" s="291"/>
      <c r="Z4" s="291"/>
      <c r="AA4" s="291"/>
      <c r="AB4" s="291"/>
      <c r="AC4" s="292"/>
      <c r="AD4" s="293"/>
      <c r="AE4" s="294"/>
      <c r="AF4" s="293"/>
      <c r="AG4" s="295"/>
      <c r="AH4" s="295"/>
      <c r="AI4" s="295"/>
      <c r="AJ4" s="33"/>
      <c r="AK4" s="296"/>
      <c r="AL4" s="32"/>
      <c r="AM4" s="33"/>
      <c r="AN4" s="32"/>
      <c r="AO4" s="32"/>
      <c r="AP4" s="33"/>
      <c r="AQ4" s="34"/>
      <c r="AR4" s="35"/>
      <c r="AS4" s="36"/>
      <c r="AT4" s="37"/>
      <c r="AU4" s="38"/>
      <c r="AV4" s="38"/>
      <c r="AW4" s="38"/>
      <c r="AX4" s="38"/>
      <c r="AY4" s="38"/>
      <c r="AZ4" s="38"/>
      <c r="BB4" s="38"/>
      <c r="BC4" s="38"/>
      <c r="BD4" s="38"/>
      <c r="BE4" s="38"/>
      <c r="BF4" s="38"/>
      <c r="BG4" s="38"/>
      <c r="BH4" s="69" t="s">
        <v>77</v>
      </c>
      <c r="BI4" s="69" t="s">
        <v>77</v>
      </c>
      <c r="BJ4" s="69" t="s">
        <v>78</v>
      </c>
      <c r="BK4" s="39" t="s">
        <v>79</v>
      </c>
      <c r="BL4" s="39" t="s">
        <v>79</v>
      </c>
      <c r="BM4" s="39" t="s">
        <v>80</v>
      </c>
      <c r="BN4" s="69" t="s">
        <v>81</v>
      </c>
      <c r="BO4" s="69" t="s">
        <v>82</v>
      </c>
      <c r="BP4" s="38"/>
      <c r="BQ4" s="39"/>
      <c r="BR4" s="39"/>
      <c r="BS4" s="40"/>
      <c r="BT4" s="41"/>
      <c r="BU4" s="41"/>
      <c r="BV4" s="5"/>
      <c r="BW4" s="69" t="s">
        <v>77</v>
      </c>
      <c r="BX4" s="38"/>
      <c r="BY4" s="38"/>
      <c r="CA4" s="42"/>
      <c r="CB4" s="42"/>
      <c r="CD4" s="70" t="s">
        <v>83</v>
      </c>
      <c r="CE4" s="71" t="s">
        <v>84</v>
      </c>
      <c r="CF4" s="70" t="s">
        <v>83</v>
      </c>
      <c r="CG4" s="71" t="s">
        <v>84</v>
      </c>
    </row>
    <row r="5" customFormat="false" ht="15.75" hidden="false" customHeight="false" outlineLevel="0" collapsed="false">
      <c r="A5" s="297"/>
      <c r="B5" s="280"/>
      <c r="C5" s="281"/>
      <c r="D5" s="282"/>
      <c r="E5" s="281"/>
      <c r="F5" s="300" t="s">
        <v>85</v>
      </c>
      <c r="G5" s="299" t="s">
        <v>86</v>
      </c>
      <c r="H5" s="301" t="s">
        <v>87</v>
      </c>
      <c r="I5" s="302" t="s">
        <v>88</v>
      </c>
      <c r="J5" s="302" t="s">
        <v>87</v>
      </c>
      <c r="K5" s="303" t="s">
        <v>88</v>
      </c>
      <c r="L5" s="298" t="s">
        <v>87</v>
      </c>
      <c r="M5" s="302" t="s">
        <v>88</v>
      </c>
      <c r="N5" s="302" t="s">
        <v>87</v>
      </c>
      <c r="O5" s="299" t="s">
        <v>88</v>
      </c>
      <c r="P5" s="302" t="s">
        <v>87</v>
      </c>
      <c r="Q5" s="299" t="s">
        <v>88</v>
      </c>
      <c r="R5" s="286"/>
      <c r="S5" s="287"/>
      <c r="T5" s="288"/>
      <c r="U5" s="289"/>
      <c r="V5" s="290"/>
      <c r="W5" s="291"/>
      <c r="X5" s="291"/>
      <c r="Y5" s="291"/>
      <c r="Z5" s="291"/>
      <c r="AA5" s="291"/>
      <c r="AB5" s="291"/>
      <c r="AC5" s="292"/>
      <c r="AD5" s="293"/>
      <c r="AE5" s="294"/>
      <c r="AF5" s="293"/>
      <c r="AG5" s="295"/>
      <c r="AH5" s="295"/>
      <c r="AI5" s="295"/>
      <c r="AJ5" s="33"/>
      <c r="AK5" s="296"/>
      <c r="AL5" s="32"/>
      <c r="AM5" s="33"/>
      <c r="AN5" s="32"/>
      <c r="AO5" s="32"/>
      <c r="AP5" s="33"/>
      <c r="AQ5" s="34"/>
      <c r="AR5" s="35"/>
      <c r="AS5" s="36"/>
      <c r="AT5" s="37"/>
      <c r="AU5" s="38"/>
      <c r="AV5" s="38"/>
      <c r="AW5" s="38"/>
      <c r="AX5" s="38"/>
      <c r="AY5" s="38"/>
      <c r="AZ5" s="38"/>
      <c r="BB5" s="38"/>
      <c r="BC5" s="38"/>
      <c r="BD5" s="38"/>
      <c r="BE5" s="38"/>
      <c r="BF5" s="38"/>
      <c r="BG5" s="38"/>
      <c r="BH5" s="69"/>
      <c r="BI5" s="69"/>
      <c r="BJ5" s="69" t="s">
        <v>89</v>
      </c>
      <c r="BK5" s="39"/>
      <c r="BL5" s="39"/>
      <c r="BM5" s="39"/>
      <c r="BN5" s="69"/>
      <c r="BO5" s="69"/>
      <c r="BP5" s="38"/>
      <c r="BQ5" s="39"/>
      <c r="BR5" s="39"/>
      <c r="BS5" s="40"/>
      <c r="BT5" s="41"/>
      <c r="BU5" s="41"/>
      <c r="BV5" s="5"/>
      <c r="BW5" s="69"/>
      <c r="BX5" s="38"/>
      <c r="BY5" s="38"/>
      <c r="CA5" s="42"/>
      <c r="CB5" s="42"/>
      <c r="CD5" s="88" t="s">
        <v>90</v>
      </c>
      <c r="CE5" s="89" t="s">
        <v>91</v>
      </c>
      <c r="CF5" s="88" t="s">
        <v>90</v>
      </c>
      <c r="CG5" s="89" t="s">
        <v>91</v>
      </c>
    </row>
    <row r="6" customFormat="false" ht="12.75" hidden="false" customHeight="true" outlineLevel="0" collapsed="false">
      <c r="A6" s="90" t="s">
        <v>137</v>
      </c>
      <c r="B6" s="91" t="n">
        <v>43402</v>
      </c>
      <c r="C6" s="92" t="n">
        <v>78.29</v>
      </c>
      <c r="D6" s="93" t="n">
        <v>0.5578</v>
      </c>
      <c r="E6" s="94" t="n">
        <v>62.17</v>
      </c>
      <c r="F6" s="95" t="n">
        <v>92</v>
      </c>
      <c r="G6" s="95" t="n">
        <v>69</v>
      </c>
      <c r="H6" s="96" t="n">
        <v>18</v>
      </c>
      <c r="I6" s="96" t="n">
        <v>35</v>
      </c>
      <c r="J6" s="96" t="n">
        <v>24</v>
      </c>
      <c r="K6" s="96" t="n">
        <v>0</v>
      </c>
      <c r="L6" s="97" t="n">
        <v>4</v>
      </c>
      <c r="M6" s="97" t="n">
        <v>32</v>
      </c>
      <c r="N6" s="97" t="n">
        <v>0</v>
      </c>
      <c r="O6" s="97" t="n">
        <v>0</v>
      </c>
      <c r="P6" s="97" t="n">
        <v>18</v>
      </c>
      <c r="Q6" s="97" t="n">
        <v>24</v>
      </c>
      <c r="R6" s="97" t="n">
        <v>3610</v>
      </c>
      <c r="S6" s="98" t="n">
        <v>3550</v>
      </c>
      <c r="T6" s="98" t="n">
        <v>3159</v>
      </c>
      <c r="U6" s="99" t="n">
        <v>3109</v>
      </c>
      <c r="V6" s="99" t="n">
        <v>3209</v>
      </c>
      <c r="W6" s="96" t="n">
        <v>43</v>
      </c>
      <c r="X6" s="96" t="n">
        <v>0</v>
      </c>
      <c r="Y6" s="96" t="n">
        <v>46</v>
      </c>
      <c r="Z6" s="96" t="n">
        <v>0</v>
      </c>
      <c r="AA6" s="96" t="n">
        <v>60</v>
      </c>
      <c r="AB6" s="95" t="n">
        <v>0</v>
      </c>
      <c r="AC6" s="100" t="n">
        <f aca="false">V6-U6+AZ6</f>
        <v>100</v>
      </c>
      <c r="AD6" s="101" t="n">
        <f aca="false">U6-T6</f>
        <v>-50</v>
      </c>
      <c r="AE6" s="95" t="n">
        <v>150</v>
      </c>
      <c r="AF6" s="102" t="n">
        <f aca="false">IF(AE6&gt;0, V6/(AE6*24),"no data")</f>
        <v>0.891388888888889</v>
      </c>
      <c r="AG6" s="103" t="n">
        <f aca="false">IF(R6&gt;0,R6/24,"no data")</f>
        <v>150.416666666667</v>
      </c>
      <c r="AH6" s="102" t="n">
        <f aca="false">IF(U6&gt;0,(U6/R6),"no data")</f>
        <v>0.861218836565097</v>
      </c>
      <c r="AI6" s="104" t="n">
        <f aca="false">(1440-((W6*X6)+(Y6*Z6)+(AA6*AB6))/(W6+Y6+AA6))/1440</f>
        <v>1</v>
      </c>
      <c r="AJ6" s="105" t="n">
        <f aca="false">IF(U6&gt;0,(1440-((X6*W6+AT6*AU6)+(Z6*Y6+AV6*AW6)+(AA6*AB6+AX6*AY6))/(W6+Y6+AA6))/1440,"no data")</f>
        <v>0.950139821029083</v>
      </c>
      <c r="AK6" s="127" t="n">
        <v>7.614</v>
      </c>
      <c r="AL6" s="127" t="n">
        <v>163.53</v>
      </c>
      <c r="AM6" s="94" t="n">
        <f aca="false">AK6*AL6</f>
        <v>1245.11742</v>
      </c>
      <c r="AN6" s="127" t="n">
        <v>26.228</v>
      </c>
      <c r="AO6" s="265" t="n">
        <v>994.01</v>
      </c>
      <c r="AP6" s="109" t="n">
        <f aca="false">AN6*AO6</f>
        <v>26070.89428</v>
      </c>
      <c r="AQ6" s="130" t="n">
        <f aca="false">IF(U6&gt;0,((((AK6*AL6)+(AN6*AO6))/(U6*1000))*1000000),"no data")</f>
        <v>8786.10862013509</v>
      </c>
      <c r="AR6" s="111" t="n">
        <f aca="false">S6/24</f>
        <v>147.916666666667</v>
      </c>
      <c r="AS6" s="36"/>
      <c r="AT6" s="95" t="n">
        <v>18</v>
      </c>
      <c r="AU6" s="112" t="n">
        <v>53</v>
      </c>
      <c r="AV6" s="112" t="n">
        <v>0</v>
      </c>
      <c r="AW6" s="95" t="n">
        <v>0</v>
      </c>
      <c r="AX6" s="112" t="n">
        <v>29</v>
      </c>
      <c r="AY6" s="95" t="n">
        <v>336</v>
      </c>
      <c r="AZ6" s="95" t="n">
        <v>0</v>
      </c>
      <c r="BB6" s="113" t="n">
        <v>818</v>
      </c>
      <c r="BC6" s="113" t="n">
        <v>1095</v>
      </c>
      <c r="BD6" s="113" t="n">
        <v>1296</v>
      </c>
      <c r="BE6" s="113" t="n">
        <f aca="false">BC6-BB6</f>
        <v>277</v>
      </c>
      <c r="BF6" s="113" t="n">
        <f aca="false">AQ6</f>
        <v>8786.10862013509</v>
      </c>
      <c r="BG6" s="214" t="n">
        <f aca="false">BD6/24</f>
        <v>54</v>
      </c>
      <c r="BH6" s="115" t="n">
        <v>1.627</v>
      </c>
      <c r="BI6" s="116" t="n">
        <v>2.152</v>
      </c>
      <c r="BJ6" s="117" t="n">
        <v>29.95</v>
      </c>
      <c r="BK6" s="117" t="n">
        <v>25.83</v>
      </c>
      <c r="BL6" s="118" t="n">
        <v>22.05</v>
      </c>
      <c r="BM6" s="117" t="n">
        <v>26.55</v>
      </c>
      <c r="BN6" s="118" t="n">
        <v>1003.08</v>
      </c>
      <c r="BO6" s="117" t="n">
        <v>50.06</v>
      </c>
      <c r="BP6" s="119" t="n">
        <v>0.9215</v>
      </c>
      <c r="BQ6" s="113" t="n">
        <v>96.08</v>
      </c>
      <c r="BR6" s="117" t="n">
        <v>86.6</v>
      </c>
      <c r="BS6" s="120" t="n">
        <f aca="false">BR6-BQ6</f>
        <v>-9.48</v>
      </c>
      <c r="BT6" s="113" t="n">
        <v>11780</v>
      </c>
      <c r="BU6" s="113" t="n">
        <v>11399</v>
      </c>
      <c r="BV6" s="135" t="n">
        <f aca="false">BU6-BT6</f>
        <v>-381</v>
      </c>
      <c r="BW6" s="113" t="n">
        <f aca="false">BH6+BI6</f>
        <v>3.779</v>
      </c>
      <c r="BX6" s="114" t="n">
        <v>18.7833333333333</v>
      </c>
      <c r="BY6" s="114" t="n">
        <v>24</v>
      </c>
      <c r="CA6" s="114" t="n">
        <v>18.43</v>
      </c>
      <c r="CB6" s="114" t="n">
        <v>7.48</v>
      </c>
      <c r="CD6" s="114" t="n">
        <v>2.1</v>
      </c>
      <c r="CE6" s="114" t="n">
        <v>4.8</v>
      </c>
      <c r="CF6" s="114" t="n">
        <v>2.1</v>
      </c>
      <c r="CG6" s="114" t="n">
        <v>-0.8</v>
      </c>
    </row>
    <row r="7" customFormat="false" ht="15" hidden="false" customHeight="false" outlineLevel="0" collapsed="false">
      <c r="A7" s="90"/>
      <c r="B7" s="91" t="n">
        <v>43403</v>
      </c>
      <c r="C7" s="92" t="n">
        <v>77.8</v>
      </c>
      <c r="D7" s="93" t="n">
        <v>0.582</v>
      </c>
      <c r="E7" s="94" t="n">
        <v>62.9</v>
      </c>
      <c r="F7" s="95" t="n">
        <v>91</v>
      </c>
      <c r="G7" s="95" t="n">
        <v>68</v>
      </c>
      <c r="H7" s="96" t="n">
        <v>14</v>
      </c>
      <c r="I7" s="96" t="n">
        <v>56</v>
      </c>
      <c r="J7" s="96" t="n">
        <v>24</v>
      </c>
      <c r="K7" s="96" t="n">
        <v>0</v>
      </c>
      <c r="L7" s="97" t="n">
        <v>8</v>
      </c>
      <c r="M7" s="97" t="n">
        <v>15</v>
      </c>
      <c r="N7" s="97" t="n">
        <v>0</v>
      </c>
      <c r="O7" s="97" t="n">
        <v>0</v>
      </c>
      <c r="P7" s="97" t="n">
        <v>14</v>
      </c>
      <c r="Q7" s="97" t="n">
        <v>52</v>
      </c>
      <c r="R7" s="97" t="n">
        <v>3618</v>
      </c>
      <c r="S7" s="98" t="n">
        <v>3538</v>
      </c>
      <c r="T7" s="98" t="n">
        <v>2873</v>
      </c>
      <c r="U7" s="99" t="n">
        <v>2824</v>
      </c>
      <c r="V7" s="99" t="n">
        <v>2921</v>
      </c>
      <c r="W7" s="96" t="n">
        <v>43</v>
      </c>
      <c r="X7" s="96" t="n">
        <v>0</v>
      </c>
      <c r="Y7" s="96" t="n">
        <v>46</v>
      </c>
      <c r="Z7" s="96" t="n">
        <v>0</v>
      </c>
      <c r="AA7" s="96" t="n">
        <v>60</v>
      </c>
      <c r="AB7" s="95" t="n">
        <v>0</v>
      </c>
      <c r="AC7" s="100" t="n">
        <v>97</v>
      </c>
      <c r="AD7" s="101" t="n">
        <f aca="false">U7-T7</f>
        <v>-49</v>
      </c>
      <c r="AE7" s="95" t="n">
        <v>151</v>
      </c>
      <c r="AF7" s="102" t="n">
        <f aca="false">IF(AE7&gt;0, V7/(AE7*24),"no data")</f>
        <v>0.806015452538631</v>
      </c>
      <c r="AG7" s="103" t="n">
        <f aca="false">IF(R7&gt;0,R7/24,"no data")</f>
        <v>150.75</v>
      </c>
      <c r="AH7" s="102" t="n">
        <f aca="false">IF(U7&gt;0,(U7/R7),"no data")</f>
        <v>0.780541735765616</v>
      </c>
      <c r="AI7" s="104" t="n">
        <f aca="false">(1440-((W7*X7)+(Y7*Z7)+(AA7*AB7))/(W7+Y7+AA7))/1440</f>
        <v>1</v>
      </c>
      <c r="AJ7" s="105" t="n">
        <f aca="false">IF(U7&gt;0,(1440-((X7*W7+AT7*AU7)+(Z7*Y7+AV7*AW7)+(AA7*AB7+AX7*AY7))/(W7+Y7+AA7))/1440,"no data")</f>
        <v>0.921989187173751</v>
      </c>
      <c r="AK7" s="127" t="n">
        <v>7.65</v>
      </c>
      <c r="AL7" s="127" t="n">
        <v>165.15</v>
      </c>
      <c r="AM7" s="94" t="n">
        <f aca="false">AK7*AL7</f>
        <v>1263.3975</v>
      </c>
      <c r="AN7" s="127" t="n">
        <v>23.763</v>
      </c>
      <c r="AO7" s="265" t="n">
        <v>990.11</v>
      </c>
      <c r="AP7" s="109" t="n">
        <f aca="false">AN7*AO7</f>
        <v>23527.98393</v>
      </c>
      <c r="AQ7" s="130" t="n">
        <f aca="false">IF(U7&gt;0,((((AK7*AL7)+(AN7*AO7))/(U7*1000))*1000000),"no data")</f>
        <v>8778.8177868272</v>
      </c>
      <c r="AR7" s="111" t="n">
        <f aca="false">S7/24</f>
        <v>147.416666666667</v>
      </c>
      <c r="AS7" s="36"/>
      <c r="AT7" s="95" t="n">
        <v>18</v>
      </c>
      <c r="AU7" s="112" t="n">
        <v>47</v>
      </c>
      <c r="AV7" s="112" t="n">
        <v>0</v>
      </c>
      <c r="AW7" s="95" t="n">
        <v>0</v>
      </c>
      <c r="AX7" s="112" t="n">
        <v>29</v>
      </c>
      <c r="AY7" s="95" t="n">
        <v>548</v>
      </c>
      <c r="AZ7" s="95" t="n">
        <v>0</v>
      </c>
      <c r="BB7" s="113" t="n">
        <v>661</v>
      </c>
      <c r="BC7" s="113" t="n">
        <v>1091</v>
      </c>
      <c r="BD7" s="113" t="n">
        <v>1169</v>
      </c>
      <c r="BE7" s="113" t="n">
        <f aca="false">BC7-BB7</f>
        <v>430</v>
      </c>
      <c r="BF7" s="113" t="n">
        <f aca="false">AQ7</f>
        <v>8778.8177868272</v>
      </c>
      <c r="BG7" s="214" t="n">
        <f aca="false">BD7/24</f>
        <v>48.7083333333333</v>
      </c>
      <c r="BH7" s="115" t="n">
        <v>1.295</v>
      </c>
      <c r="BI7" s="116" t="n">
        <v>2.067</v>
      </c>
      <c r="BJ7" s="117" t="n">
        <v>29.85</v>
      </c>
      <c r="BK7" s="117" t="n">
        <v>16.88</v>
      </c>
      <c r="BL7" s="118" t="n">
        <v>22.06</v>
      </c>
      <c r="BM7" s="117" t="n">
        <v>26.52</v>
      </c>
      <c r="BN7" s="118" t="n">
        <v>1002.7</v>
      </c>
      <c r="BO7" s="117" t="n">
        <v>50.07</v>
      </c>
      <c r="BP7" s="119" t="n">
        <v>0.921</v>
      </c>
      <c r="BQ7" s="113" t="n">
        <v>95.15</v>
      </c>
      <c r="BR7" s="117" t="n">
        <v>86.56</v>
      </c>
      <c r="BS7" s="120" t="n">
        <f aca="false">BR7-BQ7</f>
        <v>-8.59</v>
      </c>
      <c r="BT7" s="113" t="n">
        <v>11826</v>
      </c>
      <c r="BU7" s="113" t="n">
        <v>11443</v>
      </c>
      <c r="BV7" s="135" t="n">
        <f aca="false">BU7-BT7</f>
        <v>-383</v>
      </c>
      <c r="BW7" s="113" t="n">
        <f aca="false">BH7+BI7</f>
        <v>3.362</v>
      </c>
      <c r="BX7" s="114" t="n">
        <v>15.25</v>
      </c>
      <c r="BY7" s="114" t="n">
        <v>24</v>
      </c>
      <c r="CA7" s="114" t="n">
        <v>14.23</v>
      </c>
      <c r="CB7" s="114" t="n">
        <v>7.05</v>
      </c>
      <c r="CD7" s="114" t="n">
        <v>2</v>
      </c>
      <c r="CE7" s="114" t="n">
        <v>4.6</v>
      </c>
      <c r="CF7" s="114" t="n">
        <v>2</v>
      </c>
      <c r="CG7" s="114" t="n">
        <v>-1</v>
      </c>
    </row>
    <row r="8" customFormat="false" ht="15" hidden="false" customHeight="false" outlineLevel="0" collapsed="false">
      <c r="A8" s="90"/>
      <c r="B8" s="91" t="n">
        <v>43404</v>
      </c>
      <c r="C8" s="92" t="n">
        <v>77.6</v>
      </c>
      <c r="D8" s="93" t="n">
        <v>0.601</v>
      </c>
      <c r="E8" s="94" t="n">
        <v>63.9</v>
      </c>
      <c r="F8" s="95" t="n">
        <v>91</v>
      </c>
      <c r="G8" s="95" t="n">
        <v>67</v>
      </c>
      <c r="H8" s="96" t="n">
        <v>15</v>
      </c>
      <c r="I8" s="96" t="n">
        <v>3</v>
      </c>
      <c r="J8" s="96" t="n">
        <v>22</v>
      </c>
      <c r="K8" s="96" t="n">
        <v>36</v>
      </c>
      <c r="L8" s="97" t="n">
        <v>6</v>
      </c>
      <c r="M8" s="97" t="n">
        <v>58</v>
      </c>
      <c r="N8" s="97" t="n">
        <v>0</v>
      </c>
      <c r="O8" s="97" t="n">
        <v>0</v>
      </c>
      <c r="P8" s="97" t="n">
        <v>13</v>
      </c>
      <c r="Q8" s="97" t="n">
        <v>35</v>
      </c>
      <c r="R8" s="97" t="n">
        <v>3621</v>
      </c>
      <c r="S8" s="98" t="n">
        <v>3353</v>
      </c>
      <c r="T8" s="98" t="n">
        <v>2757</v>
      </c>
      <c r="U8" s="99" t="n">
        <v>2707</v>
      </c>
      <c r="V8" s="99" t="n">
        <v>2798</v>
      </c>
      <c r="W8" s="96" t="n">
        <v>43</v>
      </c>
      <c r="X8" s="96" t="n">
        <v>69</v>
      </c>
      <c r="Y8" s="96" t="n">
        <v>46</v>
      </c>
      <c r="Z8" s="96" t="n">
        <v>35</v>
      </c>
      <c r="AA8" s="96" t="n">
        <v>60</v>
      </c>
      <c r="AB8" s="95" t="n">
        <v>54</v>
      </c>
      <c r="AC8" s="100" t="n">
        <f aca="false">V8-U8+AZ8</f>
        <v>91</v>
      </c>
      <c r="AD8" s="101" t="n">
        <f aca="false">U8-T8</f>
        <v>-50</v>
      </c>
      <c r="AE8" s="95" t="n">
        <v>149</v>
      </c>
      <c r="AF8" s="102" t="n">
        <f aca="false">IF(AE8&gt;0, V8/(AE8*24),"no data")</f>
        <v>0.782438478747204</v>
      </c>
      <c r="AG8" s="103" t="n">
        <f aca="false">IF(R8&gt;0,R8/24,"no data")</f>
        <v>150.875</v>
      </c>
      <c r="AH8" s="102" t="n">
        <f aca="false">IF(U8&gt;0,(U8/R8),"no data")</f>
        <v>0.747583540458437</v>
      </c>
      <c r="AI8" s="104" t="n">
        <f aca="false">(1440-((W8*X8)+(Y8*Z8)+(AA8*AB8))/(W8+Y8+AA8))/1440</f>
        <v>0.963567300521998</v>
      </c>
      <c r="AJ8" s="105" t="n">
        <f aca="false">IF(U8&gt;0,(1440-((X8*W8+AT8*AU8)+(Z8*Y8+AV8*AW8)+(AA8*AB8+AX8*AY8))/(W8+Y8+AA8))/1440,"no data")</f>
        <v>0.875330909768829</v>
      </c>
      <c r="AK8" s="127" t="n">
        <v>7.27</v>
      </c>
      <c r="AL8" s="127" t="n">
        <v>164.84</v>
      </c>
      <c r="AM8" s="94" t="n">
        <f aca="false">AK8*AL8</f>
        <v>1198.3868</v>
      </c>
      <c r="AN8" s="127" t="n">
        <v>22.878</v>
      </c>
      <c r="AO8" s="265" t="n">
        <v>991.46</v>
      </c>
      <c r="AP8" s="109" t="n">
        <f aca="false">AN8*AO8</f>
        <v>22682.62188</v>
      </c>
      <c r="AQ8" s="130" t="n">
        <f aca="false">IF(U8&gt;0,((((AK8*AL8)+(AN8*AO8))/(U8*1000))*1000000),"no data")</f>
        <v>8821.94631695604</v>
      </c>
      <c r="AR8" s="111" t="n">
        <f aca="false">S8/24</f>
        <v>139.708333333333</v>
      </c>
      <c r="AS8" s="36"/>
      <c r="AT8" s="95" t="n">
        <v>21</v>
      </c>
      <c r="AU8" s="112" t="n">
        <v>50</v>
      </c>
      <c r="AV8" s="112" t="n">
        <v>27</v>
      </c>
      <c r="AW8" s="95" t="n">
        <v>49</v>
      </c>
      <c r="AX8" s="112" t="n">
        <v>29</v>
      </c>
      <c r="AY8" s="95" t="n">
        <v>571</v>
      </c>
      <c r="AZ8" s="95" t="n">
        <v>0</v>
      </c>
      <c r="BB8" s="113" t="n">
        <v>650</v>
      </c>
      <c r="BC8" s="113" t="n">
        <v>1035</v>
      </c>
      <c r="BD8" s="113" t="n">
        <v>1113</v>
      </c>
      <c r="BE8" s="113" t="n">
        <f aca="false">BC8-BB8</f>
        <v>385</v>
      </c>
      <c r="BF8" s="113" t="n">
        <f aca="false">AQ8</f>
        <v>8821.94631695604</v>
      </c>
      <c r="BG8" s="214" t="n">
        <f aca="false">BD8/24</f>
        <v>46.375</v>
      </c>
      <c r="BH8" s="115" t="n">
        <v>1.219</v>
      </c>
      <c r="BI8" s="116" t="n">
        <v>1.832</v>
      </c>
      <c r="BJ8" s="117" t="n">
        <v>29.54</v>
      </c>
      <c r="BK8" s="118" t="n">
        <v>16.74</v>
      </c>
      <c r="BL8" s="117" t="n">
        <v>21.17</v>
      </c>
      <c r="BM8" s="117" t="n">
        <v>25.11</v>
      </c>
      <c r="BN8" s="118" t="n">
        <v>1002.79</v>
      </c>
      <c r="BO8" s="117" t="n">
        <v>50.07</v>
      </c>
      <c r="BP8" s="119" t="n">
        <v>0.9215</v>
      </c>
      <c r="BQ8" s="118" t="n">
        <v>93.87</v>
      </c>
      <c r="BR8" s="117" t="n">
        <v>86.42</v>
      </c>
      <c r="BS8" s="120" t="n">
        <f aca="false">BR8-BQ8</f>
        <v>-7.45</v>
      </c>
      <c r="BT8" s="113" t="n">
        <v>11876</v>
      </c>
      <c r="BU8" s="113" t="n">
        <v>11468</v>
      </c>
      <c r="BV8" s="135" t="n">
        <f aca="false">BU8-BT8</f>
        <v>-408</v>
      </c>
      <c r="BW8" s="113" t="n">
        <f aca="false">BH8+BI8</f>
        <v>3.051</v>
      </c>
      <c r="BX8" s="114" t="n">
        <v>13.6667</v>
      </c>
      <c r="BY8" s="114" t="n">
        <v>21.62</v>
      </c>
      <c r="CA8" s="114" t="n">
        <v>12.85</v>
      </c>
      <c r="CB8" s="114" t="n">
        <v>3.81</v>
      </c>
      <c r="CD8" s="114" t="n">
        <v>2.1</v>
      </c>
      <c r="CE8" s="114" t="n">
        <v>4.8</v>
      </c>
      <c r="CF8" s="114" t="n">
        <v>2.1</v>
      </c>
      <c r="CG8" s="114" t="n">
        <v>-1</v>
      </c>
    </row>
    <row r="9" customFormat="false" ht="15" hidden="false" customHeight="false" outlineLevel="0" collapsed="false">
      <c r="A9" s="90"/>
      <c r="B9" s="91" t="n">
        <v>43405</v>
      </c>
      <c r="C9" s="92" t="n">
        <v>76.75</v>
      </c>
      <c r="D9" s="93" t="n">
        <v>0.6241</v>
      </c>
      <c r="E9" s="94" t="n">
        <v>64.3</v>
      </c>
      <c r="F9" s="95" t="n">
        <v>89</v>
      </c>
      <c r="G9" s="95" t="n">
        <v>67</v>
      </c>
      <c r="H9" s="96" t="n">
        <v>0</v>
      </c>
      <c r="I9" s="96" t="n">
        <v>0</v>
      </c>
      <c r="J9" s="96" t="n">
        <v>0</v>
      </c>
      <c r="K9" s="96" t="n">
        <v>0</v>
      </c>
      <c r="L9" s="97" t="n">
        <v>0</v>
      </c>
      <c r="M9" s="97" t="n">
        <v>0</v>
      </c>
      <c r="N9" s="97" t="n">
        <v>0</v>
      </c>
      <c r="O9" s="97" t="n">
        <v>0</v>
      </c>
      <c r="P9" s="97" t="n">
        <v>0</v>
      </c>
      <c r="Q9" s="97" t="n">
        <v>0</v>
      </c>
      <c r="R9" s="97" t="n">
        <v>3624</v>
      </c>
      <c r="S9" s="98" t="n">
        <v>0</v>
      </c>
      <c r="T9" s="98" t="n">
        <v>0</v>
      </c>
      <c r="U9" s="99" t="n">
        <v>0</v>
      </c>
      <c r="V9" s="99" t="n">
        <v>0</v>
      </c>
      <c r="W9" s="96" t="n">
        <v>43</v>
      </c>
      <c r="X9" s="96" t="n">
        <v>1440</v>
      </c>
      <c r="Y9" s="96" t="n">
        <v>46</v>
      </c>
      <c r="Z9" s="96" t="n">
        <v>1440</v>
      </c>
      <c r="AA9" s="96" t="n">
        <v>60</v>
      </c>
      <c r="AB9" s="95" t="n">
        <v>1440</v>
      </c>
      <c r="AC9" s="100" t="n">
        <f aca="false">V9-U9+AZ9</f>
        <v>6</v>
      </c>
      <c r="AD9" s="101" t="n">
        <f aca="false">U9-T9</f>
        <v>0</v>
      </c>
      <c r="AE9" s="95" t="n">
        <v>0</v>
      </c>
      <c r="AF9" s="102" t="str">
        <f aca="false">IF(AE9&gt;0, V9/(AE9*24),"no data")</f>
        <v>no data</v>
      </c>
      <c r="AG9" s="103" t="n">
        <f aca="false">IF(R9&gt;0,R9/24,"no data")</f>
        <v>151</v>
      </c>
      <c r="AH9" s="102" t="str">
        <f aca="false">IF(U9&gt;0,(U9/R9),"no data")</f>
        <v>no data</v>
      </c>
      <c r="AI9" s="104" t="n">
        <f aca="false">(1440-((W9*X9)+(Y9*Z9)+(AA9*AB9))/(W9+Y9+AA9))/1440</f>
        <v>0</v>
      </c>
      <c r="AJ9" s="105" t="str">
        <f aca="false">IF(U9&gt;0,(1440-((X9*W9+AT9*AU9)+(Z9*Y9+AV9*AW9)+(AA9*AB9+AX9*AY9))/(W9+Y9+AA9))/1440,"no data")</f>
        <v>no data</v>
      </c>
      <c r="AK9" s="116" t="n">
        <v>0</v>
      </c>
      <c r="AL9" s="266" t="n">
        <v>0</v>
      </c>
      <c r="AM9" s="94" t="n">
        <f aca="false">AK9*AL9</f>
        <v>0</v>
      </c>
      <c r="AN9" s="116" t="n">
        <v>0</v>
      </c>
      <c r="AO9" s="266" t="n">
        <v>0</v>
      </c>
      <c r="AP9" s="109" t="n">
        <f aca="false">AN9*AO9</f>
        <v>0</v>
      </c>
      <c r="AQ9" s="130" t="str">
        <f aca="false">IF(U9&gt;0,((((AK9*AL9)+(AN9*AO9))/(U9*1000))*1000000),"no data")</f>
        <v>no data</v>
      </c>
      <c r="AR9" s="111" t="n">
        <f aca="false">S9/24</f>
        <v>0</v>
      </c>
      <c r="AS9" s="36"/>
      <c r="AT9" s="95" t="n">
        <v>0</v>
      </c>
      <c r="AU9" s="112" t="n">
        <v>0</v>
      </c>
      <c r="AV9" s="112" t="n">
        <v>0</v>
      </c>
      <c r="AW9" s="95" t="n">
        <v>0</v>
      </c>
      <c r="AX9" s="112" t="n">
        <v>0</v>
      </c>
      <c r="AY9" s="95" t="n">
        <v>0</v>
      </c>
      <c r="AZ9" s="95" t="n">
        <v>6</v>
      </c>
      <c r="BB9" s="113" t="n">
        <v>0</v>
      </c>
      <c r="BC9" s="113" t="n">
        <v>0</v>
      </c>
      <c r="BD9" s="113" t="n">
        <v>0</v>
      </c>
      <c r="BE9" s="113" t="n">
        <f aca="false">BC9-BB9</f>
        <v>0</v>
      </c>
      <c r="BF9" s="113" t="str">
        <f aca="false">AQ9</f>
        <v>no data</v>
      </c>
      <c r="BG9" s="214" t="n">
        <f aca="false">BD9/24</f>
        <v>0</v>
      </c>
      <c r="BH9" s="115" t="n">
        <v>0</v>
      </c>
      <c r="BI9" s="116" t="n">
        <v>0</v>
      </c>
      <c r="BJ9" s="117" t="n">
        <v>0</v>
      </c>
      <c r="BK9" s="118" t="n">
        <v>0</v>
      </c>
      <c r="BL9" s="117" t="n">
        <v>0</v>
      </c>
      <c r="BM9" s="117" t="n">
        <v>0</v>
      </c>
      <c r="BN9" s="118" t="n">
        <v>1002.6</v>
      </c>
      <c r="BO9" s="117" t="n">
        <v>0</v>
      </c>
      <c r="BP9" s="136" t="n">
        <v>0</v>
      </c>
      <c r="BQ9" s="117" t="n">
        <v>0</v>
      </c>
      <c r="BR9" s="117" t="n">
        <v>0</v>
      </c>
      <c r="BS9" s="120" t="n">
        <f aca="false">BR9-BQ9</f>
        <v>0</v>
      </c>
      <c r="BT9" s="113" t="n">
        <v>0</v>
      </c>
      <c r="BU9" s="113" t="n">
        <v>0</v>
      </c>
      <c r="BV9" s="135" t="n">
        <f aca="false">BU9-BT9</f>
        <v>0</v>
      </c>
      <c r="BW9" s="113" t="n">
        <f aca="false">BH9+BI9</f>
        <v>0</v>
      </c>
      <c r="BX9" s="114" t="n">
        <v>0</v>
      </c>
      <c r="BY9" s="114" t="n">
        <v>0</v>
      </c>
      <c r="CA9" s="114" t="n">
        <v>0</v>
      </c>
      <c r="CB9" s="114" t="n">
        <v>3.3</v>
      </c>
      <c r="CD9" s="114" t="n">
        <v>0</v>
      </c>
      <c r="CE9" s="114" t="n">
        <v>0</v>
      </c>
      <c r="CF9" s="114" t="n">
        <v>0</v>
      </c>
      <c r="CG9" s="114" t="n">
        <v>0</v>
      </c>
    </row>
    <row r="10" customFormat="false" ht="15" hidden="false" customHeight="false" outlineLevel="0" collapsed="false">
      <c r="A10" s="90"/>
      <c r="B10" s="91" t="n">
        <v>43406</v>
      </c>
      <c r="C10" s="92" t="n">
        <v>73.6</v>
      </c>
      <c r="D10" s="93" t="n">
        <v>0.685</v>
      </c>
      <c r="E10" s="94" t="n">
        <v>63.8</v>
      </c>
      <c r="F10" s="95" t="n">
        <v>82</v>
      </c>
      <c r="G10" s="95" t="n">
        <v>66</v>
      </c>
      <c r="H10" s="96" t="n">
        <v>0</v>
      </c>
      <c r="I10" s="96" t="n">
        <v>0</v>
      </c>
      <c r="J10" s="96" t="n">
        <v>0</v>
      </c>
      <c r="K10" s="96" t="n">
        <v>0</v>
      </c>
      <c r="L10" s="97" t="n">
        <v>0</v>
      </c>
      <c r="M10" s="97" t="n">
        <v>0</v>
      </c>
      <c r="N10" s="97" t="n">
        <v>0</v>
      </c>
      <c r="O10" s="97" t="n">
        <v>0</v>
      </c>
      <c r="P10" s="97" t="n">
        <v>0</v>
      </c>
      <c r="Q10" s="97" t="n">
        <v>0</v>
      </c>
      <c r="R10" s="97" t="n">
        <v>3648</v>
      </c>
      <c r="S10" s="98" t="n">
        <v>0</v>
      </c>
      <c r="T10" s="98" t="n">
        <v>0</v>
      </c>
      <c r="U10" s="99" t="n">
        <v>0</v>
      </c>
      <c r="V10" s="99" t="n">
        <v>0</v>
      </c>
      <c r="W10" s="96" t="n">
        <v>43</v>
      </c>
      <c r="X10" s="96" t="n">
        <v>1440</v>
      </c>
      <c r="Y10" s="96" t="n">
        <v>46</v>
      </c>
      <c r="Z10" s="96" t="n">
        <v>1440</v>
      </c>
      <c r="AA10" s="96" t="n">
        <v>60</v>
      </c>
      <c r="AB10" s="95" t="n">
        <v>1440</v>
      </c>
      <c r="AC10" s="100" t="n">
        <v>9</v>
      </c>
      <c r="AD10" s="101" t="n">
        <f aca="false">U10-T10</f>
        <v>0</v>
      </c>
      <c r="AE10" s="95" t="n">
        <v>0</v>
      </c>
      <c r="AF10" s="102" t="str">
        <f aca="false">IF(AE10&gt;0, V10/(AE10*24),"no data")</f>
        <v>no data</v>
      </c>
      <c r="AG10" s="103" t="n">
        <f aca="false">IF(R10&gt;0,R10/24,"no data")</f>
        <v>152</v>
      </c>
      <c r="AH10" s="102" t="str">
        <f aca="false">IF(U10&gt;0,(U10/R10),"no data")</f>
        <v>no data</v>
      </c>
      <c r="AI10" s="104" t="n">
        <f aca="false">(1440-((W10*X10)+(Y10*Z10)+(AA10*AB10))/(W10+Y10+AA10))/1440</f>
        <v>0</v>
      </c>
      <c r="AJ10" s="105" t="str">
        <f aca="false">IF(U10&gt;0,(1440-((X10*W10+AT10*AU10)+(Z10*Y10+AV10*AW10)+(AA10*AB10+AX10*AY10))/(W10+Y10+AA10))/1440,"no data")</f>
        <v>no data</v>
      </c>
      <c r="AK10" s="116" t="n">
        <v>0</v>
      </c>
      <c r="AL10" s="266" t="n">
        <v>0</v>
      </c>
      <c r="AM10" s="94" t="n">
        <f aca="false">AK10*AL10</f>
        <v>0</v>
      </c>
      <c r="AN10" s="116" t="n">
        <v>0</v>
      </c>
      <c r="AO10" s="266" t="n">
        <v>0</v>
      </c>
      <c r="AP10" s="109" t="n">
        <f aca="false">AN10*AO10</f>
        <v>0</v>
      </c>
      <c r="AQ10" s="130" t="str">
        <f aca="false">IF(U10&gt;0,((((AK10*AL10)+(AN10*AO10))/(U10*1000))*1000000),"no data")</f>
        <v>no data</v>
      </c>
      <c r="AR10" s="111" t="n">
        <f aca="false">S10/24</f>
        <v>0</v>
      </c>
      <c r="AS10" s="36"/>
      <c r="AT10" s="95" t="n">
        <v>0</v>
      </c>
      <c r="AU10" s="112" t="n">
        <v>0</v>
      </c>
      <c r="AV10" s="112" t="n">
        <v>0</v>
      </c>
      <c r="AW10" s="95" t="n">
        <v>0</v>
      </c>
      <c r="AX10" s="112" t="n">
        <v>0</v>
      </c>
      <c r="AY10" s="95" t="n">
        <v>0</v>
      </c>
      <c r="AZ10" s="95" t="n">
        <v>0</v>
      </c>
      <c r="BB10" s="113" t="n">
        <v>0</v>
      </c>
      <c r="BC10" s="113" t="n">
        <v>0</v>
      </c>
      <c r="BD10" s="113" t="n">
        <v>0</v>
      </c>
      <c r="BE10" s="113" t="n">
        <f aca="false">BC10-BB10</f>
        <v>0</v>
      </c>
      <c r="BF10" s="113" t="str">
        <f aca="false">AQ10</f>
        <v>no data</v>
      </c>
      <c r="BG10" s="214" t="n">
        <f aca="false">BD10/24</f>
        <v>0</v>
      </c>
      <c r="BH10" s="115" t="n">
        <v>0</v>
      </c>
      <c r="BI10" s="116" t="n">
        <v>0</v>
      </c>
      <c r="BJ10" s="117" t="n">
        <v>0</v>
      </c>
      <c r="BK10" s="118" t="n">
        <v>0</v>
      </c>
      <c r="BL10" s="118" t="n">
        <v>0</v>
      </c>
      <c r="BM10" s="118" t="n">
        <v>0</v>
      </c>
      <c r="BN10" s="118" t="n">
        <v>1003</v>
      </c>
      <c r="BO10" s="117" t="n">
        <v>0</v>
      </c>
      <c r="BP10" s="119" t="n">
        <v>0</v>
      </c>
      <c r="BQ10" s="114" t="n">
        <v>0</v>
      </c>
      <c r="BR10" s="114" t="n">
        <v>0</v>
      </c>
      <c r="BS10" s="120" t="n">
        <f aca="false">BR10-BQ10</f>
        <v>0</v>
      </c>
      <c r="BT10" s="113" t="n">
        <v>0</v>
      </c>
      <c r="BU10" s="113" t="n">
        <v>0</v>
      </c>
      <c r="BV10" s="135" t="n">
        <f aca="false">BU10-BT10</f>
        <v>0</v>
      </c>
      <c r="BW10" s="113" t="n">
        <f aca="false">BH10+BI10</f>
        <v>0</v>
      </c>
      <c r="BX10" s="114" t="n">
        <v>0</v>
      </c>
      <c r="BY10" s="114" t="n">
        <v>0</v>
      </c>
      <c r="CA10" s="114" t="n">
        <v>0</v>
      </c>
      <c r="CB10" s="114" t="n">
        <v>0</v>
      </c>
      <c r="CD10" s="114" t="n">
        <v>0</v>
      </c>
      <c r="CE10" s="114" t="n">
        <v>0</v>
      </c>
      <c r="CF10" s="114" t="n">
        <v>0</v>
      </c>
      <c r="CG10" s="114" t="n">
        <v>0</v>
      </c>
    </row>
    <row r="11" customFormat="false" ht="15" hidden="false" customHeight="false" outlineLevel="0" collapsed="false">
      <c r="A11" s="90"/>
      <c r="B11" s="91" t="n">
        <v>43407</v>
      </c>
      <c r="C11" s="92" t="n">
        <v>69.7</v>
      </c>
      <c r="D11" s="93" t="n">
        <v>0.562</v>
      </c>
      <c r="E11" s="94" t="n">
        <v>56.3</v>
      </c>
      <c r="F11" s="95" t="n">
        <v>82</v>
      </c>
      <c r="G11" s="95" t="n">
        <v>61</v>
      </c>
      <c r="H11" s="96" t="n">
        <v>0</v>
      </c>
      <c r="I11" s="96" t="n">
        <v>0</v>
      </c>
      <c r="J11" s="96" t="n">
        <v>0</v>
      </c>
      <c r="K11" s="96" t="n">
        <v>0</v>
      </c>
      <c r="L11" s="97" t="n">
        <v>0</v>
      </c>
      <c r="M11" s="97" t="n">
        <v>0</v>
      </c>
      <c r="N11" s="97" t="n">
        <v>0</v>
      </c>
      <c r="O11" s="97" t="n">
        <v>0</v>
      </c>
      <c r="P11" s="97" t="n">
        <v>0</v>
      </c>
      <c r="Q11" s="97" t="n">
        <v>0</v>
      </c>
      <c r="R11" s="97" t="n">
        <v>3696</v>
      </c>
      <c r="S11" s="98" t="n">
        <v>0</v>
      </c>
      <c r="T11" s="98" t="n">
        <v>0</v>
      </c>
      <c r="U11" s="99" t="n">
        <v>0</v>
      </c>
      <c r="V11" s="99" t="n">
        <v>0</v>
      </c>
      <c r="W11" s="96" t="n">
        <v>43</v>
      </c>
      <c r="X11" s="96" t="n">
        <v>1440</v>
      </c>
      <c r="Y11" s="96" t="n">
        <v>46</v>
      </c>
      <c r="Z11" s="96" t="n">
        <v>1440</v>
      </c>
      <c r="AA11" s="96" t="n">
        <v>60</v>
      </c>
      <c r="AB11" s="95" t="n">
        <v>1440</v>
      </c>
      <c r="AC11" s="100" t="n">
        <v>6</v>
      </c>
      <c r="AD11" s="101" t="n">
        <f aca="false">U11-T11</f>
        <v>0</v>
      </c>
      <c r="AE11" s="95" t="n">
        <v>0</v>
      </c>
      <c r="AF11" s="102" t="str">
        <f aca="false">IF(AE11&gt;0, V11/(AE11*24),"no data")</f>
        <v>no data</v>
      </c>
      <c r="AG11" s="103" t="n">
        <f aca="false">IF(R11&gt;0,R11/24,"no data")</f>
        <v>154</v>
      </c>
      <c r="AH11" s="102" t="str">
        <f aca="false">IF(U11&gt;0,(U11/R11),"no data")</f>
        <v>no data</v>
      </c>
      <c r="AI11" s="104" t="n">
        <f aca="false">(1440-((W11*X11)+(Y11*Z11)+(AA11*AB11))/(W11+Y11+AA11))/1440</f>
        <v>0</v>
      </c>
      <c r="AJ11" s="105" t="str">
        <f aca="false">IF(U11&gt;0,(1440-((X11*W11+AT11*AU11)+(Z11*Y11+AV11*AW11)+(AA11*AB11+AX11*AY11))/(W11+Y11+AA11))/1440,"no data")</f>
        <v>no data</v>
      </c>
      <c r="AK11" s="116" t="n">
        <v>0</v>
      </c>
      <c r="AL11" s="266" t="n">
        <v>0</v>
      </c>
      <c r="AM11" s="94" t="n">
        <f aca="false">AK11*AL11</f>
        <v>0</v>
      </c>
      <c r="AN11" s="116" t="n">
        <v>0</v>
      </c>
      <c r="AO11" s="266" t="n">
        <v>0</v>
      </c>
      <c r="AP11" s="109" t="n">
        <f aca="false">AN11*AO11</f>
        <v>0</v>
      </c>
      <c r="AQ11" s="130" t="str">
        <f aca="false">IF(U11&gt;0,((((AK11*AL11)+(AN11*AO11))/(U11*1000))*1000000),"no data")</f>
        <v>no data</v>
      </c>
      <c r="AR11" s="111" t="n">
        <f aca="false">S11/24</f>
        <v>0</v>
      </c>
      <c r="AS11" s="36"/>
      <c r="AT11" s="95" t="n">
        <v>0</v>
      </c>
      <c r="AU11" s="112" t="n">
        <v>0</v>
      </c>
      <c r="AV11" s="112" t="n">
        <v>0</v>
      </c>
      <c r="AW11" s="95" t="n">
        <v>0</v>
      </c>
      <c r="AX11" s="112" t="n">
        <v>0</v>
      </c>
      <c r="AY11" s="95" t="n">
        <v>0</v>
      </c>
      <c r="AZ11" s="95" t="n">
        <v>0</v>
      </c>
      <c r="BB11" s="113" t="n">
        <v>0</v>
      </c>
      <c r="BC11" s="113" t="n">
        <v>0</v>
      </c>
      <c r="BD11" s="113" t="n">
        <v>0</v>
      </c>
      <c r="BE11" s="113" t="n">
        <f aca="false">BC11-BB11</f>
        <v>0</v>
      </c>
      <c r="BF11" s="113" t="str">
        <f aca="false">AQ11</f>
        <v>no data</v>
      </c>
      <c r="BG11" s="214" t="n">
        <f aca="false">BD11/24</f>
        <v>0</v>
      </c>
      <c r="BH11" s="115" t="n">
        <v>0</v>
      </c>
      <c r="BI11" s="116" t="n">
        <v>0</v>
      </c>
      <c r="BJ11" s="117" t="n">
        <v>0</v>
      </c>
      <c r="BK11" s="118" t="n">
        <v>0</v>
      </c>
      <c r="BL11" s="118" t="n">
        <v>0</v>
      </c>
      <c r="BM11" s="118" t="n">
        <v>0</v>
      </c>
      <c r="BN11" s="118" t="n">
        <v>1003</v>
      </c>
      <c r="BO11" s="117" t="n">
        <v>0</v>
      </c>
      <c r="BP11" s="119" t="n">
        <v>0</v>
      </c>
      <c r="BQ11" s="114" t="n">
        <v>0</v>
      </c>
      <c r="BR11" s="114" t="n">
        <v>0</v>
      </c>
      <c r="BS11" s="120" t="n">
        <f aca="false">BR11-BQ11</f>
        <v>0</v>
      </c>
      <c r="BT11" s="113" t="n">
        <v>0</v>
      </c>
      <c r="BU11" s="113" t="n">
        <v>0</v>
      </c>
      <c r="BV11" s="135" t="n">
        <f aca="false">BU11-BT11</f>
        <v>0</v>
      </c>
      <c r="BW11" s="113" t="n">
        <f aca="false">BH11+BI11</f>
        <v>0</v>
      </c>
      <c r="BX11" s="113" t="n">
        <v>0</v>
      </c>
      <c r="BY11" s="113" t="n">
        <v>0</v>
      </c>
      <c r="CA11" s="113" t="n">
        <v>0</v>
      </c>
      <c r="CB11" s="113" t="n">
        <v>0</v>
      </c>
      <c r="CD11" s="113" t="n">
        <v>0</v>
      </c>
      <c r="CE11" s="113" t="n">
        <v>0</v>
      </c>
      <c r="CF11" s="113" t="n">
        <v>0</v>
      </c>
      <c r="CG11" s="113" t="n">
        <v>0</v>
      </c>
    </row>
    <row r="12" customFormat="false" ht="15" hidden="false" customHeight="false" outlineLevel="0" collapsed="false">
      <c r="A12" s="90"/>
      <c r="B12" s="91" t="n">
        <v>43408</v>
      </c>
      <c r="C12" s="92" t="n">
        <v>67.4</v>
      </c>
      <c r="D12" s="93" t="n">
        <v>0.473</v>
      </c>
      <c r="E12" s="94" t="n">
        <v>50.9</v>
      </c>
      <c r="F12" s="95" t="n">
        <v>87</v>
      </c>
      <c r="G12" s="95" t="n">
        <v>57</v>
      </c>
      <c r="H12" s="96" t="n">
        <v>0</v>
      </c>
      <c r="I12" s="96" t="n">
        <v>0</v>
      </c>
      <c r="J12" s="96" t="n">
        <v>0</v>
      </c>
      <c r="K12" s="96" t="n">
        <v>0</v>
      </c>
      <c r="L12" s="97" t="n">
        <v>0</v>
      </c>
      <c r="M12" s="97" t="n">
        <v>0</v>
      </c>
      <c r="N12" s="97" t="n">
        <v>0</v>
      </c>
      <c r="O12" s="97" t="n">
        <v>0</v>
      </c>
      <c r="P12" s="97" t="n">
        <v>0</v>
      </c>
      <c r="Q12" s="97" t="n">
        <v>0</v>
      </c>
      <c r="R12" s="97" t="n">
        <v>3720</v>
      </c>
      <c r="S12" s="98" t="n">
        <v>0</v>
      </c>
      <c r="T12" s="98" t="n">
        <v>0</v>
      </c>
      <c r="U12" s="99" t="n">
        <v>0</v>
      </c>
      <c r="V12" s="99" t="n">
        <v>0</v>
      </c>
      <c r="W12" s="96" t="n">
        <v>43</v>
      </c>
      <c r="X12" s="96" t="n">
        <v>1440</v>
      </c>
      <c r="Y12" s="96" t="n">
        <v>46</v>
      </c>
      <c r="Z12" s="96" t="n">
        <v>1440</v>
      </c>
      <c r="AA12" s="96" t="n">
        <v>60</v>
      </c>
      <c r="AB12" s="95" t="n">
        <v>1440</v>
      </c>
      <c r="AC12" s="100" t="n">
        <v>5</v>
      </c>
      <c r="AD12" s="101" t="n">
        <f aca="false">U12-T12</f>
        <v>0</v>
      </c>
      <c r="AE12" s="95" t="n">
        <v>0</v>
      </c>
      <c r="AF12" s="102" t="str">
        <f aca="false">IF(AE12&gt;0, V12/(AE12*24),"no data")</f>
        <v>no data</v>
      </c>
      <c r="AG12" s="103" t="n">
        <f aca="false">IF(R12&gt;0,R12/24,"no data")</f>
        <v>155</v>
      </c>
      <c r="AH12" s="102" t="str">
        <f aca="false">IF(U12&gt;0,(U12/R12),"no data")</f>
        <v>no data</v>
      </c>
      <c r="AI12" s="104" t="n">
        <f aca="false">(1440-((W12*X12)+(Y12*Z12)+(AA12*AB12))/(W12+Y12+AA12))/1440</f>
        <v>0</v>
      </c>
      <c r="AJ12" s="105" t="str">
        <f aca="false">IF(U12&gt;0,(1440-((X12*W12+AT12*AU12)+(Z12*Y12+AV12*AW12)+(AA12*AB12+AX12*AY12))/(W12+Y12+AA12))/1440,"no data")</f>
        <v>no data</v>
      </c>
      <c r="AK12" s="116" t="n">
        <v>0</v>
      </c>
      <c r="AL12" s="266" t="n">
        <v>0</v>
      </c>
      <c r="AM12" s="94" t="n">
        <f aca="false">AK12*AL12</f>
        <v>0</v>
      </c>
      <c r="AN12" s="116" t="n">
        <v>0</v>
      </c>
      <c r="AO12" s="266" t="n">
        <v>0</v>
      </c>
      <c r="AP12" s="109" t="n">
        <f aca="false">AN12*AO12</f>
        <v>0</v>
      </c>
      <c r="AQ12" s="130" t="str">
        <f aca="false">IF(U12&gt;0,((((AK12*AL12)+(AN12*AO12))/(U12*1000))*1000000),"no data")</f>
        <v>no data</v>
      </c>
      <c r="AR12" s="111" t="n">
        <f aca="false">S12/24</f>
        <v>0</v>
      </c>
      <c r="AS12" s="36"/>
      <c r="AT12" s="95" t="n">
        <v>0</v>
      </c>
      <c r="AU12" s="112" t="n">
        <v>0</v>
      </c>
      <c r="AV12" s="112" t="n">
        <v>0</v>
      </c>
      <c r="AW12" s="95" t="n">
        <v>0</v>
      </c>
      <c r="AX12" s="112" t="n">
        <v>0</v>
      </c>
      <c r="AY12" s="95" t="n">
        <v>0</v>
      </c>
      <c r="AZ12" s="95" t="n">
        <v>0</v>
      </c>
      <c r="BB12" s="113" t="n">
        <v>0</v>
      </c>
      <c r="BC12" s="113" t="n">
        <v>0</v>
      </c>
      <c r="BD12" s="113" t="n">
        <v>0</v>
      </c>
      <c r="BE12" s="113" t="n">
        <v>0</v>
      </c>
      <c r="BF12" s="113" t="str">
        <f aca="false">AQ12</f>
        <v>no data</v>
      </c>
      <c r="BG12" s="214" t="n">
        <f aca="false">BD12/24</f>
        <v>0</v>
      </c>
      <c r="BH12" s="115" t="n">
        <v>0</v>
      </c>
      <c r="BI12" s="116" t="n">
        <v>0</v>
      </c>
      <c r="BJ12" s="117" t="n">
        <v>0</v>
      </c>
      <c r="BK12" s="118" t="n">
        <v>0</v>
      </c>
      <c r="BL12" s="118" t="n">
        <v>0</v>
      </c>
      <c r="BM12" s="118" t="n">
        <v>0</v>
      </c>
      <c r="BN12" s="118" t="n">
        <v>1004</v>
      </c>
      <c r="BO12" s="117" t="n">
        <v>0</v>
      </c>
      <c r="BP12" s="119" t="n">
        <v>0</v>
      </c>
      <c r="BQ12" s="114" t="n">
        <v>0</v>
      </c>
      <c r="BR12" s="114" t="n">
        <v>0</v>
      </c>
      <c r="BS12" s="120" t="n">
        <f aca="false">BR12-BQ12</f>
        <v>0</v>
      </c>
      <c r="BT12" s="113" t="n">
        <v>0</v>
      </c>
      <c r="BU12" s="113" t="n">
        <v>0</v>
      </c>
      <c r="BV12" s="135" t="n">
        <f aca="false">BU12-BT12</f>
        <v>0</v>
      </c>
      <c r="BW12" s="113" t="n">
        <f aca="false">BH12+BI12</f>
        <v>0</v>
      </c>
      <c r="BX12" s="220" t="n">
        <v>0</v>
      </c>
      <c r="BY12" s="220" t="n">
        <v>0</v>
      </c>
      <c r="CA12" s="220" t="n">
        <v>0</v>
      </c>
      <c r="CB12" s="220" t="n">
        <v>0</v>
      </c>
      <c r="CD12" s="220" t="n">
        <v>0</v>
      </c>
      <c r="CE12" s="220" t="n">
        <v>0</v>
      </c>
      <c r="CF12" s="220" t="n">
        <v>0</v>
      </c>
      <c r="CG12" s="220" t="n">
        <v>0</v>
      </c>
    </row>
    <row r="13" customFormat="false" ht="15" hidden="false" customHeight="true" outlineLevel="0" collapsed="false">
      <c r="A13" s="90" t="s">
        <v>138</v>
      </c>
      <c r="B13" s="91" t="n">
        <v>43409</v>
      </c>
      <c r="C13" s="140" t="n">
        <v>67.1</v>
      </c>
      <c r="D13" s="141" t="n">
        <v>0.516</v>
      </c>
      <c r="E13" s="142" t="n">
        <v>52</v>
      </c>
      <c r="F13" s="143" t="n">
        <v>82.5</v>
      </c>
      <c r="G13" s="143" t="n">
        <v>55</v>
      </c>
      <c r="H13" s="144" t="n">
        <v>0</v>
      </c>
      <c r="I13" s="144" t="n">
        <v>0</v>
      </c>
      <c r="J13" s="144" t="n">
        <v>0</v>
      </c>
      <c r="K13" s="144" t="n">
        <v>0</v>
      </c>
      <c r="L13" s="145" t="n">
        <v>0</v>
      </c>
      <c r="M13" s="145" t="n">
        <v>0</v>
      </c>
      <c r="N13" s="145" t="n">
        <v>0</v>
      </c>
      <c r="O13" s="145" t="n">
        <v>0</v>
      </c>
      <c r="P13" s="145" t="n">
        <v>0</v>
      </c>
      <c r="Q13" s="145" t="n">
        <v>0</v>
      </c>
      <c r="R13" s="146" t="n">
        <v>3720</v>
      </c>
      <c r="S13" s="147" t="n">
        <v>0</v>
      </c>
      <c r="T13" s="147" t="n">
        <v>0</v>
      </c>
      <c r="U13" s="148" t="n">
        <v>0</v>
      </c>
      <c r="V13" s="148" t="n">
        <v>0</v>
      </c>
      <c r="W13" s="143" t="n">
        <v>43</v>
      </c>
      <c r="X13" s="143" t="n">
        <v>1440</v>
      </c>
      <c r="Y13" s="143" t="n">
        <v>46</v>
      </c>
      <c r="Z13" s="143" t="n">
        <v>1440</v>
      </c>
      <c r="AA13" s="143" t="n">
        <v>60</v>
      </c>
      <c r="AB13" s="143" t="n">
        <v>1440</v>
      </c>
      <c r="AC13" s="149" t="n">
        <v>6</v>
      </c>
      <c r="AD13" s="150" t="n">
        <f aca="false">U13-T13</f>
        <v>0</v>
      </c>
      <c r="AE13" s="143" t="n">
        <v>0</v>
      </c>
      <c r="AF13" s="151" t="str">
        <f aca="false">IF(AE13&gt;0, V13/(AE13*24),"no data")</f>
        <v>no data</v>
      </c>
      <c r="AG13" s="152" t="n">
        <f aca="false">IF(R13&gt;0,R13/24,"no data")</f>
        <v>155</v>
      </c>
      <c r="AH13" s="151" t="str">
        <f aca="false">IF(U13&gt;0,(U13/R13),"no data")</f>
        <v>no data</v>
      </c>
      <c r="AI13" s="153" t="n">
        <f aca="false">(1440-((W13*X13)+(Y13*Z13)+(AA13*AB13))/(W13+Y13+AA13))/1440</f>
        <v>0</v>
      </c>
      <c r="AJ13" s="154" t="str">
        <f aca="false">IF(U13&gt;0,(1440-((X13*W13+AT13*AU13)+(Z13*Y13+AV13*AW13)+(AA13*AB13+AX13*AY13))/(W13+Y13+AA13))/1440,"no data")</f>
        <v>no data</v>
      </c>
      <c r="AK13" s="258" t="n">
        <v>0</v>
      </c>
      <c r="AL13" s="259" t="n">
        <v>0</v>
      </c>
      <c r="AM13" s="251" t="n">
        <f aca="false">AK13*AL13</f>
        <v>0</v>
      </c>
      <c r="AN13" s="258" t="n">
        <v>0</v>
      </c>
      <c r="AO13" s="260" t="n">
        <v>0</v>
      </c>
      <c r="AP13" s="155" t="n">
        <f aca="false">AN13*AO13</f>
        <v>0</v>
      </c>
      <c r="AQ13" s="156" t="str">
        <f aca="false">IF(U13&gt;0,((((AK13*AL13)+(AN13*AO13))/(U13*1000))*1000000),"no data")</f>
        <v>no data</v>
      </c>
      <c r="AR13" s="157" t="n">
        <f aca="false">S13/24</f>
        <v>0</v>
      </c>
      <c r="AS13" s="36"/>
      <c r="AT13" s="158" t="n">
        <v>0</v>
      </c>
      <c r="AU13" s="143" t="n">
        <v>0</v>
      </c>
      <c r="AV13" s="159" t="n">
        <v>0</v>
      </c>
      <c r="AW13" s="159" t="n">
        <v>0</v>
      </c>
      <c r="AX13" s="143" t="n">
        <v>0</v>
      </c>
      <c r="AY13" s="159" t="n">
        <v>0</v>
      </c>
      <c r="AZ13" s="143" t="n">
        <v>0</v>
      </c>
      <c r="BB13" s="143" t="n">
        <v>0</v>
      </c>
      <c r="BC13" s="143" t="n">
        <v>0</v>
      </c>
      <c r="BD13" s="143" t="n">
        <v>0</v>
      </c>
      <c r="BE13" s="160" t="n">
        <f aca="false">BC13-BB13</f>
        <v>0</v>
      </c>
      <c r="BF13" s="161" t="str">
        <f aca="false">AQ13</f>
        <v>no data</v>
      </c>
      <c r="BG13" s="162" t="n">
        <f aca="false">BD13/24</f>
        <v>0</v>
      </c>
      <c r="BH13" s="163" t="n">
        <v>0</v>
      </c>
      <c r="BI13" s="164" t="n">
        <v>0</v>
      </c>
      <c r="BJ13" s="162" t="n">
        <v>0</v>
      </c>
      <c r="BK13" s="160" t="n">
        <v>0</v>
      </c>
      <c r="BL13" s="160" t="n">
        <v>0</v>
      </c>
      <c r="BM13" s="160" t="n">
        <v>0</v>
      </c>
      <c r="BN13" s="160" t="n">
        <v>1004</v>
      </c>
      <c r="BO13" s="162" t="n">
        <v>0</v>
      </c>
      <c r="BP13" s="165" t="n">
        <v>0</v>
      </c>
      <c r="BQ13" s="162" t="n">
        <v>0</v>
      </c>
      <c r="BR13" s="162" t="n">
        <v>0</v>
      </c>
      <c r="BS13" s="120" t="n">
        <f aca="false">BR13-BQ13</f>
        <v>0</v>
      </c>
      <c r="BT13" s="160" t="n">
        <v>0</v>
      </c>
      <c r="BU13" s="160" t="n">
        <v>0</v>
      </c>
      <c r="BV13" s="135" t="n">
        <f aca="false">BU13-BT13</f>
        <v>0</v>
      </c>
      <c r="BW13" s="160" t="n">
        <f aca="false">BH13+BI13</f>
        <v>0</v>
      </c>
      <c r="BX13" s="162" t="n">
        <v>0</v>
      </c>
      <c r="BY13" s="162" t="n">
        <v>0</v>
      </c>
      <c r="CA13" s="162" t="n">
        <v>0</v>
      </c>
      <c r="CB13" s="162" t="n">
        <v>0</v>
      </c>
      <c r="CD13" s="162" t="n">
        <v>0</v>
      </c>
      <c r="CE13" s="162" t="n">
        <v>0</v>
      </c>
      <c r="CF13" s="162" t="n">
        <v>0</v>
      </c>
      <c r="CG13" s="162" t="n">
        <v>0</v>
      </c>
    </row>
    <row r="14" customFormat="false" ht="15" hidden="false" customHeight="false" outlineLevel="0" collapsed="false">
      <c r="A14" s="90"/>
      <c r="B14" s="91" t="n">
        <v>43410</v>
      </c>
      <c r="C14" s="140" t="n">
        <v>69.3</v>
      </c>
      <c r="D14" s="166" t="n">
        <v>0.449</v>
      </c>
      <c r="E14" s="142" t="n">
        <v>51.5</v>
      </c>
      <c r="F14" s="143" t="n">
        <v>86</v>
      </c>
      <c r="G14" s="143" t="n">
        <v>59</v>
      </c>
      <c r="H14" s="144" t="n">
        <v>0</v>
      </c>
      <c r="I14" s="144" t="n">
        <v>0</v>
      </c>
      <c r="J14" s="144" t="n">
        <v>0</v>
      </c>
      <c r="K14" s="144" t="n">
        <v>0</v>
      </c>
      <c r="L14" s="145" t="n">
        <v>0</v>
      </c>
      <c r="M14" s="145" t="n">
        <v>0</v>
      </c>
      <c r="N14" s="145" t="n">
        <v>0</v>
      </c>
      <c r="O14" s="145" t="n">
        <v>0</v>
      </c>
      <c r="P14" s="145" t="n">
        <v>0</v>
      </c>
      <c r="Q14" s="145" t="n">
        <v>0</v>
      </c>
      <c r="R14" s="146" t="n">
        <v>3720</v>
      </c>
      <c r="S14" s="147" t="n">
        <v>0</v>
      </c>
      <c r="T14" s="147" t="n">
        <v>0</v>
      </c>
      <c r="U14" s="148" t="n">
        <v>0</v>
      </c>
      <c r="V14" s="148" t="n">
        <v>0</v>
      </c>
      <c r="W14" s="143" t="n">
        <v>43</v>
      </c>
      <c r="X14" s="143" t="n">
        <v>1440</v>
      </c>
      <c r="Y14" s="143" t="n">
        <v>46</v>
      </c>
      <c r="Z14" s="143" t="n">
        <v>1440</v>
      </c>
      <c r="AA14" s="143" t="n">
        <v>60</v>
      </c>
      <c r="AB14" s="143" t="n">
        <v>1440</v>
      </c>
      <c r="AC14" s="149" t="n">
        <f aca="false">V14-U14+AZ14</f>
        <v>0</v>
      </c>
      <c r="AD14" s="150" t="n">
        <f aca="false">U14-T14</f>
        <v>0</v>
      </c>
      <c r="AE14" s="143" t="n">
        <v>0</v>
      </c>
      <c r="AF14" s="151" t="str">
        <f aca="false">IF(AE14&gt;0, V14/(AE14*24),"no data")</f>
        <v>no data</v>
      </c>
      <c r="AG14" s="152" t="n">
        <f aca="false">IF(R14&gt;0,R14/24,"no data")</f>
        <v>155</v>
      </c>
      <c r="AH14" s="151" t="str">
        <f aca="false">IF(U14&gt;0,(U14/R14),"no data")</f>
        <v>no data</v>
      </c>
      <c r="AI14" s="153" t="n">
        <f aca="false">(1440-((W14*X14)+(Y14*Z14)+(AA14*AB14))/(W14+Y14+AA14))/1440</f>
        <v>0</v>
      </c>
      <c r="AJ14" s="154" t="str">
        <f aca="false">IF(U14&gt;0,(1440-((X14*W14+AT14*AU14)+(Z14*Y14+AV14*AW14)+(AA14*AB14+AX14*AY14))/(W14+Y14+AA14))/1440,"no data")</f>
        <v>no data</v>
      </c>
      <c r="AK14" s="258" t="n">
        <v>0</v>
      </c>
      <c r="AL14" s="259" t="n">
        <v>0</v>
      </c>
      <c r="AM14" s="251" t="n">
        <f aca="false">AK14*AL14</f>
        <v>0</v>
      </c>
      <c r="AN14" s="258" t="n">
        <v>0</v>
      </c>
      <c r="AO14" s="260" t="n">
        <v>0</v>
      </c>
      <c r="AP14" s="155" t="n">
        <f aca="false">AN14*AO14</f>
        <v>0</v>
      </c>
      <c r="AQ14" s="156" t="str">
        <f aca="false">IF(U14&gt;0,((((AK14*AL14)+(AN14*AO14))/(U14*1000))*1000000),"no data")</f>
        <v>no data</v>
      </c>
      <c r="AR14" s="157" t="n">
        <f aca="false">S14/24</f>
        <v>0</v>
      </c>
      <c r="AS14" s="36"/>
      <c r="AT14" s="158" t="n">
        <v>0</v>
      </c>
      <c r="AU14" s="143" t="n">
        <v>0</v>
      </c>
      <c r="AV14" s="159" t="n">
        <v>0</v>
      </c>
      <c r="AW14" s="159" t="n">
        <v>0</v>
      </c>
      <c r="AX14" s="143" t="n">
        <v>0</v>
      </c>
      <c r="AY14" s="159" t="n">
        <v>0</v>
      </c>
      <c r="AZ14" s="143" t="n">
        <v>0</v>
      </c>
      <c r="BB14" s="143" t="n">
        <v>0</v>
      </c>
      <c r="BC14" s="143" t="n">
        <v>0</v>
      </c>
      <c r="BD14" s="143" t="n">
        <v>0</v>
      </c>
      <c r="BE14" s="160" t="n">
        <v>0</v>
      </c>
      <c r="BF14" s="161" t="str">
        <f aca="false">AQ14</f>
        <v>no data</v>
      </c>
      <c r="BG14" s="162" t="n">
        <f aca="false">BD14/24</f>
        <v>0</v>
      </c>
      <c r="BH14" s="163" t="n">
        <v>0</v>
      </c>
      <c r="BI14" s="164" t="n">
        <v>0</v>
      </c>
      <c r="BJ14" s="162" t="n">
        <v>0</v>
      </c>
      <c r="BK14" s="160" t="n">
        <v>0</v>
      </c>
      <c r="BL14" s="160" t="n">
        <v>0</v>
      </c>
      <c r="BM14" s="160" t="n">
        <v>0</v>
      </c>
      <c r="BN14" s="160" t="n">
        <v>1003</v>
      </c>
      <c r="BO14" s="160" t="n">
        <v>0</v>
      </c>
      <c r="BP14" s="165" t="n">
        <v>0</v>
      </c>
      <c r="BQ14" s="162" t="n">
        <v>0</v>
      </c>
      <c r="BR14" s="162" t="n">
        <v>0</v>
      </c>
      <c r="BS14" s="120" t="n">
        <f aca="false">BR14-BQ14</f>
        <v>0</v>
      </c>
      <c r="BT14" s="160" t="n">
        <v>0</v>
      </c>
      <c r="BU14" s="160" t="n">
        <v>0</v>
      </c>
      <c r="BV14" s="135" t="n">
        <f aca="false">BU14-BT14</f>
        <v>0</v>
      </c>
      <c r="BW14" s="160" t="n">
        <f aca="false">BH14+BI14</f>
        <v>0</v>
      </c>
      <c r="BX14" s="162" t="n">
        <v>0</v>
      </c>
      <c r="BY14" s="162" t="n">
        <v>0</v>
      </c>
      <c r="CA14" s="162" t="n">
        <v>0</v>
      </c>
      <c r="CB14" s="162" t="n">
        <v>0</v>
      </c>
      <c r="CD14" s="162" t="n">
        <v>0</v>
      </c>
      <c r="CE14" s="162" t="n">
        <v>0</v>
      </c>
      <c r="CF14" s="162" t="n">
        <v>0</v>
      </c>
      <c r="CG14" s="162" t="n">
        <v>0</v>
      </c>
    </row>
    <row r="15" customFormat="false" ht="15" hidden="false" customHeight="false" outlineLevel="0" collapsed="false">
      <c r="A15" s="90"/>
      <c r="B15" s="91" t="n">
        <v>43411</v>
      </c>
      <c r="C15" s="140" t="n">
        <v>69.6</v>
      </c>
      <c r="D15" s="166" t="n">
        <v>0.481</v>
      </c>
      <c r="E15" s="142" t="n">
        <v>53</v>
      </c>
      <c r="F15" s="143" t="n">
        <v>86</v>
      </c>
      <c r="G15" s="143" t="n">
        <v>58</v>
      </c>
      <c r="H15" s="144" t="n">
        <v>0</v>
      </c>
      <c r="I15" s="144" t="n">
        <v>0</v>
      </c>
      <c r="J15" s="144" t="n">
        <v>0</v>
      </c>
      <c r="K15" s="144" t="n">
        <v>0</v>
      </c>
      <c r="L15" s="145" t="n">
        <v>0</v>
      </c>
      <c r="M15" s="145" t="n">
        <v>0</v>
      </c>
      <c r="N15" s="145" t="n">
        <v>0</v>
      </c>
      <c r="O15" s="145" t="n">
        <v>0</v>
      </c>
      <c r="P15" s="145" t="n">
        <v>0</v>
      </c>
      <c r="Q15" s="145" t="n">
        <v>0</v>
      </c>
      <c r="R15" s="146" t="n">
        <v>3720</v>
      </c>
      <c r="S15" s="147" t="n">
        <v>0</v>
      </c>
      <c r="T15" s="147" t="n">
        <v>0</v>
      </c>
      <c r="U15" s="148" t="n">
        <v>0</v>
      </c>
      <c r="V15" s="148" t="n">
        <v>0</v>
      </c>
      <c r="W15" s="143" t="n">
        <v>43</v>
      </c>
      <c r="X15" s="143" t="n">
        <v>1440</v>
      </c>
      <c r="Y15" s="143" t="n">
        <v>46</v>
      </c>
      <c r="Z15" s="143" t="n">
        <v>1440</v>
      </c>
      <c r="AA15" s="143" t="n">
        <v>60</v>
      </c>
      <c r="AB15" s="143" t="n">
        <v>1440</v>
      </c>
      <c r="AC15" s="149" t="n">
        <f aca="false">V15-U15+AZ15</f>
        <v>0</v>
      </c>
      <c r="AD15" s="150" t="n">
        <f aca="false">U15-T15</f>
        <v>0</v>
      </c>
      <c r="AE15" s="143" t="n">
        <v>0</v>
      </c>
      <c r="AF15" s="151" t="str">
        <f aca="false">IF(AE15&gt;0, V15/(AE15*24),"no data")</f>
        <v>no data</v>
      </c>
      <c r="AG15" s="152" t="n">
        <f aca="false">IF(R15&gt;0,R15/24,"no data")</f>
        <v>155</v>
      </c>
      <c r="AH15" s="151" t="str">
        <f aca="false">IF(U15&gt;0,(U15/R15),"no data")</f>
        <v>no data</v>
      </c>
      <c r="AI15" s="153" t="n">
        <f aca="false">(1440-((W15*X15)+(Y15*Z15)+(AA15*AB15))/(W15+Y15+AA15))/1440</f>
        <v>0</v>
      </c>
      <c r="AJ15" s="154" t="str">
        <f aca="false">IF(U15&gt;0,(1440-((X15*W15+AT15*AU15)+(Z15*Y15+AV15*AW15)+(AA15*AB15+AX15*AY15))/(W15+Y15+AA15))/1440,"no data")</f>
        <v>no data</v>
      </c>
      <c r="AK15" s="258" t="n">
        <v>0</v>
      </c>
      <c r="AL15" s="259" t="n">
        <v>0</v>
      </c>
      <c r="AM15" s="251" t="n">
        <f aca="false">AK15*AL15</f>
        <v>0</v>
      </c>
      <c r="AN15" s="258" t="n">
        <v>0</v>
      </c>
      <c r="AO15" s="260" t="n">
        <v>0</v>
      </c>
      <c r="AP15" s="155" t="n">
        <f aca="false">AN15*AO15</f>
        <v>0</v>
      </c>
      <c r="AQ15" s="156" t="str">
        <f aca="false">IF(U15&gt;0,((((AK15*AL15)+(AN15*AO15))/(U15*1000))*1000000),"no data")</f>
        <v>no data</v>
      </c>
      <c r="AR15" s="157" t="n">
        <f aca="false">S15/24</f>
        <v>0</v>
      </c>
      <c r="AS15" s="36"/>
      <c r="AT15" s="167" t="n">
        <v>0</v>
      </c>
      <c r="AU15" s="143" t="n">
        <v>0</v>
      </c>
      <c r="AV15" s="159" t="n">
        <v>0</v>
      </c>
      <c r="AW15" s="159" t="n">
        <v>0</v>
      </c>
      <c r="AX15" s="143" t="n">
        <v>0</v>
      </c>
      <c r="AY15" s="159" t="n">
        <v>0</v>
      </c>
      <c r="AZ15" s="143" t="n">
        <v>0</v>
      </c>
      <c r="BB15" s="143" t="n">
        <v>0</v>
      </c>
      <c r="BC15" s="143" t="n">
        <v>0</v>
      </c>
      <c r="BD15" s="143" t="n">
        <v>0</v>
      </c>
      <c r="BE15" s="160" t="n">
        <v>0</v>
      </c>
      <c r="BF15" s="161" t="str">
        <f aca="false">AQ15</f>
        <v>no data</v>
      </c>
      <c r="BG15" s="162" t="n">
        <f aca="false">BD15/24</f>
        <v>0</v>
      </c>
      <c r="BH15" s="163" t="n">
        <v>0</v>
      </c>
      <c r="BI15" s="164" t="n">
        <v>0</v>
      </c>
      <c r="BJ15" s="162" t="n">
        <v>0</v>
      </c>
      <c r="BK15" s="160" t="n">
        <v>0</v>
      </c>
      <c r="BL15" s="160" t="n">
        <v>0</v>
      </c>
      <c r="BM15" s="160" t="n">
        <v>0</v>
      </c>
      <c r="BN15" s="160" t="n">
        <v>1003</v>
      </c>
      <c r="BO15" s="160" t="n">
        <v>0</v>
      </c>
      <c r="BP15" s="165" t="n">
        <v>0</v>
      </c>
      <c r="BQ15" s="162" t="n">
        <v>0</v>
      </c>
      <c r="BR15" s="162" t="n">
        <v>0</v>
      </c>
      <c r="BS15" s="120" t="n">
        <v>0</v>
      </c>
      <c r="BT15" s="160" t="n">
        <v>0</v>
      </c>
      <c r="BU15" s="160" t="n">
        <v>0</v>
      </c>
      <c r="BV15" s="135" t="n">
        <v>0</v>
      </c>
      <c r="BW15" s="160" t="n">
        <v>0</v>
      </c>
      <c r="BX15" s="162" t="n">
        <v>0</v>
      </c>
      <c r="BY15" s="162" t="n">
        <v>0</v>
      </c>
      <c r="CA15" s="162" t="n">
        <v>0</v>
      </c>
      <c r="CB15" s="162" t="n">
        <v>0</v>
      </c>
      <c r="CD15" s="162" t="n">
        <v>0</v>
      </c>
      <c r="CE15" s="162" t="n">
        <v>0</v>
      </c>
      <c r="CF15" s="162" t="n">
        <v>0</v>
      </c>
      <c r="CG15" s="162" t="n">
        <v>0</v>
      </c>
    </row>
    <row r="16" customFormat="false" ht="15" hidden="false" customHeight="false" outlineLevel="0" collapsed="false">
      <c r="A16" s="90"/>
      <c r="B16" s="91" t="n">
        <v>43412</v>
      </c>
      <c r="C16" s="140" t="n">
        <v>70.4</v>
      </c>
      <c r="D16" s="166" t="n">
        <v>0.486</v>
      </c>
      <c r="E16" s="142" t="n">
        <v>53.8</v>
      </c>
      <c r="F16" s="168" t="n">
        <v>88</v>
      </c>
      <c r="G16" s="168" t="n">
        <v>59</v>
      </c>
      <c r="H16" s="144" t="n">
        <v>0</v>
      </c>
      <c r="I16" s="144" t="n">
        <v>0</v>
      </c>
      <c r="J16" s="144" t="n">
        <v>0</v>
      </c>
      <c r="K16" s="144" t="n">
        <v>0</v>
      </c>
      <c r="L16" s="145" t="n">
        <v>0</v>
      </c>
      <c r="M16" s="145" t="n">
        <v>0</v>
      </c>
      <c r="N16" s="145" t="n">
        <v>0</v>
      </c>
      <c r="O16" s="145" t="n">
        <v>0</v>
      </c>
      <c r="P16" s="145" t="n">
        <v>0</v>
      </c>
      <c r="Q16" s="145" t="n">
        <v>0</v>
      </c>
      <c r="R16" s="146" t="n">
        <v>3720</v>
      </c>
      <c r="S16" s="147" t="n">
        <v>0</v>
      </c>
      <c r="T16" s="147" t="n">
        <v>0</v>
      </c>
      <c r="U16" s="148" t="n">
        <v>0</v>
      </c>
      <c r="V16" s="148" t="n">
        <v>0</v>
      </c>
      <c r="W16" s="143" t="n">
        <v>43</v>
      </c>
      <c r="X16" s="168" t="n">
        <v>1440</v>
      </c>
      <c r="Y16" s="168" t="n">
        <v>46</v>
      </c>
      <c r="Z16" s="168" t="n">
        <v>1440</v>
      </c>
      <c r="AA16" s="168" t="n">
        <v>60</v>
      </c>
      <c r="AB16" s="168" t="n">
        <v>1440</v>
      </c>
      <c r="AC16" s="149" t="n">
        <f aca="false">V16-U16+AZ16</f>
        <v>8</v>
      </c>
      <c r="AD16" s="150" t="n">
        <f aca="false">U16-T16</f>
        <v>0</v>
      </c>
      <c r="AE16" s="143" t="n">
        <v>0</v>
      </c>
      <c r="AF16" s="151" t="str">
        <f aca="false">IF(AE16&gt;0, V16/(AE16*24),"no data")</f>
        <v>no data</v>
      </c>
      <c r="AG16" s="152" t="n">
        <f aca="false">IF(R16&gt;0,R16/24,"no data")</f>
        <v>155</v>
      </c>
      <c r="AH16" s="151" t="str">
        <f aca="false">IF(U16&gt;0,(U16/R16),"no data")</f>
        <v>no data</v>
      </c>
      <c r="AI16" s="153" t="n">
        <f aca="false">(1440-((W16*X16)+(Y16*Z16)+(AA16*AB16))/(W16+Y16+AA16))/1440</f>
        <v>0</v>
      </c>
      <c r="AJ16" s="154" t="str">
        <f aca="false">IF(U16&gt;0,(1440-((X16*W16+AT16*AU16)+(Z16*Y16+AV16*AW16)+(AA16*AB16+AX16*AY16))/(W16+Y16+AA16))/1440,"no data")</f>
        <v>no data</v>
      </c>
      <c r="AK16" s="258" t="n">
        <v>0</v>
      </c>
      <c r="AL16" s="259" t="n">
        <v>0</v>
      </c>
      <c r="AM16" s="251" t="n">
        <f aca="false">AK16*AL16</f>
        <v>0</v>
      </c>
      <c r="AN16" s="258" t="n">
        <v>0</v>
      </c>
      <c r="AO16" s="260" t="n">
        <v>0</v>
      </c>
      <c r="AP16" s="155" t="n">
        <f aca="false">AN16*AO16</f>
        <v>0</v>
      </c>
      <c r="AQ16" s="156" t="str">
        <f aca="false">IF(U16&gt;0,((((AK16*AL16)+(AN16*AO16))/(U16*1000))*1000000),"no data")</f>
        <v>no data</v>
      </c>
      <c r="AR16" s="157" t="n">
        <f aca="false">S16/24</f>
        <v>0</v>
      </c>
      <c r="AS16" s="36"/>
      <c r="AT16" s="143" t="n">
        <v>0</v>
      </c>
      <c r="AU16" s="159" t="n">
        <v>0</v>
      </c>
      <c r="AV16" s="159" t="n">
        <v>0</v>
      </c>
      <c r="AW16" s="143" t="n">
        <v>0</v>
      </c>
      <c r="AX16" s="159" t="n">
        <v>0</v>
      </c>
      <c r="AY16" s="143" t="n">
        <v>0</v>
      </c>
      <c r="AZ16" s="143" t="n">
        <v>8</v>
      </c>
      <c r="BB16" s="160" t="n">
        <v>0</v>
      </c>
      <c r="BC16" s="160" t="n">
        <v>0</v>
      </c>
      <c r="BD16" s="169" t="n">
        <v>0</v>
      </c>
      <c r="BE16" s="160" t="n">
        <v>0</v>
      </c>
      <c r="BF16" s="162" t="str">
        <f aca="false">AQ16</f>
        <v>no data</v>
      </c>
      <c r="BG16" s="162" t="n">
        <f aca="false">BD16/24</f>
        <v>0</v>
      </c>
      <c r="BH16" s="163" t="n">
        <v>0</v>
      </c>
      <c r="BI16" s="164" t="n">
        <v>0</v>
      </c>
      <c r="BJ16" s="162" t="n">
        <v>0</v>
      </c>
      <c r="BK16" s="160" t="n">
        <v>0</v>
      </c>
      <c r="BL16" s="160" t="n">
        <v>0</v>
      </c>
      <c r="BM16" s="160" t="n">
        <v>0</v>
      </c>
      <c r="BN16" s="160" t="n">
        <v>1003</v>
      </c>
      <c r="BO16" s="160" t="n">
        <v>0</v>
      </c>
      <c r="BP16" s="165" t="n">
        <v>0</v>
      </c>
      <c r="BQ16" s="162" t="n">
        <v>0</v>
      </c>
      <c r="BR16" s="162" t="n">
        <v>0</v>
      </c>
      <c r="BS16" s="120" t="n">
        <f aca="false">BR16-BQ16</f>
        <v>0</v>
      </c>
      <c r="BT16" s="160" t="n">
        <v>0</v>
      </c>
      <c r="BU16" s="160" t="n">
        <v>0</v>
      </c>
      <c r="BV16" s="135" t="n">
        <f aca="false">BU16-BT16</f>
        <v>0</v>
      </c>
      <c r="BW16" s="160" t="n">
        <f aca="false">BH16+BI16</f>
        <v>0</v>
      </c>
      <c r="BX16" s="162" t="n">
        <v>0</v>
      </c>
      <c r="BY16" s="162" t="n">
        <v>0</v>
      </c>
      <c r="CA16" s="162" t="n">
        <v>0</v>
      </c>
      <c r="CB16" s="162" t="n">
        <v>0</v>
      </c>
      <c r="CD16" s="162" t="n">
        <v>0</v>
      </c>
      <c r="CE16" s="162" t="n">
        <v>0</v>
      </c>
      <c r="CF16" s="162" t="n">
        <v>0</v>
      </c>
      <c r="CG16" s="162" t="n">
        <v>0</v>
      </c>
    </row>
    <row r="17" customFormat="false" ht="15" hidden="false" customHeight="false" outlineLevel="0" collapsed="false">
      <c r="A17" s="90"/>
      <c r="B17" s="91" t="n">
        <v>43413</v>
      </c>
      <c r="C17" s="140" t="n">
        <v>69.7</v>
      </c>
      <c r="D17" s="166" t="n">
        <v>0.533</v>
      </c>
      <c r="E17" s="142" t="n">
        <v>54.7</v>
      </c>
      <c r="F17" s="143" t="n">
        <v>83</v>
      </c>
      <c r="G17" s="143" t="n">
        <v>58</v>
      </c>
      <c r="H17" s="143" t="n">
        <v>0</v>
      </c>
      <c r="I17" s="143" t="n">
        <v>0</v>
      </c>
      <c r="J17" s="143" t="n">
        <v>0</v>
      </c>
      <c r="K17" s="143" t="n">
        <v>0</v>
      </c>
      <c r="L17" s="145" t="n">
        <v>0</v>
      </c>
      <c r="M17" s="145" t="n">
        <v>0</v>
      </c>
      <c r="N17" s="145" t="n">
        <v>0</v>
      </c>
      <c r="O17" s="145" t="n">
        <v>0</v>
      </c>
      <c r="P17" s="145" t="n">
        <v>0</v>
      </c>
      <c r="Q17" s="145" t="n">
        <v>0</v>
      </c>
      <c r="R17" s="146" t="n">
        <v>3720</v>
      </c>
      <c r="S17" s="147" t="n">
        <v>0</v>
      </c>
      <c r="T17" s="147" t="n">
        <v>0</v>
      </c>
      <c r="U17" s="148" t="n">
        <v>0</v>
      </c>
      <c r="V17" s="148" t="n">
        <v>0</v>
      </c>
      <c r="W17" s="143" t="n">
        <v>43</v>
      </c>
      <c r="X17" s="143" t="n">
        <v>1440</v>
      </c>
      <c r="Y17" s="143" t="n">
        <v>46</v>
      </c>
      <c r="Z17" s="143" t="n">
        <v>1440</v>
      </c>
      <c r="AA17" s="143" t="n">
        <v>60</v>
      </c>
      <c r="AB17" s="143" t="n">
        <v>1440</v>
      </c>
      <c r="AC17" s="149" t="n">
        <f aca="false">V17-U17+AZ17</f>
        <v>8</v>
      </c>
      <c r="AD17" s="150" t="n">
        <f aca="false">U17-T17</f>
        <v>0</v>
      </c>
      <c r="AE17" s="143" t="n">
        <v>0</v>
      </c>
      <c r="AF17" s="151" t="str">
        <f aca="false">IF(AE17&gt;0, V17/(AE17*24),"no data")</f>
        <v>no data</v>
      </c>
      <c r="AG17" s="152" t="n">
        <f aca="false">IF(R17&gt;0,R17/24,"no data")</f>
        <v>155</v>
      </c>
      <c r="AH17" s="151" t="str">
        <f aca="false">IF(U17&gt;0,(U17/R17),"no data")</f>
        <v>no data</v>
      </c>
      <c r="AI17" s="153" t="n">
        <f aca="false">(1440-((W17*X17)+(Y17*Z17)+(AA17*AB17))/(W17+Y17+AA17))/1440</f>
        <v>0</v>
      </c>
      <c r="AJ17" s="154" t="str">
        <f aca="false">IF(U17&gt;0,(1440-((X17*W17+AT17*AU17)+(Z17*Y17+AV17*AW17)+(AA17*AB17+AX17*AY17))/(W17+Y17+AA17))/1440,"no data")</f>
        <v>no data</v>
      </c>
      <c r="AK17" s="258" t="n">
        <v>0</v>
      </c>
      <c r="AL17" s="259" t="n">
        <v>0</v>
      </c>
      <c r="AM17" s="251" t="n">
        <f aca="false">AK17*AL17</f>
        <v>0</v>
      </c>
      <c r="AN17" s="258" t="n">
        <v>0</v>
      </c>
      <c r="AO17" s="261" t="n">
        <v>0</v>
      </c>
      <c r="AP17" s="155" t="n">
        <f aca="false">AN17*AO17</f>
        <v>0</v>
      </c>
      <c r="AQ17" s="156" t="str">
        <f aca="false">IF(U17&gt;0,((((AK17*AL17)+(AN17*AO17))/(U17*1000))*1000000),"no data")</f>
        <v>no data</v>
      </c>
      <c r="AR17" s="157" t="n">
        <f aca="false">S17/24</f>
        <v>0</v>
      </c>
      <c r="AS17" s="36"/>
      <c r="AT17" s="143" t="n">
        <v>0</v>
      </c>
      <c r="AU17" s="143" t="n">
        <v>0</v>
      </c>
      <c r="AV17" s="143" t="n">
        <v>0</v>
      </c>
      <c r="AW17" s="143" t="n">
        <v>0</v>
      </c>
      <c r="AX17" s="143" t="n">
        <v>0</v>
      </c>
      <c r="AY17" s="143" t="n">
        <v>0</v>
      </c>
      <c r="AZ17" s="143" t="n">
        <v>8</v>
      </c>
      <c r="BB17" s="160" t="n">
        <v>0</v>
      </c>
      <c r="BC17" s="160" t="n">
        <v>0</v>
      </c>
      <c r="BD17" s="160" t="n">
        <v>0</v>
      </c>
      <c r="BE17" s="160" t="n">
        <f aca="false">BC17-BB17</f>
        <v>0</v>
      </c>
      <c r="BF17" s="162" t="str">
        <f aca="false">AQ17</f>
        <v>no data</v>
      </c>
      <c r="BG17" s="162" t="n">
        <f aca="false">BD17/24</f>
        <v>0</v>
      </c>
      <c r="BH17" s="163" t="n">
        <v>0</v>
      </c>
      <c r="BI17" s="164" t="n">
        <v>0</v>
      </c>
      <c r="BJ17" s="162" t="n">
        <v>0</v>
      </c>
      <c r="BK17" s="160" t="n">
        <v>0</v>
      </c>
      <c r="BL17" s="160" t="n">
        <v>0</v>
      </c>
      <c r="BM17" s="160" t="n">
        <v>0</v>
      </c>
      <c r="BN17" s="160" t="n">
        <v>1003</v>
      </c>
      <c r="BO17" s="160" t="n">
        <v>0</v>
      </c>
      <c r="BP17" s="165" t="n">
        <v>0</v>
      </c>
      <c r="BQ17" s="162" t="n">
        <v>0</v>
      </c>
      <c r="BR17" s="162" t="n">
        <v>0</v>
      </c>
      <c r="BS17" s="120" t="n">
        <f aca="false">BR17-BQ17</f>
        <v>0</v>
      </c>
      <c r="BT17" s="160" t="n">
        <v>0</v>
      </c>
      <c r="BU17" s="160" t="n">
        <v>0</v>
      </c>
      <c r="BV17" s="135" t="n">
        <f aca="false">BU17-BT17</f>
        <v>0</v>
      </c>
      <c r="BW17" s="160" t="n">
        <f aca="false">BH17+BI17</f>
        <v>0</v>
      </c>
      <c r="BX17" s="162" t="n">
        <v>0</v>
      </c>
      <c r="BY17" s="162" t="n">
        <v>0</v>
      </c>
      <c r="CA17" s="162" t="n">
        <v>0</v>
      </c>
      <c r="CB17" s="162" t="n">
        <v>0</v>
      </c>
      <c r="CD17" s="162" t="n">
        <v>0</v>
      </c>
      <c r="CE17" s="162" t="n">
        <v>0</v>
      </c>
      <c r="CF17" s="162" t="n">
        <v>0</v>
      </c>
      <c r="CG17" s="162" t="n">
        <v>0</v>
      </c>
    </row>
    <row r="18" customFormat="false" ht="15" hidden="false" customHeight="false" outlineLevel="0" collapsed="false">
      <c r="A18" s="90"/>
      <c r="B18" s="91" t="n">
        <v>43414</v>
      </c>
      <c r="C18" s="140" t="n">
        <v>68.9</v>
      </c>
      <c r="D18" s="166" t="n">
        <v>0.616</v>
      </c>
      <c r="E18" s="142" t="n">
        <v>56.8</v>
      </c>
      <c r="F18" s="143" t="n">
        <v>80</v>
      </c>
      <c r="G18" s="143" t="n">
        <v>59</v>
      </c>
      <c r="H18" s="143" t="n">
        <v>0</v>
      </c>
      <c r="I18" s="143" t="n">
        <v>0</v>
      </c>
      <c r="J18" s="143" t="n">
        <v>0</v>
      </c>
      <c r="K18" s="143" t="n">
        <v>0</v>
      </c>
      <c r="L18" s="145" t="n">
        <v>0</v>
      </c>
      <c r="M18" s="145" t="n">
        <v>0</v>
      </c>
      <c r="N18" s="145" t="n">
        <v>0</v>
      </c>
      <c r="O18" s="145" t="n">
        <v>0</v>
      </c>
      <c r="P18" s="145" t="n">
        <v>0</v>
      </c>
      <c r="Q18" s="145" t="n">
        <v>0</v>
      </c>
      <c r="R18" s="146" t="n">
        <v>3720</v>
      </c>
      <c r="S18" s="147" t="n">
        <v>0</v>
      </c>
      <c r="T18" s="147" t="n">
        <v>0</v>
      </c>
      <c r="U18" s="148" t="n">
        <v>0</v>
      </c>
      <c r="V18" s="148" t="n">
        <v>0</v>
      </c>
      <c r="W18" s="143" t="n">
        <v>43</v>
      </c>
      <c r="X18" s="143" t="n">
        <v>1440</v>
      </c>
      <c r="Y18" s="143" t="n">
        <v>46</v>
      </c>
      <c r="Z18" s="143" t="n">
        <v>1440</v>
      </c>
      <c r="AA18" s="143" t="n">
        <v>60</v>
      </c>
      <c r="AB18" s="143" t="n">
        <v>1440</v>
      </c>
      <c r="AC18" s="149" t="n">
        <f aca="false">V18-U18+AZ18</f>
        <v>8</v>
      </c>
      <c r="AD18" s="150" t="n">
        <f aca="false">U18-T18</f>
        <v>0</v>
      </c>
      <c r="AE18" s="143" t="n">
        <v>0</v>
      </c>
      <c r="AF18" s="151" t="str">
        <f aca="false">IF(AE18&gt;0, V18/(AE18*24),"no data")</f>
        <v>no data</v>
      </c>
      <c r="AG18" s="152" t="n">
        <f aca="false">IF(R18&gt;0,R18/24,"no data")</f>
        <v>155</v>
      </c>
      <c r="AH18" s="151" t="str">
        <f aca="false">IF(U18&gt;0,(U18/R18),"no data")</f>
        <v>no data</v>
      </c>
      <c r="AI18" s="153" t="n">
        <f aca="false">(1440-((W18*X18)+(Y18*Z18)+(AA18*AB18))/(W18+Y18+AA18))/1440</f>
        <v>0</v>
      </c>
      <c r="AJ18" s="154" t="str">
        <f aca="false">IF(U18&gt;0,(1440-((X18*W18+AT18*AU18)+(Z18*Y18+AV18*AW18)+(AA18*AB18+AX18*AY18))/(W18+Y18+AA18))/1440,"no data")</f>
        <v>no data</v>
      </c>
      <c r="AK18" s="258" t="n">
        <v>0</v>
      </c>
      <c r="AL18" s="259" t="n">
        <v>0</v>
      </c>
      <c r="AM18" s="251" t="n">
        <f aca="false">AK18*AL18</f>
        <v>0</v>
      </c>
      <c r="AN18" s="258" t="n">
        <v>0</v>
      </c>
      <c r="AO18" s="261" t="n">
        <v>0</v>
      </c>
      <c r="AP18" s="155" t="n">
        <f aca="false">AN18*AO18</f>
        <v>0</v>
      </c>
      <c r="AQ18" s="156" t="str">
        <f aca="false">IF(U18&gt;0,((((AK18*AL18)+(AN18*AO18))/(U18*1000))*1000000),"no data")</f>
        <v>no data</v>
      </c>
      <c r="AR18" s="157" t="n">
        <f aca="false">S18/24</f>
        <v>0</v>
      </c>
      <c r="AS18" s="36"/>
      <c r="AT18" s="143" t="n">
        <v>0</v>
      </c>
      <c r="AU18" s="143" t="n">
        <v>0</v>
      </c>
      <c r="AV18" s="143" t="n">
        <v>0</v>
      </c>
      <c r="AW18" s="143" t="n">
        <v>0</v>
      </c>
      <c r="AX18" s="143" t="n">
        <v>0</v>
      </c>
      <c r="AY18" s="143" t="n">
        <v>0</v>
      </c>
      <c r="AZ18" s="143" t="n">
        <v>8</v>
      </c>
      <c r="BB18" s="160" t="n">
        <v>0</v>
      </c>
      <c r="BC18" s="160" t="n">
        <v>0</v>
      </c>
      <c r="BD18" s="160" t="n">
        <v>0</v>
      </c>
      <c r="BE18" s="160" t="n">
        <f aca="false">BC18-BB18</f>
        <v>0</v>
      </c>
      <c r="BF18" s="162" t="str">
        <f aca="false">AQ18</f>
        <v>no data</v>
      </c>
      <c r="BG18" s="162" t="n">
        <f aca="false">BD18/24</f>
        <v>0</v>
      </c>
      <c r="BH18" s="163" t="n">
        <v>0</v>
      </c>
      <c r="BI18" s="164" t="n">
        <v>0</v>
      </c>
      <c r="BJ18" s="162" t="n">
        <v>0</v>
      </c>
      <c r="BK18" s="160" t="n">
        <v>0</v>
      </c>
      <c r="BL18" s="160" t="n">
        <v>0</v>
      </c>
      <c r="BM18" s="160" t="n">
        <v>0</v>
      </c>
      <c r="BN18" s="160" t="n">
        <v>1003</v>
      </c>
      <c r="BO18" s="160" t="n">
        <v>0</v>
      </c>
      <c r="BP18" s="165" t="n">
        <v>0</v>
      </c>
      <c r="BQ18" s="162" t="n">
        <v>0</v>
      </c>
      <c r="BR18" s="162" t="n">
        <v>0</v>
      </c>
      <c r="BS18" s="120" t="n">
        <f aca="false">BR18-BQ18</f>
        <v>0</v>
      </c>
      <c r="BT18" s="160" t="n">
        <v>0</v>
      </c>
      <c r="BU18" s="160" t="n">
        <v>0</v>
      </c>
      <c r="BV18" s="135" t="n">
        <f aca="false">BU18-BT18</f>
        <v>0</v>
      </c>
      <c r="BW18" s="160" t="n">
        <f aca="false">BH18+BI18</f>
        <v>0</v>
      </c>
      <c r="BX18" s="162" t="n">
        <v>0</v>
      </c>
      <c r="BY18" s="162" t="n">
        <v>0</v>
      </c>
      <c r="CA18" s="162" t="n">
        <v>0</v>
      </c>
      <c r="CB18" s="162" t="n">
        <v>0</v>
      </c>
      <c r="CD18" s="162" t="n">
        <v>0</v>
      </c>
      <c r="CE18" s="162" t="n">
        <v>0</v>
      </c>
      <c r="CF18" s="162" t="n">
        <v>0</v>
      </c>
      <c r="CG18" s="162" t="n">
        <v>0</v>
      </c>
    </row>
    <row r="19" customFormat="false" ht="15" hidden="false" customHeight="false" outlineLevel="0" collapsed="false">
      <c r="A19" s="90"/>
      <c r="B19" s="91" t="n">
        <v>43415</v>
      </c>
      <c r="C19" s="140" t="n">
        <v>68.7</v>
      </c>
      <c r="D19" s="166" t="n">
        <v>0.655</v>
      </c>
      <c r="E19" s="142" t="n">
        <v>57.7</v>
      </c>
      <c r="F19" s="143" t="n">
        <v>76</v>
      </c>
      <c r="G19" s="143" t="n">
        <v>65</v>
      </c>
      <c r="H19" s="143" t="n">
        <v>0</v>
      </c>
      <c r="I19" s="143" t="n">
        <v>0</v>
      </c>
      <c r="J19" s="143" t="n">
        <v>0</v>
      </c>
      <c r="K19" s="143" t="n">
        <v>0</v>
      </c>
      <c r="L19" s="145" t="n">
        <v>0</v>
      </c>
      <c r="M19" s="145" t="n">
        <v>0</v>
      </c>
      <c r="N19" s="145" t="n">
        <v>0</v>
      </c>
      <c r="O19" s="145" t="n">
        <v>0</v>
      </c>
      <c r="P19" s="145" t="n">
        <v>0</v>
      </c>
      <c r="Q19" s="145" t="n">
        <v>0</v>
      </c>
      <c r="R19" s="146" t="n">
        <v>3720</v>
      </c>
      <c r="S19" s="147" t="n">
        <v>0</v>
      </c>
      <c r="T19" s="147" t="n">
        <v>0</v>
      </c>
      <c r="U19" s="148" t="n">
        <v>0</v>
      </c>
      <c r="V19" s="148" t="n">
        <v>0</v>
      </c>
      <c r="W19" s="143" t="n">
        <v>43</v>
      </c>
      <c r="X19" s="143" t="n">
        <v>1440</v>
      </c>
      <c r="Y19" s="143" t="n">
        <v>46</v>
      </c>
      <c r="Z19" s="143" t="n">
        <v>1440</v>
      </c>
      <c r="AA19" s="143" t="n">
        <v>60</v>
      </c>
      <c r="AB19" s="143" t="n">
        <v>1440</v>
      </c>
      <c r="AC19" s="149" t="n">
        <f aca="false">V19-U19+AZ19</f>
        <v>6</v>
      </c>
      <c r="AD19" s="150" t="n">
        <f aca="false">U19-T19</f>
        <v>0</v>
      </c>
      <c r="AE19" s="143" t="n">
        <v>0</v>
      </c>
      <c r="AF19" s="151" t="str">
        <f aca="false">IF(AE19&gt;0, V19/(AE19*24),"no data")</f>
        <v>no data</v>
      </c>
      <c r="AG19" s="152" t="n">
        <f aca="false">IF(R19&gt;0,R19/24,"no data")</f>
        <v>155</v>
      </c>
      <c r="AH19" s="151" t="str">
        <f aca="false">IF(U19&gt;0,(U19/R19),"no data")</f>
        <v>no data</v>
      </c>
      <c r="AI19" s="153" t="n">
        <f aca="false">(1440-((W19*X19)+(Y19*Z19)+(AA19*AB19))/(W19+Y19+AA19))/1440</f>
        <v>0</v>
      </c>
      <c r="AJ19" s="154" t="str">
        <f aca="false">IF(U19&gt;0,(1440-((X19*W19+AT19*AU19)+(Z19*Y19+AV19*AW19)+(AA19*AB19+AX19*AY19))/(W19+Y19+AA19))/1440,"no data")</f>
        <v>no data</v>
      </c>
      <c r="AK19" s="258" t="n">
        <v>0</v>
      </c>
      <c r="AL19" s="259" t="n">
        <v>0</v>
      </c>
      <c r="AM19" s="251" t="n">
        <f aca="false">AK19*AL19</f>
        <v>0</v>
      </c>
      <c r="AN19" s="258" t="n">
        <v>0</v>
      </c>
      <c r="AO19" s="261" t="n">
        <v>0</v>
      </c>
      <c r="AP19" s="155" t="n">
        <f aca="false">AN19*AO19</f>
        <v>0</v>
      </c>
      <c r="AQ19" s="156" t="str">
        <f aca="false">IF(U19&gt;0,((((AK19*AL19)+(AN19*AO19))/(U19*1000))*1000000),"no data")</f>
        <v>no data</v>
      </c>
      <c r="AR19" s="157" t="n">
        <f aca="false">S19/24</f>
        <v>0</v>
      </c>
      <c r="AS19" s="36"/>
      <c r="AT19" s="143" t="n">
        <v>0</v>
      </c>
      <c r="AU19" s="143" t="n">
        <v>0</v>
      </c>
      <c r="AV19" s="143" t="n">
        <v>0</v>
      </c>
      <c r="AW19" s="143" t="n">
        <v>0</v>
      </c>
      <c r="AX19" s="143" t="n">
        <v>0</v>
      </c>
      <c r="AY19" s="143" t="n">
        <v>0</v>
      </c>
      <c r="AZ19" s="143" t="n">
        <v>6</v>
      </c>
      <c r="BB19" s="160" t="n">
        <v>0</v>
      </c>
      <c r="BC19" s="160" t="n">
        <v>0</v>
      </c>
      <c r="BD19" s="160" t="n">
        <v>0</v>
      </c>
      <c r="BE19" s="160" t="n">
        <f aca="false">BC19-BB19</f>
        <v>0</v>
      </c>
      <c r="BF19" s="162" t="str">
        <f aca="false">AQ19</f>
        <v>no data</v>
      </c>
      <c r="BG19" s="162" t="n">
        <f aca="false">BD19/24</f>
        <v>0</v>
      </c>
      <c r="BH19" s="163" t="n">
        <v>0</v>
      </c>
      <c r="BI19" s="164" t="n">
        <v>0</v>
      </c>
      <c r="BJ19" s="162" t="n">
        <v>0</v>
      </c>
      <c r="BK19" s="160" t="n">
        <v>0</v>
      </c>
      <c r="BL19" s="160" t="n">
        <v>0</v>
      </c>
      <c r="BM19" s="160" t="n">
        <v>0</v>
      </c>
      <c r="BN19" s="160" t="n">
        <v>1003</v>
      </c>
      <c r="BO19" s="160" t="n">
        <v>0</v>
      </c>
      <c r="BP19" s="165" t="n">
        <v>0</v>
      </c>
      <c r="BQ19" s="162" t="n">
        <v>0</v>
      </c>
      <c r="BR19" s="162" t="n">
        <v>0</v>
      </c>
      <c r="BS19" s="120" t="n">
        <f aca="false">BR19-BQ19</f>
        <v>0</v>
      </c>
      <c r="BT19" s="160" t="n">
        <v>0</v>
      </c>
      <c r="BU19" s="160" t="n">
        <v>0</v>
      </c>
      <c r="BV19" s="135" t="n">
        <f aca="false">BU19-BT19</f>
        <v>0</v>
      </c>
      <c r="BW19" s="160" t="n">
        <f aca="false">BH19+BI19</f>
        <v>0</v>
      </c>
      <c r="BX19" s="162" t="n">
        <v>0</v>
      </c>
      <c r="BY19" s="162" t="n">
        <v>0</v>
      </c>
      <c r="CA19" s="162" t="n">
        <v>0</v>
      </c>
      <c r="CB19" s="162" t="n">
        <v>0</v>
      </c>
      <c r="CD19" s="162" t="n">
        <v>0</v>
      </c>
      <c r="CE19" s="162" t="n">
        <v>0</v>
      </c>
      <c r="CF19" s="162" t="n">
        <v>0</v>
      </c>
      <c r="CG19" s="162" t="n">
        <v>0</v>
      </c>
    </row>
    <row r="20" customFormat="false" ht="12.75" hidden="false" customHeight="true" outlineLevel="0" collapsed="false">
      <c r="A20" s="90" t="s">
        <v>139</v>
      </c>
      <c r="B20" s="91" t="n">
        <v>43416</v>
      </c>
      <c r="C20" s="92" t="n">
        <v>67.11</v>
      </c>
      <c r="D20" s="93" t="n">
        <v>0.665</v>
      </c>
      <c r="E20" s="94" t="n">
        <v>57.38</v>
      </c>
      <c r="F20" s="95" t="n">
        <v>75</v>
      </c>
      <c r="G20" s="95" t="n">
        <v>61</v>
      </c>
      <c r="H20" s="95" t="n">
        <v>0</v>
      </c>
      <c r="I20" s="95" t="n">
        <v>0</v>
      </c>
      <c r="J20" s="95" t="n">
        <v>0</v>
      </c>
      <c r="K20" s="95" t="n">
        <v>0</v>
      </c>
      <c r="L20" s="95" t="n">
        <v>0</v>
      </c>
      <c r="M20" s="95" t="n">
        <v>0</v>
      </c>
      <c r="N20" s="97" t="n">
        <v>0</v>
      </c>
      <c r="O20" s="97" t="n">
        <v>0</v>
      </c>
      <c r="P20" s="97" t="n">
        <v>0</v>
      </c>
      <c r="Q20" s="97" t="n">
        <v>0</v>
      </c>
      <c r="R20" s="171" t="n">
        <v>3720</v>
      </c>
      <c r="S20" s="98" t="n">
        <v>0</v>
      </c>
      <c r="T20" s="98" t="n">
        <v>0</v>
      </c>
      <c r="U20" s="172" t="n">
        <v>0</v>
      </c>
      <c r="V20" s="99" t="n">
        <v>0</v>
      </c>
      <c r="W20" s="95" t="n">
        <v>43</v>
      </c>
      <c r="X20" s="95" t="n">
        <v>1440</v>
      </c>
      <c r="Y20" s="95" t="n">
        <v>46</v>
      </c>
      <c r="Z20" s="95" t="n">
        <v>1440</v>
      </c>
      <c r="AA20" s="95" t="n">
        <v>60</v>
      </c>
      <c r="AB20" s="95" t="n">
        <v>1440</v>
      </c>
      <c r="AC20" s="100" t="n">
        <f aca="false">V20-U20+AZ20</f>
        <v>8</v>
      </c>
      <c r="AD20" s="101" t="n">
        <f aca="false">U20-T20</f>
        <v>0</v>
      </c>
      <c r="AE20" s="95" t="n">
        <v>0</v>
      </c>
      <c r="AF20" s="102" t="str">
        <f aca="false">IF(AE20&gt;0, V20/(AE20*24),"no data")</f>
        <v>no data</v>
      </c>
      <c r="AG20" s="103" t="n">
        <f aca="false">IF(R20&gt;0,R20/24,"no data")</f>
        <v>155</v>
      </c>
      <c r="AH20" s="102" t="str">
        <f aca="false">IF(U20&gt;0,(U20/R20),"no data")</f>
        <v>no data</v>
      </c>
      <c r="AI20" s="104" t="n">
        <f aca="false">(1440-((W20*X20)+(Y20*Z20)+(AA20*AB20))/(W20+Y20+AA20))/1440</f>
        <v>0</v>
      </c>
      <c r="AJ20" s="105" t="str">
        <f aca="false">IF(U20&gt;0,(1440-((X20*W20+AT20*AU20)+(Z20*Y20+AV20*AW20)+(AA20*AB20+AX20*AY20))/(W20+Y20+AA20))/1440,"no data")</f>
        <v>no data</v>
      </c>
      <c r="AK20" s="262" t="n">
        <v>0</v>
      </c>
      <c r="AL20" s="263" t="n">
        <v>0</v>
      </c>
      <c r="AM20" s="94" t="n">
        <f aca="false">AK20*AL20</f>
        <v>0</v>
      </c>
      <c r="AN20" s="262" t="n">
        <v>0</v>
      </c>
      <c r="AO20" s="264" t="n">
        <v>0</v>
      </c>
      <c r="AP20" s="109" t="n">
        <f aca="false">AN20*AO20</f>
        <v>0</v>
      </c>
      <c r="AQ20" s="130" t="str">
        <f aca="false">IF(U20&gt;0,((((AK20*AL20)+(AN20*AO20))/(U20*1000))*1000000),"no data")</f>
        <v>no data</v>
      </c>
      <c r="AR20" s="111" t="n">
        <f aca="false">S20/24</f>
        <v>0</v>
      </c>
      <c r="AS20" s="36"/>
      <c r="AT20" s="95" t="n">
        <v>0</v>
      </c>
      <c r="AU20" s="112" t="n">
        <v>0</v>
      </c>
      <c r="AV20" s="112" t="n">
        <v>0</v>
      </c>
      <c r="AW20" s="95" t="n">
        <v>0</v>
      </c>
      <c r="AX20" s="112" t="n">
        <v>0</v>
      </c>
      <c r="AY20" s="95" t="n">
        <v>0</v>
      </c>
      <c r="AZ20" s="95" t="n">
        <v>8</v>
      </c>
      <c r="BB20" s="113" t="n">
        <v>0</v>
      </c>
      <c r="BC20" s="113" t="n">
        <v>0</v>
      </c>
      <c r="BD20" s="113" t="n">
        <v>0</v>
      </c>
      <c r="BE20" s="113" t="n">
        <f aca="false">BC20-BB20</f>
        <v>0</v>
      </c>
      <c r="BF20" s="113" t="str">
        <f aca="false">AQ20</f>
        <v>no data</v>
      </c>
      <c r="BG20" s="173" t="n">
        <f aca="false">BD20/24</f>
        <v>0</v>
      </c>
      <c r="BH20" s="174" t="n">
        <v>0</v>
      </c>
      <c r="BI20" s="137" t="n">
        <v>0</v>
      </c>
      <c r="BJ20" s="114" t="n">
        <v>0</v>
      </c>
      <c r="BK20" s="113" t="n">
        <v>0</v>
      </c>
      <c r="BL20" s="113" t="n">
        <v>0</v>
      </c>
      <c r="BM20" s="113" t="n">
        <v>0</v>
      </c>
      <c r="BN20" s="113" t="n">
        <v>1003</v>
      </c>
      <c r="BO20" s="113" t="n">
        <v>0</v>
      </c>
      <c r="BP20" s="136" t="n">
        <v>0</v>
      </c>
      <c r="BQ20" s="114" t="n">
        <v>0</v>
      </c>
      <c r="BR20" s="114" t="n">
        <v>0</v>
      </c>
      <c r="BS20" s="120" t="n">
        <f aca="false">BR20-BQ20</f>
        <v>0</v>
      </c>
      <c r="BT20" s="113" t="n">
        <v>0</v>
      </c>
      <c r="BU20" s="113" t="n">
        <v>0</v>
      </c>
      <c r="BV20" s="135" t="n">
        <f aca="false">BU20-BT20</f>
        <v>0</v>
      </c>
      <c r="BW20" s="113" t="n">
        <f aca="false">BH20+BI20</f>
        <v>0</v>
      </c>
      <c r="BX20" s="114" t="n">
        <v>0</v>
      </c>
      <c r="BY20" s="114" t="n">
        <v>0</v>
      </c>
      <c r="CA20" s="114" t="n">
        <v>0</v>
      </c>
      <c r="CB20" s="114" t="n">
        <v>0</v>
      </c>
      <c r="CD20" s="114" t="n">
        <v>0</v>
      </c>
      <c r="CE20" s="114" t="n">
        <v>0</v>
      </c>
      <c r="CF20" s="114" t="n">
        <v>0</v>
      </c>
      <c r="CG20" s="114" t="n">
        <v>0</v>
      </c>
    </row>
    <row r="21" customFormat="false" ht="15" hidden="false" customHeight="false" outlineLevel="0" collapsed="false">
      <c r="A21" s="90"/>
      <c r="B21" s="91" t="n">
        <v>43417</v>
      </c>
      <c r="C21" s="92" t="n">
        <v>69</v>
      </c>
      <c r="D21" s="93" t="n">
        <v>0.6399</v>
      </c>
      <c r="E21" s="94" t="n">
        <v>58.07</v>
      </c>
      <c r="F21" s="95" t="n">
        <v>77</v>
      </c>
      <c r="G21" s="95" t="n">
        <v>62</v>
      </c>
      <c r="H21" s="95" t="n">
        <v>0</v>
      </c>
      <c r="I21" s="95" t="n">
        <v>0</v>
      </c>
      <c r="J21" s="95" t="n">
        <v>0</v>
      </c>
      <c r="K21" s="95" t="n">
        <v>0</v>
      </c>
      <c r="L21" s="97" t="n">
        <v>0</v>
      </c>
      <c r="M21" s="97" t="n">
        <v>0</v>
      </c>
      <c r="N21" s="97" t="n">
        <v>0</v>
      </c>
      <c r="O21" s="97" t="n">
        <v>0</v>
      </c>
      <c r="P21" s="97" t="n">
        <v>0</v>
      </c>
      <c r="Q21" s="97" t="n">
        <v>0</v>
      </c>
      <c r="R21" s="171" t="n">
        <v>3720</v>
      </c>
      <c r="S21" s="98" t="n">
        <v>0</v>
      </c>
      <c r="T21" s="98" t="n">
        <v>0</v>
      </c>
      <c r="U21" s="172" t="n">
        <v>0</v>
      </c>
      <c r="V21" s="99" t="n">
        <v>0</v>
      </c>
      <c r="W21" s="95" t="n">
        <v>43</v>
      </c>
      <c r="X21" s="95" t="n">
        <v>1440</v>
      </c>
      <c r="Y21" s="95" t="n">
        <v>46</v>
      </c>
      <c r="Z21" s="95" t="n">
        <v>1440</v>
      </c>
      <c r="AA21" s="95" t="n">
        <v>60</v>
      </c>
      <c r="AB21" s="95" t="n">
        <v>1440</v>
      </c>
      <c r="AC21" s="100" t="n">
        <f aca="false">V21-U21+AZ21</f>
        <v>7</v>
      </c>
      <c r="AD21" s="101" t="n">
        <v>0</v>
      </c>
      <c r="AE21" s="95" t="n">
        <v>0</v>
      </c>
      <c r="AF21" s="102" t="s">
        <v>140</v>
      </c>
      <c r="AG21" s="103" t="n">
        <v>155</v>
      </c>
      <c r="AH21" s="102" t="s">
        <v>140</v>
      </c>
      <c r="AI21" s="104" t="n">
        <v>0</v>
      </c>
      <c r="AJ21" s="105" t="s">
        <v>140</v>
      </c>
      <c r="AK21" s="127" t="n">
        <v>0</v>
      </c>
      <c r="AL21" s="256" t="n">
        <v>0</v>
      </c>
      <c r="AM21" s="94" t="n">
        <v>0</v>
      </c>
      <c r="AN21" s="127" t="n">
        <v>0</v>
      </c>
      <c r="AO21" s="265" t="n">
        <v>0</v>
      </c>
      <c r="AP21" s="109" t="n">
        <v>0</v>
      </c>
      <c r="AQ21" s="130" t="s">
        <v>140</v>
      </c>
      <c r="AR21" s="111" t="n">
        <v>0</v>
      </c>
      <c r="AS21" s="36"/>
      <c r="AT21" s="95" t="n">
        <v>0</v>
      </c>
      <c r="AU21" s="112" t="n">
        <v>0</v>
      </c>
      <c r="AV21" s="112" t="n">
        <v>0</v>
      </c>
      <c r="AW21" s="95" t="n">
        <v>0</v>
      </c>
      <c r="AX21" s="112" t="n">
        <v>0</v>
      </c>
      <c r="AY21" s="95" t="n">
        <v>0</v>
      </c>
      <c r="AZ21" s="95" t="n">
        <v>7</v>
      </c>
      <c r="BB21" s="113" t="n">
        <v>0</v>
      </c>
      <c r="BC21" s="113" t="n">
        <v>0</v>
      </c>
      <c r="BD21" s="113" t="n">
        <v>0</v>
      </c>
      <c r="BE21" s="113" t="n">
        <v>0</v>
      </c>
      <c r="BF21" s="113" t="s">
        <v>140</v>
      </c>
      <c r="BG21" s="173" t="n">
        <v>0</v>
      </c>
      <c r="BH21" s="115" t="n">
        <v>0</v>
      </c>
      <c r="BI21" s="116" t="n">
        <v>0</v>
      </c>
      <c r="BJ21" s="117" t="n">
        <v>0</v>
      </c>
      <c r="BK21" s="118" t="n">
        <v>0</v>
      </c>
      <c r="BL21" s="118" t="n">
        <v>0</v>
      </c>
      <c r="BM21" s="118" t="n">
        <v>0</v>
      </c>
      <c r="BN21" s="118" t="n">
        <v>1003</v>
      </c>
      <c r="BO21" s="117" t="n">
        <v>0</v>
      </c>
      <c r="BP21" s="119" t="n">
        <v>0</v>
      </c>
      <c r="BQ21" s="114" t="n">
        <v>0</v>
      </c>
      <c r="BR21" s="114" t="n">
        <v>0</v>
      </c>
      <c r="BS21" s="120" t="n">
        <v>0</v>
      </c>
      <c r="BT21" s="113" t="n">
        <v>0</v>
      </c>
      <c r="BU21" s="113" t="n">
        <v>0</v>
      </c>
      <c r="BV21" s="135" t="n">
        <v>0</v>
      </c>
      <c r="BW21" s="113" t="n">
        <v>0</v>
      </c>
      <c r="BX21" s="114" t="n">
        <v>0</v>
      </c>
      <c r="BY21" s="114" t="n">
        <v>0</v>
      </c>
      <c r="CA21" s="114" t="n">
        <v>0</v>
      </c>
      <c r="CB21" s="114" t="n">
        <v>0</v>
      </c>
      <c r="CD21" s="114" t="n">
        <v>0</v>
      </c>
      <c r="CE21" s="114" t="n">
        <v>0</v>
      </c>
      <c r="CF21" s="114" t="n">
        <v>0</v>
      </c>
      <c r="CG21" s="114" t="n">
        <v>0</v>
      </c>
    </row>
    <row r="22" customFormat="false" ht="15" hidden="false" customHeight="false" outlineLevel="0" collapsed="false">
      <c r="A22" s="90"/>
      <c r="B22" s="91" t="n">
        <v>43418</v>
      </c>
      <c r="C22" s="92" t="n">
        <v>68.2</v>
      </c>
      <c r="D22" s="93" t="n">
        <v>0.634</v>
      </c>
      <c r="E22" s="94" t="n">
        <v>57.2</v>
      </c>
      <c r="F22" s="95" t="n">
        <v>82</v>
      </c>
      <c r="G22" s="95" t="n">
        <v>61</v>
      </c>
      <c r="H22" s="95" t="n">
        <v>0</v>
      </c>
      <c r="I22" s="95" t="n">
        <v>0</v>
      </c>
      <c r="J22" s="95" t="n">
        <v>0</v>
      </c>
      <c r="K22" s="95" t="n">
        <v>0</v>
      </c>
      <c r="L22" s="97" t="n">
        <v>0</v>
      </c>
      <c r="M22" s="97" t="n">
        <v>0</v>
      </c>
      <c r="N22" s="97" t="n">
        <v>0</v>
      </c>
      <c r="O22" s="97" t="n">
        <v>0</v>
      </c>
      <c r="P22" s="97" t="n">
        <v>0</v>
      </c>
      <c r="Q22" s="97" t="n">
        <v>0</v>
      </c>
      <c r="R22" s="171" t="n">
        <v>3720</v>
      </c>
      <c r="S22" s="98" t="n">
        <v>0</v>
      </c>
      <c r="T22" s="98" t="n">
        <v>0</v>
      </c>
      <c r="U22" s="175" t="n">
        <v>0</v>
      </c>
      <c r="V22" s="99" t="n">
        <v>0</v>
      </c>
      <c r="W22" s="95" t="n">
        <v>43</v>
      </c>
      <c r="X22" s="95" t="n">
        <v>1440</v>
      </c>
      <c r="Y22" s="95" t="n">
        <v>46</v>
      </c>
      <c r="Z22" s="95" t="n">
        <v>1440</v>
      </c>
      <c r="AA22" s="95" t="n">
        <v>60</v>
      </c>
      <c r="AB22" s="95" t="n">
        <v>1440</v>
      </c>
      <c r="AC22" s="100" t="n">
        <f aca="false">V22-U22+AZ22</f>
        <v>8</v>
      </c>
      <c r="AD22" s="101" t="n">
        <f aca="false">U22-T22</f>
        <v>0</v>
      </c>
      <c r="AE22" s="95" t="n">
        <v>0</v>
      </c>
      <c r="AF22" s="102" t="str">
        <f aca="false">IF(AE22&gt;0, V22/(AE22*24),"no data")</f>
        <v>no data</v>
      </c>
      <c r="AG22" s="103" t="n">
        <f aca="false">IF(R22&gt;0,R22/24,"no data")</f>
        <v>155</v>
      </c>
      <c r="AH22" s="102" t="str">
        <f aca="false">IF(U22&gt;0,(U22/R22),"no data")</f>
        <v>no data</v>
      </c>
      <c r="AI22" s="104" t="n">
        <f aca="false">(1440-((W22*X22)+(Y22*Z22)+(AA22*AB22))/(W22+Y22+AA22))/1440</f>
        <v>0</v>
      </c>
      <c r="AJ22" s="105" t="str">
        <f aca="false">IF(U22&gt;0,(1440-((X22*W22+AT22*AU22)+(Z22*Y22+AV22*AW22)+(AA22*AB22+AX22*AY22))/(W22+Y22+AA22))/1440,"no data")</f>
        <v>no data</v>
      </c>
      <c r="AK22" s="127" t="n">
        <v>0</v>
      </c>
      <c r="AL22" s="256" t="n">
        <v>0</v>
      </c>
      <c r="AM22" s="94" t="n">
        <f aca="false">AK22*AL22</f>
        <v>0</v>
      </c>
      <c r="AN22" s="127" t="n">
        <v>0</v>
      </c>
      <c r="AO22" s="265" t="n">
        <v>0</v>
      </c>
      <c r="AP22" s="109" t="n">
        <f aca="false">AN22*AO22</f>
        <v>0</v>
      </c>
      <c r="AQ22" s="130" t="str">
        <f aca="false">IF(U22&gt;0,((((AK22*AL22)+(AN22*AO22))/(U22*1000))*1000000),"no data")</f>
        <v>no data</v>
      </c>
      <c r="AR22" s="111" t="n">
        <f aca="false">S22/24</f>
        <v>0</v>
      </c>
      <c r="AS22" s="36"/>
      <c r="AT22" s="95" t="n">
        <v>0</v>
      </c>
      <c r="AU22" s="112" t="n">
        <v>0</v>
      </c>
      <c r="AV22" s="112" t="n">
        <v>0</v>
      </c>
      <c r="AW22" s="95" t="n">
        <v>0</v>
      </c>
      <c r="AX22" s="112" t="n">
        <v>0</v>
      </c>
      <c r="AY22" s="95" t="n">
        <v>0</v>
      </c>
      <c r="AZ22" s="95" t="n">
        <v>8</v>
      </c>
      <c r="BB22" s="113" t="n">
        <v>0</v>
      </c>
      <c r="BC22" s="113" t="n">
        <v>0</v>
      </c>
      <c r="BD22" s="113" t="n">
        <v>0</v>
      </c>
      <c r="BE22" s="113" t="n">
        <v>0</v>
      </c>
      <c r="BF22" s="113" t="str">
        <f aca="false">AQ22</f>
        <v>no data</v>
      </c>
      <c r="BG22" s="173" t="n">
        <f aca="false">BD22/24</f>
        <v>0</v>
      </c>
      <c r="BH22" s="115" t="n">
        <v>0</v>
      </c>
      <c r="BI22" s="116" t="n">
        <v>0</v>
      </c>
      <c r="BJ22" s="117" t="n">
        <v>0</v>
      </c>
      <c r="BK22" s="118" t="n">
        <v>0</v>
      </c>
      <c r="BL22" s="118" t="n">
        <v>0</v>
      </c>
      <c r="BM22" s="118" t="n">
        <v>0</v>
      </c>
      <c r="BN22" s="176" t="n">
        <v>1001</v>
      </c>
      <c r="BO22" s="117" t="n">
        <v>0</v>
      </c>
      <c r="BP22" s="119" t="n">
        <v>0</v>
      </c>
      <c r="BQ22" s="114" t="n">
        <v>0</v>
      </c>
      <c r="BR22" s="114" t="n">
        <v>0</v>
      </c>
      <c r="BS22" s="120" t="n">
        <f aca="false">BR22-BQ22</f>
        <v>0</v>
      </c>
      <c r="BT22" s="113" t="n">
        <v>0</v>
      </c>
      <c r="BU22" s="113" t="n">
        <v>0</v>
      </c>
      <c r="BV22" s="135" t="n">
        <f aca="false">BU22-BT22</f>
        <v>0</v>
      </c>
      <c r="BW22" s="113" t="n">
        <f aca="false">BH22+BI22</f>
        <v>0</v>
      </c>
      <c r="BX22" s="114" t="n">
        <v>0</v>
      </c>
      <c r="BY22" s="114" t="n">
        <v>0</v>
      </c>
      <c r="CA22" s="114" t="n">
        <v>0</v>
      </c>
      <c r="CB22" s="114" t="n">
        <v>0</v>
      </c>
      <c r="CD22" s="114" t="n">
        <v>0</v>
      </c>
      <c r="CE22" s="114" t="n">
        <v>0</v>
      </c>
      <c r="CF22" s="114" t="n">
        <v>0</v>
      </c>
      <c r="CG22" s="114" t="n">
        <v>0</v>
      </c>
    </row>
    <row r="23" customFormat="false" ht="15" hidden="false" customHeight="false" outlineLevel="0" collapsed="false">
      <c r="A23" s="90"/>
      <c r="B23" s="91" t="n">
        <v>43419</v>
      </c>
      <c r="C23" s="92" t="n">
        <v>67.3</v>
      </c>
      <c r="D23" s="93" t="n">
        <v>0.649</v>
      </c>
      <c r="E23" s="94" t="n">
        <v>56.9</v>
      </c>
      <c r="F23" s="95" t="n">
        <v>81</v>
      </c>
      <c r="G23" s="95" t="n">
        <v>57</v>
      </c>
      <c r="H23" s="95" t="n">
        <v>0</v>
      </c>
      <c r="I23" s="95" t="n">
        <v>0</v>
      </c>
      <c r="J23" s="95" t="n">
        <v>0</v>
      </c>
      <c r="K23" s="95" t="n">
        <v>0</v>
      </c>
      <c r="L23" s="97" t="n">
        <v>0</v>
      </c>
      <c r="M23" s="97" t="n">
        <v>0</v>
      </c>
      <c r="N23" s="97" t="n">
        <v>0</v>
      </c>
      <c r="O23" s="97" t="n">
        <v>0</v>
      </c>
      <c r="P23" s="97" t="n">
        <v>0</v>
      </c>
      <c r="Q23" s="97" t="n">
        <v>0</v>
      </c>
      <c r="R23" s="177" t="n">
        <v>3720</v>
      </c>
      <c r="S23" s="98" t="n">
        <v>0</v>
      </c>
      <c r="T23" s="98" t="n">
        <v>0</v>
      </c>
      <c r="U23" s="172" t="n">
        <v>0</v>
      </c>
      <c r="V23" s="99" t="n">
        <v>0</v>
      </c>
      <c r="W23" s="95" t="n">
        <v>43</v>
      </c>
      <c r="X23" s="95" t="n">
        <v>1440</v>
      </c>
      <c r="Y23" s="95" t="n">
        <v>46</v>
      </c>
      <c r="Z23" s="95" t="n">
        <v>1440</v>
      </c>
      <c r="AA23" s="95" t="n">
        <v>60</v>
      </c>
      <c r="AB23" s="95" t="n">
        <v>1440</v>
      </c>
      <c r="AC23" s="100" t="n">
        <f aca="false">V23-U23+AZ23</f>
        <v>6</v>
      </c>
      <c r="AD23" s="101" t="n">
        <f aca="false">U23-T23</f>
        <v>0</v>
      </c>
      <c r="AE23" s="95" t="n">
        <v>0</v>
      </c>
      <c r="AF23" s="102" t="str">
        <f aca="false">IF(AE23&gt;0, V23/(AE23*24),"no data")</f>
        <v>no data</v>
      </c>
      <c r="AG23" s="103" t="n">
        <f aca="false">IF(R23&gt;0,R23/24,"no data")</f>
        <v>155</v>
      </c>
      <c r="AH23" s="102" t="str">
        <f aca="false">IF(U23&gt;0,(U23/R23),"no data")</f>
        <v>no data</v>
      </c>
      <c r="AI23" s="104" t="n">
        <f aca="false">(1440-((W23*X23)+(Y23*Z23)+(AA23*AB23))/(W23+Y23+AA23))/1440</f>
        <v>0</v>
      </c>
      <c r="AJ23" s="105" t="str">
        <f aca="false">IF(U23&gt;0,(1440-((X23*W23+AT23*AU23)+(Z23*Y23+AV23*AW23)+(AA23*AB23+AX23*AY23))/(W23+Y23+AA23))/1440,"no data")</f>
        <v>no data</v>
      </c>
      <c r="AK23" s="127" t="n">
        <v>0</v>
      </c>
      <c r="AL23" s="256" t="n">
        <v>0</v>
      </c>
      <c r="AM23" s="94" t="n">
        <f aca="false">AK23*AL23</f>
        <v>0</v>
      </c>
      <c r="AN23" s="127" t="n">
        <v>0</v>
      </c>
      <c r="AO23" s="265" t="n">
        <v>0</v>
      </c>
      <c r="AP23" s="109" t="n">
        <f aca="false">AN23*AO23</f>
        <v>0</v>
      </c>
      <c r="AQ23" s="130" t="str">
        <f aca="false">IF(U23&gt;0,((((AK23*AL23)+(AN23*AO23))/(U23*1000))*1000000),"no data")</f>
        <v>no data</v>
      </c>
      <c r="AR23" s="111" t="n">
        <f aca="false">S23/24</f>
        <v>0</v>
      </c>
      <c r="AS23" s="36"/>
      <c r="AT23" s="95" t="n">
        <v>0</v>
      </c>
      <c r="AU23" s="112" t="n">
        <v>0</v>
      </c>
      <c r="AV23" s="112" t="n">
        <v>0</v>
      </c>
      <c r="AW23" s="95" t="n">
        <v>0</v>
      </c>
      <c r="AX23" s="112" t="n">
        <v>0</v>
      </c>
      <c r="AY23" s="95" t="n">
        <v>0</v>
      </c>
      <c r="AZ23" s="95" t="n">
        <v>6</v>
      </c>
      <c r="BB23" s="113" t="n">
        <v>0</v>
      </c>
      <c r="BC23" s="113" t="n">
        <v>0</v>
      </c>
      <c r="BD23" s="113" t="n">
        <v>0</v>
      </c>
      <c r="BE23" s="113" t="n">
        <v>0</v>
      </c>
      <c r="BF23" s="113" t="str">
        <f aca="false">AQ23</f>
        <v>no data</v>
      </c>
      <c r="BG23" s="173" t="n">
        <f aca="false">BD23/24</f>
        <v>0</v>
      </c>
      <c r="BH23" s="115" t="n">
        <v>0</v>
      </c>
      <c r="BI23" s="116" t="n">
        <v>0</v>
      </c>
      <c r="BJ23" s="117" t="n">
        <v>0</v>
      </c>
      <c r="BK23" s="118" t="n">
        <v>0</v>
      </c>
      <c r="BL23" s="118" t="n">
        <v>0</v>
      </c>
      <c r="BM23" s="118" t="n">
        <v>0</v>
      </c>
      <c r="BN23" s="118" t="n">
        <v>1005</v>
      </c>
      <c r="BO23" s="117" t="n">
        <v>0</v>
      </c>
      <c r="BP23" s="119" t="n">
        <v>0</v>
      </c>
      <c r="BQ23" s="114" t="n">
        <v>0</v>
      </c>
      <c r="BR23" s="114" t="n">
        <v>0</v>
      </c>
      <c r="BS23" s="120" t="n">
        <f aca="false">BR23-BQ23</f>
        <v>0</v>
      </c>
      <c r="BT23" s="113" t="n">
        <v>0</v>
      </c>
      <c r="BU23" s="113" t="n">
        <v>0</v>
      </c>
      <c r="BV23" s="135" t="n">
        <f aca="false">BU23-BT23</f>
        <v>0</v>
      </c>
      <c r="BW23" s="113" t="n">
        <f aca="false">BH23+BI23</f>
        <v>0</v>
      </c>
      <c r="BX23" s="114" t="n">
        <v>0</v>
      </c>
      <c r="BY23" s="114" t="n">
        <v>0</v>
      </c>
      <c r="CA23" s="114" t="n">
        <v>0</v>
      </c>
      <c r="CB23" s="114" t="n">
        <v>0</v>
      </c>
      <c r="CD23" s="114" t="n">
        <v>0</v>
      </c>
      <c r="CE23" s="114" t="n">
        <v>0</v>
      </c>
      <c r="CF23" s="114" t="n">
        <v>0</v>
      </c>
      <c r="CG23" s="114" t="n">
        <v>0</v>
      </c>
    </row>
    <row r="24" customFormat="false" ht="15" hidden="false" customHeight="false" outlineLevel="0" collapsed="false">
      <c r="A24" s="90"/>
      <c r="B24" s="91" t="n">
        <v>43420</v>
      </c>
      <c r="C24" s="92" t="n">
        <v>67.2</v>
      </c>
      <c r="D24" s="93" t="n">
        <v>0.661</v>
      </c>
      <c r="E24" s="94" t="n">
        <v>57.2</v>
      </c>
      <c r="F24" s="96" t="n">
        <v>81</v>
      </c>
      <c r="G24" s="96" t="n">
        <v>59</v>
      </c>
      <c r="H24" s="96" t="n">
        <v>0</v>
      </c>
      <c r="I24" s="96" t="n">
        <v>0</v>
      </c>
      <c r="J24" s="96" t="n">
        <v>0</v>
      </c>
      <c r="K24" s="96" t="n">
        <v>0</v>
      </c>
      <c r="L24" s="96" t="n">
        <v>0</v>
      </c>
      <c r="M24" s="96" t="n">
        <v>0</v>
      </c>
      <c r="N24" s="96" t="n">
        <v>0</v>
      </c>
      <c r="O24" s="96" t="n">
        <v>0</v>
      </c>
      <c r="P24" s="96" t="n">
        <v>0</v>
      </c>
      <c r="Q24" s="96" t="n">
        <v>0</v>
      </c>
      <c r="R24" s="177" t="n">
        <v>3720</v>
      </c>
      <c r="S24" s="98" t="n">
        <v>0</v>
      </c>
      <c r="T24" s="101" t="n">
        <v>0</v>
      </c>
      <c r="U24" s="178" t="n">
        <v>0</v>
      </c>
      <c r="V24" s="178" t="n">
        <v>0</v>
      </c>
      <c r="W24" s="96" t="n">
        <v>43</v>
      </c>
      <c r="X24" s="96" t="n">
        <v>1440</v>
      </c>
      <c r="Y24" s="96" t="n">
        <v>46</v>
      </c>
      <c r="Z24" s="96" t="n">
        <v>1440</v>
      </c>
      <c r="AA24" s="96" t="n">
        <v>60</v>
      </c>
      <c r="AB24" s="96" t="n">
        <v>1440</v>
      </c>
      <c r="AC24" s="100" t="n">
        <f aca="false">V24-U24+AZ24</f>
        <v>7</v>
      </c>
      <c r="AD24" s="101" t="n">
        <f aca="false">U24-T24</f>
        <v>0</v>
      </c>
      <c r="AE24" s="96" t="n">
        <v>0</v>
      </c>
      <c r="AF24" s="102" t="str">
        <f aca="false">IF(AE24&gt;0, V24/(AE24*24),"no data")</f>
        <v>no data</v>
      </c>
      <c r="AG24" s="103" t="n">
        <f aca="false">IF(R24&gt;0,R24/24,"no data")</f>
        <v>155</v>
      </c>
      <c r="AH24" s="102" t="str">
        <f aca="false">IF(U24&gt;0,(U24/R24),"no data")</f>
        <v>no data</v>
      </c>
      <c r="AI24" s="104" t="n">
        <f aca="false">(1440-((W24*X24)+(Y24*Z24)+(AA24*AB24))/(W24+Y24+AA24))/1440</f>
        <v>0</v>
      </c>
      <c r="AJ24" s="105" t="str">
        <f aca="false">IF(U24&gt;0,(1440-((X24*W24+AT24*AU24)+(Z24*Y24+AV24*AW24)+(AA24*AB24+AX24*AY24))/(W24+Y24+AA24))/1440,"no data")</f>
        <v>no data</v>
      </c>
      <c r="AK24" s="127" t="n">
        <v>0</v>
      </c>
      <c r="AL24" s="256" t="n">
        <v>0</v>
      </c>
      <c r="AM24" s="94" t="n">
        <f aca="false">AK24*AL24</f>
        <v>0</v>
      </c>
      <c r="AN24" s="127" t="n">
        <v>0</v>
      </c>
      <c r="AO24" s="265" t="n">
        <v>0</v>
      </c>
      <c r="AP24" s="109" t="n">
        <f aca="false">AN24*AO24</f>
        <v>0</v>
      </c>
      <c r="AQ24" s="130" t="str">
        <f aca="false">IF(U24&gt;0,((((AK24*AL24)+(AN24*AO24))/(U24*1000))*1000000),"no data")</f>
        <v>no data</v>
      </c>
      <c r="AR24" s="111" t="n">
        <f aca="false">S24/24</f>
        <v>0</v>
      </c>
      <c r="AS24" s="36"/>
      <c r="AT24" s="96" t="n">
        <v>0</v>
      </c>
      <c r="AU24" s="96" t="n">
        <v>0</v>
      </c>
      <c r="AV24" s="96" t="n">
        <v>0</v>
      </c>
      <c r="AW24" s="96" t="n">
        <v>0</v>
      </c>
      <c r="AX24" s="96" t="n">
        <v>0</v>
      </c>
      <c r="AY24" s="96" t="n">
        <v>0</v>
      </c>
      <c r="AZ24" s="96" t="n">
        <v>7</v>
      </c>
      <c r="BB24" s="113" t="n">
        <v>0</v>
      </c>
      <c r="BC24" s="113" t="n">
        <v>0</v>
      </c>
      <c r="BD24" s="113" t="n">
        <v>0</v>
      </c>
      <c r="BE24" s="113" t="n">
        <v>0</v>
      </c>
      <c r="BF24" s="113" t="str">
        <f aca="false">AQ24</f>
        <v>no data</v>
      </c>
      <c r="BG24" s="173" t="n">
        <f aca="false">BD24/24</f>
        <v>0</v>
      </c>
      <c r="BH24" s="179" t="n">
        <v>0</v>
      </c>
      <c r="BI24" s="179" t="n">
        <v>0</v>
      </c>
      <c r="BJ24" s="180" t="n">
        <v>0</v>
      </c>
      <c r="BK24" s="180" t="n">
        <v>0</v>
      </c>
      <c r="BL24" s="180" t="n">
        <v>0</v>
      </c>
      <c r="BM24" s="180" t="n">
        <v>0</v>
      </c>
      <c r="BN24" s="181" t="n">
        <v>1004</v>
      </c>
      <c r="BO24" s="181" t="n">
        <v>0</v>
      </c>
      <c r="BP24" s="182" t="n">
        <v>0</v>
      </c>
      <c r="BQ24" s="114" t="n">
        <v>0</v>
      </c>
      <c r="BR24" s="114" t="n">
        <v>0</v>
      </c>
      <c r="BS24" s="120" t="n">
        <f aca="false">BR24-BQ24</f>
        <v>0</v>
      </c>
      <c r="BT24" s="134" t="n">
        <v>0</v>
      </c>
      <c r="BU24" s="134" t="n">
        <v>0</v>
      </c>
      <c r="BV24" s="135" t="n">
        <f aca="false">BU24-BT24</f>
        <v>0</v>
      </c>
      <c r="BW24" s="113" t="n">
        <f aca="false">BH24+BI24</f>
        <v>0</v>
      </c>
      <c r="BX24" s="181" t="n">
        <v>0</v>
      </c>
      <c r="BY24" s="181" t="n">
        <v>0</v>
      </c>
      <c r="CA24" s="181" t="n">
        <v>0</v>
      </c>
      <c r="CB24" s="181" t="n">
        <v>0</v>
      </c>
      <c r="CD24" s="181" t="n">
        <v>0</v>
      </c>
      <c r="CE24" s="181" t="n">
        <v>0</v>
      </c>
      <c r="CF24" s="181" t="n">
        <v>0</v>
      </c>
      <c r="CG24" s="181" t="n">
        <v>0</v>
      </c>
    </row>
    <row r="25" customFormat="false" ht="15" hidden="false" customHeight="false" outlineLevel="0" collapsed="false">
      <c r="A25" s="90"/>
      <c r="B25" s="91" t="n">
        <v>43421</v>
      </c>
      <c r="C25" s="92" t="n">
        <v>67.86</v>
      </c>
      <c r="D25" s="93" t="n">
        <v>0.6381</v>
      </c>
      <c r="E25" s="94" t="n">
        <v>57.1</v>
      </c>
      <c r="F25" s="183" t="n">
        <v>84</v>
      </c>
      <c r="G25" s="183" t="n">
        <v>38</v>
      </c>
      <c r="H25" s="95" t="n">
        <v>0</v>
      </c>
      <c r="I25" s="95" t="n">
        <v>0</v>
      </c>
      <c r="J25" s="95" t="n">
        <v>0</v>
      </c>
      <c r="K25" s="95" t="n">
        <v>0</v>
      </c>
      <c r="L25" s="97" t="n">
        <v>0</v>
      </c>
      <c r="M25" s="97" t="n">
        <v>0</v>
      </c>
      <c r="N25" s="97" t="n">
        <v>0</v>
      </c>
      <c r="O25" s="97" t="n">
        <v>0</v>
      </c>
      <c r="P25" s="97" t="n">
        <v>0</v>
      </c>
      <c r="Q25" s="97" t="n">
        <v>0</v>
      </c>
      <c r="R25" s="177" t="n">
        <v>3684</v>
      </c>
      <c r="S25" s="98" t="n">
        <v>0</v>
      </c>
      <c r="T25" s="184" t="n">
        <v>0</v>
      </c>
      <c r="U25" s="99" t="n">
        <v>0</v>
      </c>
      <c r="V25" s="99" t="n">
        <v>0</v>
      </c>
      <c r="W25" s="95" t="n">
        <v>43</v>
      </c>
      <c r="X25" s="95" t="n">
        <v>1440</v>
      </c>
      <c r="Y25" s="95" t="n">
        <v>46</v>
      </c>
      <c r="Z25" s="95" t="n">
        <v>1440</v>
      </c>
      <c r="AA25" s="95" t="n">
        <v>60</v>
      </c>
      <c r="AB25" s="95" t="n">
        <v>1440</v>
      </c>
      <c r="AC25" s="100" t="n">
        <f aca="false">V25-U25+AZ25</f>
        <v>7</v>
      </c>
      <c r="AD25" s="101" t="n">
        <f aca="false">U25-T25</f>
        <v>0</v>
      </c>
      <c r="AE25" s="96" t="n">
        <v>0</v>
      </c>
      <c r="AF25" s="102" t="str">
        <f aca="false">IF(AE25&gt;0, V25/(AE25*24),"no data")</f>
        <v>no data</v>
      </c>
      <c r="AG25" s="103" t="n">
        <f aca="false">IF(R25&gt;0,R25/24,"no data")</f>
        <v>153.5</v>
      </c>
      <c r="AH25" s="102" t="str">
        <f aca="false">IF(U25&gt;0,(U25/R25),"no data")</f>
        <v>no data</v>
      </c>
      <c r="AI25" s="104" t="n">
        <f aca="false">(1440-((W25*X25)+(Y25*Z25)+(AA25*AB25))/(W25+Y25+AA25))/1440</f>
        <v>0</v>
      </c>
      <c r="AJ25" s="105" t="str">
        <f aca="false">IF(U25&gt;0,(1440-((X25*W25+AT25*AU25)+(Z25*Y25+AV25*AW25)+(AA25*AB25+AX25*AY25))/(W25+Y25+AA25))/1440,"no data")</f>
        <v>no data</v>
      </c>
      <c r="AK25" s="127" t="n">
        <v>0</v>
      </c>
      <c r="AL25" s="256" t="n">
        <v>0</v>
      </c>
      <c r="AM25" s="94" t="n">
        <f aca="false">AK25*AL25</f>
        <v>0</v>
      </c>
      <c r="AN25" s="127" t="n">
        <v>0</v>
      </c>
      <c r="AO25" s="265" t="n">
        <v>0</v>
      </c>
      <c r="AP25" s="109" t="n">
        <f aca="false">AN25*AO25</f>
        <v>0</v>
      </c>
      <c r="AQ25" s="130" t="str">
        <f aca="false">IF(U25&gt;0,((((AK25*AL25)+(AN25*AO25))/(U25*1000))*1000000),"no data")</f>
        <v>no data</v>
      </c>
      <c r="AR25" s="111" t="n">
        <f aca="false">S25/24</f>
        <v>0</v>
      </c>
      <c r="AS25" s="36"/>
      <c r="AT25" s="96" t="n">
        <v>0</v>
      </c>
      <c r="AU25" s="96" t="n">
        <v>0</v>
      </c>
      <c r="AV25" s="96" t="n">
        <v>0</v>
      </c>
      <c r="AW25" s="96" t="n">
        <v>0</v>
      </c>
      <c r="AX25" s="96" t="n">
        <v>0</v>
      </c>
      <c r="AY25" s="96" t="n">
        <v>0</v>
      </c>
      <c r="AZ25" s="96" t="n">
        <v>7</v>
      </c>
      <c r="BB25" s="113" t="n">
        <v>0</v>
      </c>
      <c r="BC25" s="113" t="n">
        <v>0</v>
      </c>
      <c r="BD25" s="113" t="n">
        <v>0</v>
      </c>
      <c r="BE25" s="113" t="n">
        <v>0</v>
      </c>
      <c r="BF25" s="113" t="str">
        <f aca="false">AQ25</f>
        <v>no data</v>
      </c>
      <c r="BG25" s="173" t="n">
        <f aca="false">BD25/24</f>
        <v>0</v>
      </c>
      <c r="BH25" s="115" t="n">
        <v>0</v>
      </c>
      <c r="BI25" s="115" t="n">
        <v>0</v>
      </c>
      <c r="BJ25" s="117" t="n">
        <v>0</v>
      </c>
      <c r="BK25" s="118" t="n">
        <v>0</v>
      </c>
      <c r="BL25" s="118" t="n">
        <v>0</v>
      </c>
      <c r="BM25" s="118" t="n">
        <v>0</v>
      </c>
      <c r="BN25" s="118" t="n">
        <v>1004</v>
      </c>
      <c r="BO25" s="117" t="n">
        <v>0</v>
      </c>
      <c r="BP25" s="119" t="n">
        <v>0</v>
      </c>
      <c r="BQ25" s="114" t="n">
        <v>0</v>
      </c>
      <c r="BR25" s="114" t="n">
        <v>0</v>
      </c>
      <c r="BS25" s="120" t="n">
        <f aca="false">BR25-BQ25</f>
        <v>0</v>
      </c>
      <c r="BT25" s="134" t="n">
        <v>0</v>
      </c>
      <c r="BU25" s="134" t="n">
        <v>0</v>
      </c>
      <c r="BV25" s="135" t="n">
        <f aca="false">BU25-BT25</f>
        <v>0</v>
      </c>
      <c r="BW25" s="113" t="n">
        <f aca="false">BH25+BI25</f>
        <v>0</v>
      </c>
      <c r="BX25" s="114" t="n">
        <v>0</v>
      </c>
      <c r="BY25" s="114" t="n">
        <v>0</v>
      </c>
      <c r="CA25" s="114" t="n">
        <v>0</v>
      </c>
      <c r="CB25" s="114" t="n">
        <v>0</v>
      </c>
      <c r="CD25" s="114" t="n">
        <v>0</v>
      </c>
      <c r="CE25" s="114" t="n">
        <v>0</v>
      </c>
      <c r="CF25" s="114" t="n">
        <v>0</v>
      </c>
      <c r="CG25" s="114" t="n">
        <v>0</v>
      </c>
    </row>
    <row r="26" customFormat="false" ht="15" hidden="false" customHeight="false" outlineLevel="0" collapsed="false">
      <c r="A26" s="90"/>
      <c r="B26" s="91" t="n">
        <v>43422</v>
      </c>
      <c r="C26" s="92" t="n">
        <v>69.8</v>
      </c>
      <c r="D26" s="93" t="n">
        <v>0.605</v>
      </c>
      <c r="E26" s="94" t="n">
        <v>57.02</v>
      </c>
      <c r="F26" s="96" t="n">
        <v>82</v>
      </c>
      <c r="G26" s="96" t="n">
        <v>61</v>
      </c>
      <c r="H26" s="95" t="n">
        <v>0</v>
      </c>
      <c r="I26" s="95" t="n">
        <v>0</v>
      </c>
      <c r="J26" s="95" t="n">
        <v>0</v>
      </c>
      <c r="K26" s="95" t="n">
        <v>0</v>
      </c>
      <c r="L26" s="97" t="n">
        <v>0</v>
      </c>
      <c r="M26" s="97" t="n">
        <v>0</v>
      </c>
      <c r="N26" s="97" t="n">
        <v>0</v>
      </c>
      <c r="O26" s="97" t="n">
        <v>0</v>
      </c>
      <c r="P26" s="97" t="n">
        <v>0</v>
      </c>
      <c r="Q26" s="97" t="n">
        <v>0</v>
      </c>
      <c r="R26" s="177" t="n">
        <v>3679</v>
      </c>
      <c r="S26" s="98" t="n">
        <v>0</v>
      </c>
      <c r="T26" s="184" t="n">
        <v>0</v>
      </c>
      <c r="U26" s="99" t="n">
        <v>0</v>
      </c>
      <c r="V26" s="99" t="n">
        <v>0</v>
      </c>
      <c r="W26" s="95" t="n">
        <v>43</v>
      </c>
      <c r="X26" s="96" t="n">
        <v>1440</v>
      </c>
      <c r="Y26" s="96" t="n">
        <v>46</v>
      </c>
      <c r="Z26" s="96" t="n">
        <v>1440</v>
      </c>
      <c r="AA26" s="96" t="n">
        <v>60</v>
      </c>
      <c r="AB26" s="96" t="n">
        <v>1440</v>
      </c>
      <c r="AC26" s="100" t="n">
        <v>6</v>
      </c>
      <c r="AD26" s="101" t="n">
        <f aca="false">U26-T26</f>
        <v>0</v>
      </c>
      <c r="AE26" s="96" t="n">
        <v>0</v>
      </c>
      <c r="AF26" s="102" t="str">
        <f aca="false">IF(AE26&gt;0, V26/(AE26*24),"no data")</f>
        <v>no data</v>
      </c>
      <c r="AG26" s="103" t="n">
        <f aca="false">IF(R26&gt;0,R26/24,"no data")</f>
        <v>153.291666666667</v>
      </c>
      <c r="AH26" s="102" t="str">
        <f aca="false">IF(U26&gt;0,(U26/R26),"no data")</f>
        <v>no data</v>
      </c>
      <c r="AI26" s="104" t="n">
        <f aca="false">(1440-((W26*X26)+(Y26*Z26)+(AA26*AB26))/(W26+Y26+AA26))/1440</f>
        <v>0</v>
      </c>
      <c r="AJ26" s="105" t="str">
        <f aca="false">IF(U26&gt;0,(1440-((X26*W26+AT26*AU26)+(Z26*Y26+AV26*AW26)+(AA26*AB26+AX26*AY26))/(W26+Y26+AA26))/1440,"no data")</f>
        <v>no data</v>
      </c>
      <c r="AK26" s="127" t="n">
        <v>0</v>
      </c>
      <c r="AL26" s="256" t="n">
        <v>0</v>
      </c>
      <c r="AM26" s="94" t="n">
        <f aca="false">AK26*AL26</f>
        <v>0</v>
      </c>
      <c r="AN26" s="127" t="n">
        <v>0</v>
      </c>
      <c r="AO26" s="265" t="n">
        <v>0</v>
      </c>
      <c r="AP26" s="109" t="n">
        <f aca="false">AN26*AO26</f>
        <v>0</v>
      </c>
      <c r="AQ26" s="130" t="str">
        <f aca="false">IF(U26&gt;0,((((AK26*AL26)+(AN26*AO26))/(U26*1000))*1000000),"no data")</f>
        <v>no data</v>
      </c>
      <c r="AR26" s="111" t="n">
        <f aca="false">S26/24</f>
        <v>0</v>
      </c>
      <c r="AS26" s="36"/>
      <c r="AT26" s="95" t="n">
        <v>0</v>
      </c>
      <c r="AU26" s="112" t="n">
        <v>0</v>
      </c>
      <c r="AV26" s="112" t="n">
        <v>0</v>
      </c>
      <c r="AW26" s="95" t="n">
        <v>0</v>
      </c>
      <c r="AX26" s="112" t="n">
        <v>0</v>
      </c>
      <c r="AY26" s="95" t="n">
        <v>0</v>
      </c>
      <c r="AZ26" s="95" t="n">
        <v>6</v>
      </c>
      <c r="BB26" s="113" t="n">
        <v>0</v>
      </c>
      <c r="BC26" s="113" t="n">
        <v>0</v>
      </c>
      <c r="BD26" s="113" t="n">
        <v>0</v>
      </c>
      <c r="BE26" s="113" t="n">
        <v>0</v>
      </c>
      <c r="BF26" s="113" t="n">
        <v>0</v>
      </c>
      <c r="BG26" s="173" t="n">
        <f aca="false">BD26/24</f>
        <v>0</v>
      </c>
      <c r="BH26" s="115" t="n">
        <v>0</v>
      </c>
      <c r="BI26" s="116" t="n">
        <v>0</v>
      </c>
      <c r="BJ26" s="117" t="n">
        <v>0</v>
      </c>
      <c r="BK26" s="118" t="n">
        <v>0</v>
      </c>
      <c r="BL26" s="118" t="n">
        <v>0</v>
      </c>
      <c r="BM26" s="118" t="n">
        <v>0</v>
      </c>
      <c r="BN26" s="118" t="n">
        <v>1004</v>
      </c>
      <c r="BO26" s="117" t="n">
        <v>0</v>
      </c>
      <c r="BP26" s="119" t="n">
        <v>0</v>
      </c>
      <c r="BQ26" s="114" t="n">
        <v>0</v>
      </c>
      <c r="BR26" s="114" t="n">
        <v>0</v>
      </c>
      <c r="BS26" s="120" t="n">
        <f aca="false">BR26-BQ26</f>
        <v>0</v>
      </c>
      <c r="BT26" s="134" t="n">
        <v>0</v>
      </c>
      <c r="BU26" s="134" t="n">
        <v>0</v>
      </c>
      <c r="BV26" s="135" t="n">
        <f aca="false">BU26-BT26</f>
        <v>0</v>
      </c>
      <c r="BW26" s="113" t="n">
        <f aca="false">BH26+BI26</f>
        <v>0</v>
      </c>
      <c r="BX26" s="114" t="n">
        <v>0</v>
      </c>
      <c r="BY26" s="114" t="n">
        <v>0</v>
      </c>
      <c r="CA26" s="114" t="n">
        <v>0</v>
      </c>
      <c r="CB26" s="114" t="n">
        <v>0</v>
      </c>
      <c r="CD26" s="114" t="n">
        <v>0</v>
      </c>
      <c r="CE26" s="114" t="n">
        <v>0</v>
      </c>
      <c r="CF26" s="114" t="n">
        <v>0</v>
      </c>
      <c r="CG26" s="114" t="n">
        <v>0</v>
      </c>
    </row>
    <row r="27" customFormat="false" ht="12.75" hidden="false" customHeight="true" outlineLevel="0" collapsed="false">
      <c r="A27" s="90" t="s">
        <v>141</v>
      </c>
      <c r="B27" s="91" t="n">
        <v>43423</v>
      </c>
      <c r="C27" s="140" t="n">
        <v>67.9</v>
      </c>
      <c r="D27" s="166" t="n">
        <v>0.634</v>
      </c>
      <c r="E27" s="142" t="n">
        <v>56.8</v>
      </c>
      <c r="F27" s="144" t="n">
        <v>80</v>
      </c>
      <c r="G27" s="144" t="n">
        <v>60</v>
      </c>
      <c r="H27" s="144" t="n">
        <v>0</v>
      </c>
      <c r="I27" s="144" t="n">
        <v>0</v>
      </c>
      <c r="J27" s="144" t="n">
        <v>0</v>
      </c>
      <c r="K27" s="144" t="n">
        <v>0</v>
      </c>
      <c r="L27" s="185" t="n">
        <v>0</v>
      </c>
      <c r="M27" s="185" t="n">
        <v>0</v>
      </c>
      <c r="N27" s="185" t="n">
        <v>0</v>
      </c>
      <c r="O27" s="185" t="n">
        <v>0</v>
      </c>
      <c r="P27" s="185" t="n">
        <v>0</v>
      </c>
      <c r="Q27" s="185" t="n">
        <v>0</v>
      </c>
      <c r="R27" s="186" t="n">
        <v>3686</v>
      </c>
      <c r="S27" s="147" t="n">
        <v>0</v>
      </c>
      <c r="T27" s="147" t="n">
        <v>0</v>
      </c>
      <c r="U27" s="148" t="n">
        <v>0</v>
      </c>
      <c r="V27" s="148" t="n">
        <v>0</v>
      </c>
      <c r="W27" s="144" t="n">
        <v>43</v>
      </c>
      <c r="X27" s="144" t="n">
        <v>1440</v>
      </c>
      <c r="Y27" s="144" t="n">
        <v>46</v>
      </c>
      <c r="Z27" s="144" t="n">
        <v>1440</v>
      </c>
      <c r="AA27" s="144" t="n">
        <v>60</v>
      </c>
      <c r="AB27" s="144" t="n">
        <v>1440</v>
      </c>
      <c r="AC27" s="149" t="n">
        <f aca="false">V27-U27+AZ27</f>
        <v>6</v>
      </c>
      <c r="AD27" s="150" t="n">
        <f aca="false">U27-T27</f>
        <v>0</v>
      </c>
      <c r="AE27" s="144" t="n">
        <v>0</v>
      </c>
      <c r="AF27" s="151" t="str">
        <f aca="false">IF(AE27&gt;0, V27/(AE27*24),"no data")</f>
        <v>no data</v>
      </c>
      <c r="AG27" s="152" t="n">
        <f aca="false">IF(R27&gt;0,R27/24,"no data")</f>
        <v>153.583333333333</v>
      </c>
      <c r="AH27" s="151" t="str">
        <f aca="false">IF(U27&gt;0,(U27/R27),"no data")</f>
        <v>no data</v>
      </c>
      <c r="AI27" s="153" t="n">
        <f aca="false">(1440-((W27*X27)+(Y27*Z27)+(AA27*AB27))/(W27+Y27+AA27))/1440</f>
        <v>0</v>
      </c>
      <c r="AJ27" s="154" t="str">
        <f aca="false">IF(U27&gt;0,(1440-((X27*W27+AT27*AU27)+(Z27*Y27+AV27*AW27)+(AA27*AB27+AX27*AY27))/(W27+Y27+AA27))/1440,"no data")</f>
        <v>no data</v>
      </c>
      <c r="AK27" s="258" t="n">
        <v>0</v>
      </c>
      <c r="AL27" s="259" t="n">
        <v>0</v>
      </c>
      <c r="AM27" s="251" t="n">
        <f aca="false">AK27*AL27</f>
        <v>0</v>
      </c>
      <c r="AN27" s="258" t="n">
        <v>0</v>
      </c>
      <c r="AO27" s="260" t="n">
        <v>0</v>
      </c>
      <c r="AP27" s="155" t="n">
        <f aca="false">AN27*AO27</f>
        <v>0</v>
      </c>
      <c r="AQ27" s="156" t="str">
        <f aca="false">IF(U27&gt;0,((((AK27*AL27)+(AN27*AO27))/(U27*1000))*1000000),"no data")</f>
        <v>no data</v>
      </c>
      <c r="AR27" s="157" t="n">
        <f aca="false">S27/24</f>
        <v>0</v>
      </c>
      <c r="AS27" s="36"/>
      <c r="AT27" s="143" t="n">
        <v>0</v>
      </c>
      <c r="AU27" s="159" t="n">
        <v>0</v>
      </c>
      <c r="AV27" s="159" t="n">
        <v>0</v>
      </c>
      <c r="AW27" s="143" t="n">
        <v>0</v>
      </c>
      <c r="AX27" s="159" t="n">
        <v>0</v>
      </c>
      <c r="AY27" s="143" t="n">
        <v>0</v>
      </c>
      <c r="AZ27" s="143" t="n">
        <v>6</v>
      </c>
      <c r="BB27" s="160" t="n">
        <v>0</v>
      </c>
      <c r="BC27" s="160" t="n">
        <v>0</v>
      </c>
      <c r="BD27" s="160" t="n">
        <v>0</v>
      </c>
      <c r="BE27" s="160" t="n">
        <v>0</v>
      </c>
      <c r="BF27" s="160" t="n">
        <v>0</v>
      </c>
      <c r="BG27" s="162" t="n">
        <f aca="false">BD27/24</f>
        <v>0</v>
      </c>
      <c r="BH27" s="187" t="n">
        <v>0</v>
      </c>
      <c r="BI27" s="188" t="n">
        <v>0</v>
      </c>
      <c r="BJ27" s="189" t="n">
        <v>0</v>
      </c>
      <c r="BK27" s="190" t="n">
        <v>0</v>
      </c>
      <c r="BL27" s="190" t="n">
        <v>0</v>
      </c>
      <c r="BM27" s="190" t="n">
        <v>0</v>
      </c>
      <c r="BN27" s="190" t="n">
        <v>1004</v>
      </c>
      <c r="BO27" s="190" t="n">
        <v>0</v>
      </c>
      <c r="BP27" s="191" t="n">
        <v>0</v>
      </c>
      <c r="BQ27" s="190" t="n">
        <v>0</v>
      </c>
      <c r="BR27" s="190" t="n">
        <v>0</v>
      </c>
      <c r="BS27" s="120" t="n">
        <f aca="false">BR27-BQ27</f>
        <v>0</v>
      </c>
      <c r="BT27" s="190" t="n">
        <v>0</v>
      </c>
      <c r="BU27" s="190" t="n">
        <v>0</v>
      </c>
      <c r="BV27" s="135" t="n">
        <f aca="false">BU27-BT27</f>
        <v>0</v>
      </c>
      <c r="BW27" s="160" t="n">
        <v>0</v>
      </c>
      <c r="BX27" s="162" t="n">
        <v>0</v>
      </c>
      <c r="BY27" s="162" t="n">
        <v>0</v>
      </c>
      <c r="CA27" s="162" t="n">
        <v>0</v>
      </c>
      <c r="CB27" s="162" t="n">
        <v>0</v>
      </c>
      <c r="CD27" s="162" t="n">
        <v>0</v>
      </c>
      <c r="CE27" s="162" t="n">
        <v>0</v>
      </c>
      <c r="CF27" s="162" t="n">
        <v>0</v>
      </c>
      <c r="CG27" s="162" t="n">
        <v>0</v>
      </c>
    </row>
    <row r="28" customFormat="false" ht="15" hidden="false" customHeight="false" outlineLevel="0" collapsed="false">
      <c r="A28" s="90"/>
      <c r="B28" s="91" t="n">
        <v>43424</v>
      </c>
      <c r="C28" s="140" t="n">
        <v>68.6</v>
      </c>
      <c r="D28" s="166" t="n">
        <v>0.595</v>
      </c>
      <c r="E28" s="142" t="n">
        <v>55.8</v>
      </c>
      <c r="F28" s="144" t="n">
        <v>87</v>
      </c>
      <c r="G28" s="144" t="n">
        <v>60</v>
      </c>
      <c r="H28" s="144" t="n">
        <v>0</v>
      </c>
      <c r="I28" s="144" t="n">
        <v>0</v>
      </c>
      <c r="J28" s="144" t="n">
        <v>0</v>
      </c>
      <c r="K28" s="144" t="n">
        <v>0</v>
      </c>
      <c r="L28" s="185" t="n">
        <v>0</v>
      </c>
      <c r="M28" s="185" t="n">
        <v>0</v>
      </c>
      <c r="N28" s="185" t="n">
        <v>0</v>
      </c>
      <c r="O28" s="185" t="n">
        <v>0</v>
      </c>
      <c r="P28" s="185" t="n">
        <v>0</v>
      </c>
      <c r="Q28" s="185" t="n">
        <v>0</v>
      </c>
      <c r="R28" s="186" t="n">
        <v>3677</v>
      </c>
      <c r="S28" s="147" t="n">
        <v>0</v>
      </c>
      <c r="T28" s="147" t="n">
        <v>0</v>
      </c>
      <c r="U28" s="148" t="n">
        <v>0</v>
      </c>
      <c r="V28" s="148" t="n">
        <v>0</v>
      </c>
      <c r="W28" s="144" t="n">
        <v>43</v>
      </c>
      <c r="X28" s="144" t="n">
        <v>1440</v>
      </c>
      <c r="Y28" s="144" t="n">
        <v>46</v>
      </c>
      <c r="Z28" s="144" t="n">
        <v>1440</v>
      </c>
      <c r="AA28" s="144" t="n">
        <v>60</v>
      </c>
      <c r="AB28" s="144" t="n">
        <v>1440</v>
      </c>
      <c r="AC28" s="149" t="n">
        <f aca="false">V28-U28+AZ28</f>
        <v>7</v>
      </c>
      <c r="AD28" s="150" t="n">
        <f aca="false">U28-T28</f>
        <v>0</v>
      </c>
      <c r="AE28" s="144" t="n">
        <v>0</v>
      </c>
      <c r="AF28" s="151" t="str">
        <f aca="false">IF(AE28&gt;0, V28/(AE28*24),"no data")</f>
        <v>no data</v>
      </c>
      <c r="AG28" s="152" t="n">
        <f aca="false">IF(R28&gt;0,R28/24,"no data")</f>
        <v>153.208333333333</v>
      </c>
      <c r="AH28" s="151" t="str">
        <f aca="false">IF(U28&gt;0,(U28/R28),"no data")</f>
        <v>no data</v>
      </c>
      <c r="AI28" s="153" t="n">
        <f aca="false">(1440-((W28*X28)+(Y28*Z28)+(AA28*AB28))/(W28+Y28+AA28))/1440</f>
        <v>0</v>
      </c>
      <c r="AJ28" s="154" t="str">
        <f aca="false">IF(U28&gt;0,(1440-((X28*W28+AT28*AU28)+(Z28*Y28+AV28*AW28)+(AA28*AB28+AX28*AY28))/(W28+Y28+AA28))/1440,"no data")</f>
        <v>no data</v>
      </c>
      <c r="AK28" s="258" t="n">
        <v>0</v>
      </c>
      <c r="AL28" s="259" t="n">
        <v>0</v>
      </c>
      <c r="AM28" s="251" t="n">
        <v>0</v>
      </c>
      <c r="AN28" s="258" t="n">
        <v>0</v>
      </c>
      <c r="AO28" s="260" t="n">
        <v>0</v>
      </c>
      <c r="AP28" s="155" t="n">
        <f aca="false">AN28*AO28</f>
        <v>0</v>
      </c>
      <c r="AQ28" s="156" t="str">
        <f aca="false">IF(U28&gt;0,((((AK28*AL28)+(AN28*AO28))/(U28*1000))*1000000),"no data")</f>
        <v>no data</v>
      </c>
      <c r="AR28" s="157" t="n">
        <f aca="false">S28/24</f>
        <v>0</v>
      </c>
      <c r="AS28" s="36"/>
      <c r="AT28" s="143" t="n">
        <v>0</v>
      </c>
      <c r="AU28" s="159" t="n">
        <v>0</v>
      </c>
      <c r="AV28" s="143" t="n">
        <v>0</v>
      </c>
      <c r="AW28" s="143" t="n">
        <v>0</v>
      </c>
      <c r="AX28" s="159" t="n">
        <v>0</v>
      </c>
      <c r="AY28" s="143" t="n">
        <v>0</v>
      </c>
      <c r="AZ28" s="143" t="n">
        <v>7</v>
      </c>
      <c r="BB28" s="160" t="n">
        <v>0</v>
      </c>
      <c r="BC28" s="160" t="n">
        <v>0</v>
      </c>
      <c r="BD28" s="160" t="n">
        <v>0</v>
      </c>
      <c r="BE28" s="160" t="n">
        <f aca="false">BC28-BB28</f>
        <v>0</v>
      </c>
      <c r="BF28" s="160" t="str">
        <f aca="false">AQ28</f>
        <v>no data</v>
      </c>
      <c r="BG28" s="162" t="n">
        <f aca="false">BD28/24</f>
        <v>0</v>
      </c>
      <c r="BH28" s="187" t="n">
        <v>0</v>
      </c>
      <c r="BI28" s="188" t="n">
        <v>0</v>
      </c>
      <c r="BJ28" s="189" t="n">
        <v>0</v>
      </c>
      <c r="BK28" s="190" t="n">
        <v>0</v>
      </c>
      <c r="BL28" s="190" t="n">
        <v>0</v>
      </c>
      <c r="BM28" s="190" t="n">
        <v>0</v>
      </c>
      <c r="BN28" s="192" t="n">
        <v>1004</v>
      </c>
      <c r="BO28" s="190" t="n">
        <v>0</v>
      </c>
      <c r="BP28" s="191" t="n">
        <v>0</v>
      </c>
      <c r="BQ28" s="190" t="n">
        <v>0</v>
      </c>
      <c r="BR28" s="190" t="n">
        <v>0</v>
      </c>
      <c r="BS28" s="120" t="n">
        <f aca="false">BR28-BQ28</f>
        <v>0</v>
      </c>
      <c r="BT28" s="190" t="n">
        <v>0</v>
      </c>
      <c r="BU28" s="190" t="n">
        <v>0</v>
      </c>
      <c r="BV28" s="135" t="n">
        <f aca="false">BU28-BT28</f>
        <v>0</v>
      </c>
      <c r="BW28" s="160" t="n">
        <f aca="false">BH28+BI28</f>
        <v>0</v>
      </c>
      <c r="BX28" s="162" t="n">
        <v>0</v>
      </c>
      <c r="BY28" s="162" t="n">
        <v>0</v>
      </c>
      <c r="CA28" s="162" t="n">
        <v>0</v>
      </c>
      <c r="CB28" s="162" t="n">
        <v>0</v>
      </c>
      <c r="CD28" s="162" t="n">
        <v>0</v>
      </c>
      <c r="CE28" s="162" t="n">
        <v>0</v>
      </c>
      <c r="CF28" s="162" t="n">
        <v>0</v>
      </c>
      <c r="CG28" s="162" t="n">
        <v>0</v>
      </c>
    </row>
    <row r="29" customFormat="false" ht="15" hidden="false" customHeight="false" outlineLevel="0" collapsed="false">
      <c r="A29" s="90"/>
      <c r="B29" s="91" t="n">
        <v>43425</v>
      </c>
      <c r="C29" s="140" t="n">
        <v>68.2</v>
      </c>
      <c r="D29" s="166" t="n">
        <v>0.61</v>
      </c>
      <c r="E29" s="142" t="n">
        <v>56.4</v>
      </c>
      <c r="F29" s="144" t="n">
        <v>84</v>
      </c>
      <c r="G29" s="144" t="n">
        <v>57</v>
      </c>
      <c r="H29" s="144" t="n">
        <v>0</v>
      </c>
      <c r="I29" s="144" t="n">
        <v>0</v>
      </c>
      <c r="J29" s="144" t="n">
        <v>0</v>
      </c>
      <c r="K29" s="144" t="n">
        <v>0</v>
      </c>
      <c r="L29" s="185" t="n">
        <v>0</v>
      </c>
      <c r="M29" s="185" t="n">
        <v>0</v>
      </c>
      <c r="N29" s="185" t="n">
        <v>0</v>
      </c>
      <c r="O29" s="185" t="n">
        <v>0</v>
      </c>
      <c r="P29" s="185" t="n">
        <v>0</v>
      </c>
      <c r="Q29" s="185" t="n">
        <v>0</v>
      </c>
      <c r="R29" s="186" t="n">
        <v>3684</v>
      </c>
      <c r="S29" s="147" t="n">
        <v>0</v>
      </c>
      <c r="T29" s="147" t="n">
        <v>0</v>
      </c>
      <c r="U29" s="148" t="n">
        <v>0</v>
      </c>
      <c r="V29" s="148" t="n">
        <v>0</v>
      </c>
      <c r="W29" s="144" t="n">
        <v>43</v>
      </c>
      <c r="X29" s="144" t="n">
        <v>1440</v>
      </c>
      <c r="Y29" s="144" t="n">
        <v>46</v>
      </c>
      <c r="Z29" s="144" t="n">
        <v>1440</v>
      </c>
      <c r="AA29" s="144" t="n">
        <v>60</v>
      </c>
      <c r="AB29" s="144" t="n">
        <v>1440</v>
      </c>
      <c r="AC29" s="149" t="n">
        <f aca="false">V29-U29+AZ29</f>
        <v>7</v>
      </c>
      <c r="AD29" s="150" t="n">
        <f aca="false">U29-T29</f>
        <v>0</v>
      </c>
      <c r="AE29" s="144" t="n">
        <v>0</v>
      </c>
      <c r="AF29" s="151" t="str">
        <f aca="false">IF(AE29&gt;0, V29/(AE29*24),"no data")</f>
        <v>no data</v>
      </c>
      <c r="AG29" s="152" t="n">
        <f aca="false">IF(R29&gt;0,R29/24,"no data")</f>
        <v>153.5</v>
      </c>
      <c r="AH29" s="151" t="str">
        <f aca="false">IF(U29&gt;0,(U29/R29),"no data")</f>
        <v>no data</v>
      </c>
      <c r="AI29" s="153" t="n">
        <f aca="false">(1440-((W29*X29)+(Y29*Z29)+(AA29*AB29))/(W29+Y29+AA29))/1440</f>
        <v>0</v>
      </c>
      <c r="AJ29" s="154" t="n">
        <v>0</v>
      </c>
      <c r="AK29" s="258" t="n">
        <v>0</v>
      </c>
      <c r="AL29" s="259" t="n">
        <v>0</v>
      </c>
      <c r="AM29" s="251" t="n">
        <f aca="false">AK29*AL29</f>
        <v>0</v>
      </c>
      <c r="AN29" s="258" t="n">
        <v>0</v>
      </c>
      <c r="AO29" s="260" t="n">
        <v>0</v>
      </c>
      <c r="AP29" s="155" t="n">
        <f aca="false">AN29*AO29</f>
        <v>0</v>
      </c>
      <c r="AQ29" s="156" t="str">
        <f aca="false">IF(U29&gt;0,((((AK29*AL29)+(AN29*AO29))/(U29*1000))*1000000),"no data")</f>
        <v>no data</v>
      </c>
      <c r="AR29" s="157" t="n">
        <f aca="false">S29/24</f>
        <v>0</v>
      </c>
      <c r="AS29" s="36"/>
      <c r="AT29" s="143" t="n">
        <v>0</v>
      </c>
      <c r="AU29" s="159" t="n">
        <v>0</v>
      </c>
      <c r="AV29" s="159" t="n">
        <v>0</v>
      </c>
      <c r="AW29" s="143" t="n">
        <v>0</v>
      </c>
      <c r="AX29" s="159" t="n">
        <v>0</v>
      </c>
      <c r="AY29" s="143" t="n">
        <v>0</v>
      </c>
      <c r="AZ29" s="143" t="n">
        <v>7</v>
      </c>
      <c r="BB29" s="160" t="n">
        <v>0</v>
      </c>
      <c r="BC29" s="160" t="n">
        <v>0</v>
      </c>
      <c r="BD29" s="160" t="n">
        <v>0</v>
      </c>
      <c r="BE29" s="160" t="n">
        <v>0</v>
      </c>
      <c r="BF29" s="160" t="str">
        <f aca="false">AQ29</f>
        <v>no data</v>
      </c>
      <c r="BG29" s="162" t="n">
        <f aca="false">BD29/24</f>
        <v>0</v>
      </c>
      <c r="BH29" s="187" t="n">
        <v>0</v>
      </c>
      <c r="BI29" s="188" t="n">
        <v>0</v>
      </c>
      <c r="BJ29" s="189" t="n">
        <v>0</v>
      </c>
      <c r="BK29" s="190" t="n">
        <v>0</v>
      </c>
      <c r="BL29" s="190" t="n">
        <v>0</v>
      </c>
      <c r="BM29" s="190" t="n">
        <v>0</v>
      </c>
      <c r="BN29" s="192" t="n">
        <v>1004</v>
      </c>
      <c r="BO29" s="189" t="n">
        <v>0</v>
      </c>
      <c r="BP29" s="191" t="n">
        <v>0</v>
      </c>
      <c r="BQ29" s="190" t="n">
        <v>0</v>
      </c>
      <c r="BR29" s="190" t="n">
        <v>0</v>
      </c>
      <c r="BS29" s="120" t="n">
        <f aca="false">BR29-BQ29</f>
        <v>0</v>
      </c>
      <c r="BT29" s="190" t="n">
        <v>0</v>
      </c>
      <c r="BU29" s="190" t="n">
        <v>0</v>
      </c>
      <c r="BV29" s="135" t="n">
        <f aca="false">BU29-BT29</f>
        <v>0</v>
      </c>
      <c r="BW29" s="160" t="n">
        <f aca="false">BH29+BI29</f>
        <v>0</v>
      </c>
      <c r="BX29" s="162" t="n">
        <v>0</v>
      </c>
      <c r="BY29" s="162" t="n">
        <v>0</v>
      </c>
      <c r="CA29" s="162" t="n">
        <v>0</v>
      </c>
      <c r="CB29" s="162" t="n">
        <v>0</v>
      </c>
      <c r="CD29" s="162" t="n">
        <v>0</v>
      </c>
      <c r="CE29" s="162" t="n">
        <v>0</v>
      </c>
      <c r="CF29" s="162" t="n">
        <v>0</v>
      </c>
      <c r="CG29" s="162" t="n">
        <v>0</v>
      </c>
    </row>
    <row r="30" customFormat="false" ht="15" hidden="false" customHeight="false" outlineLevel="0" collapsed="false">
      <c r="A30" s="90"/>
      <c r="B30" s="91" t="n">
        <v>43426</v>
      </c>
      <c r="C30" s="140" t="n">
        <v>68.3</v>
      </c>
      <c r="D30" s="166" t="n">
        <v>0.587</v>
      </c>
      <c r="E30" s="142" t="n">
        <v>55.8</v>
      </c>
      <c r="F30" s="144" t="n">
        <v>84</v>
      </c>
      <c r="G30" s="144" t="n">
        <v>58</v>
      </c>
      <c r="H30" s="144" t="n">
        <v>0</v>
      </c>
      <c r="I30" s="144" t="n">
        <v>0</v>
      </c>
      <c r="J30" s="144" t="n">
        <v>0</v>
      </c>
      <c r="K30" s="144" t="n">
        <v>0</v>
      </c>
      <c r="L30" s="185" t="n">
        <v>0</v>
      </c>
      <c r="M30" s="185" t="n">
        <v>0</v>
      </c>
      <c r="N30" s="185" t="n">
        <v>0</v>
      </c>
      <c r="O30" s="185" t="n">
        <v>0</v>
      </c>
      <c r="P30" s="185" t="n">
        <v>0</v>
      </c>
      <c r="Q30" s="185" t="n">
        <v>0</v>
      </c>
      <c r="R30" s="186" t="n">
        <v>3682</v>
      </c>
      <c r="S30" s="147" t="n">
        <v>0</v>
      </c>
      <c r="T30" s="147" t="n">
        <v>0</v>
      </c>
      <c r="U30" s="148" t="n">
        <v>0</v>
      </c>
      <c r="V30" s="148" t="n">
        <v>0</v>
      </c>
      <c r="W30" s="144" t="n">
        <v>43</v>
      </c>
      <c r="X30" s="144" t="n">
        <v>1440</v>
      </c>
      <c r="Y30" s="144" t="n">
        <v>46</v>
      </c>
      <c r="Z30" s="144" t="n">
        <v>1440</v>
      </c>
      <c r="AA30" s="144" t="n">
        <v>60</v>
      </c>
      <c r="AB30" s="144" t="n">
        <v>1440</v>
      </c>
      <c r="AC30" s="149" t="n">
        <f aca="false">V30-U30+AZ30</f>
        <v>6</v>
      </c>
      <c r="AD30" s="150" t="n">
        <f aca="false">U30-T30</f>
        <v>0</v>
      </c>
      <c r="AE30" s="144" t="n">
        <v>0</v>
      </c>
      <c r="AF30" s="151" t="str">
        <f aca="false">IF(AE30&gt;0, V30/(AE30*24),"no data")</f>
        <v>no data</v>
      </c>
      <c r="AG30" s="152" t="n">
        <f aca="false">IF(R30&gt;0,R30/24,"no data")</f>
        <v>153.416666666667</v>
      </c>
      <c r="AH30" s="151" t="str">
        <f aca="false">IF(U30&gt;0,(U30/R30),"no data")</f>
        <v>no data</v>
      </c>
      <c r="AI30" s="153" t="n">
        <f aca="false">(1440-((W30*X30)+(Y30*Z30)+(AA30*AB30))/(W30+Y30+AA30))/1440</f>
        <v>0</v>
      </c>
      <c r="AJ30" s="154" t="str">
        <f aca="false">IF(U30&gt;0,(1440-((X30*W30+AT30*AU30)+(Z30*Y30+AV30*AW30)+(AA30*AB30+AX30*AY30))/(W30+Y30+AA30))/1440,"no data")</f>
        <v>no data</v>
      </c>
      <c r="AK30" s="258" t="n">
        <v>0</v>
      </c>
      <c r="AL30" s="259" t="n">
        <v>0</v>
      </c>
      <c r="AM30" s="251" t="n">
        <f aca="false">AK30*AL30</f>
        <v>0</v>
      </c>
      <c r="AN30" s="258" t="n">
        <v>0</v>
      </c>
      <c r="AO30" s="260" t="n">
        <v>0</v>
      </c>
      <c r="AP30" s="155" t="n">
        <f aca="false">AN30*AO30</f>
        <v>0</v>
      </c>
      <c r="AQ30" s="156" t="str">
        <f aca="false">IF(U30&gt;0,((((AK30*AL30)+(AN30*AO30))/(U30*1000))*1000000),"no data")</f>
        <v>no data</v>
      </c>
      <c r="AR30" s="157" t="n">
        <f aca="false">S30/24</f>
        <v>0</v>
      </c>
      <c r="AS30" s="36"/>
      <c r="AT30" s="143" t="n">
        <v>0</v>
      </c>
      <c r="AU30" s="159" t="n">
        <v>0</v>
      </c>
      <c r="AV30" s="159" t="n">
        <v>0</v>
      </c>
      <c r="AW30" s="143" t="n">
        <v>0</v>
      </c>
      <c r="AX30" s="159" t="n">
        <v>0</v>
      </c>
      <c r="AY30" s="143" t="n">
        <v>0</v>
      </c>
      <c r="AZ30" s="143" t="n">
        <v>6</v>
      </c>
      <c r="BB30" s="160" t="n">
        <v>0</v>
      </c>
      <c r="BC30" s="160" t="n">
        <v>0</v>
      </c>
      <c r="BD30" s="160" t="n">
        <v>0</v>
      </c>
      <c r="BE30" s="160" t="n">
        <v>0</v>
      </c>
      <c r="BF30" s="160" t="str">
        <f aca="false">AQ30</f>
        <v>no data</v>
      </c>
      <c r="BG30" s="162" t="n">
        <f aca="false">BD30/24</f>
        <v>0</v>
      </c>
      <c r="BH30" s="187" t="n">
        <v>0</v>
      </c>
      <c r="BI30" s="188" t="n">
        <v>0</v>
      </c>
      <c r="BJ30" s="189" t="n">
        <v>0</v>
      </c>
      <c r="BK30" s="190" t="n">
        <v>0</v>
      </c>
      <c r="BL30" s="192" t="n">
        <v>0</v>
      </c>
      <c r="BM30" s="190" t="n">
        <v>0</v>
      </c>
      <c r="BN30" s="190" t="n">
        <v>1004</v>
      </c>
      <c r="BO30" s="190" t="n">
        <v>0</v>
      </c>
      <c r="BP30" s="191" t="n">
        <v>0</v>
      </c>
      <c r="BQ30" s="190" t="n">
        <v>0</v>
      </c>
      <c r="BR30" s="189" t="n">
        <v>0</v>
      </c>
      <c r="BS30" s="120" t="n">
        <f aca="false">BR30-BQ30</f>
        <v>0</v>
      </c>
      <c r="BT30" s="190" t="n">
        <v>0</v>
      </c>
      <c r="BU30" s="160" t="n">
        <v>0</v>
      </c>
      <c r="BV30" s="135" t="n">
        <f aca="false">BU30-BT30</f>
        <v>0</v>
      </c>
      <c r="BW30" s="160" t="n">
        <f aca="false">BH30+BI30</f>
        <v>0</v>
      </c>
      <c r="BX30" s="162" t="n">
        <v>0</v>
      </c>
      <c r="BY30" s="162" t="n">
        <v>0</v>
      </c>
      <c r="CA30" s="162" t="n">
        <v>0</v>
      </c>
      <c r="CB30" s="162" t="n">
        <v>0</v>
      </c>
      <c r="CD30" s="162" t="n">
        <v>0</v>
      </c>
      <c r="CE30" s="162" t="n">
        <v>0</v>
      </c>
      <c r="CF30" s="162" t="n">
        <v>0</v>
      </c>
      <c r="CG30" s="162" t="n">
        <v>0</v>
      </c>
    </row>
    <row r="31" customFormat="false" ht="15" hidden="false" customHeight="false" outlineLevel="0" collapsed="false">
      <c r="A31" s="90"/>
      <c r="B31" s="91" t="n">
        <v>43427</v>
      </c>
      <c r="C31" s="140" t="n">
        <v>66.9</v>
      </c>
      <c r="D31" s="166" t="n">
        <v>0.589</v>
      </c>
      <c r="E31" s="142" t="n">
        <v>54.2</v>
      </c>
      <c r="F31" s="144" t="n">
        <v>84</v>
      </c>
      <c r="G31" s="144" t="n">
        <v>57</v>
      </c>
      <c r="H31" s="144" t="n">
        <v>0</v>
      </c>
      <c r="I31" s="144" t="n">
        <v>0</v>
      </c>
      <c r="J31" s="144" t="n">
        <v>0</v>
      </c>
      <c r="K31" s="144" t="n">
        <v>0</v>
      </c>
      <c r="L31" s="170" t="n">
        <v>0</v>
      </c>
      <c r="M31" s="170" t="n">
        <v>0</v>
      </c>
      <c r="N31" s="170" t="n">
        <v>0</v>
      </c>
      <c r="O31" s="170" t="n">
        <v>0</v>
      </c>
      <c r="P31" s="170" t="n">
        <v>0</v>
      </c>
      <c r="Q31" s="170" t="n">
        <v>0</v>
      </c>
      <c r="R31" s="186" t="n">
        <v>3692</v>
      </c>
      <c r="S31" s="147" t="n">
        <v>0</v>
      </c>
      <c r="T31" s="147" t="n">
        <v>0</v>
      </c>
      <c r="U31" s="148" t="n">
        <v>0</v>
      </c>
      <c r="V31" s="148" t="n">
        <v>0</v>
      </c>
      <c r="W31" s="144" t="n">
        <v>43</v>
      </c>
      <c r="X31" s="144" t="n">
        <v>1440</v>
      </c>
      <c r="Y31" s="144" t="n">
        <v>46</v>
      </c>
      <c r="Z31" s="144" t="n">
        <v>1440</v>
      </c>
      <c r="AA31" s="144" t="n">
        <v>60</v>
      </c>
      <c r="AB31" s="144" t="n">
        <v>1440</v>
      </c>
      <c r="AC31" s="149" t="n">
        <f aca="false">V31-U31+AZ31</f>
        <v>6</v>
      </c>
      <c r="AD31" s="150" t="n">
        <f aca="false">U31-T31</f>
        <v>0</v>
      </c>
      <c r="AE31" s="144" t="n">
        <v>0</v>
      </c>
      <c r="AF31" s="151" t="str">
        <f aca="false">IF(AE31&gt;0, V31/(AE31*24),"no data")</f>
        <v>no data</v>
      </c>
      <c r="AG31" s="152" t="n">
        <f aca="false">IF(R31&gt;0,R31/24,"no data")</f>
        <v>153.833333333333</v>
      </c>
      <c r="AH31" s="151" t="str">
        <f aca="false">IF(U31&gt;0,(U31/R31),"no data")</f>
        <v>no data</v>
      </c>
      <c r="AI31" s="153" t="n">
        <f aca="false">(1440-((W31*X31)+(Y31*Z31)+(AA31*AB31))/(W31+Y31+AA31))/1440</f>
        <v>0</v>
      </c>
      <c r="AJ31" s="154" t="str">
        <f aca="false">IF(U31&gt;0,(1440-((X31*W31+AT31*AU31)+(Z31*Y31+AV31*AW31)+(AA31*AB31+AX31*AY31))/(W31+Y31+AA31))/1440,"no data")</f>
        <v>no data</v>
      </c>
      <c r="AK31" s="258" t="n">
        <v>0</v>
      </c>
      <c r="AL31" s="259" t="n">
        <v>0</v>
      </c>
      <c r="AM31" s="251" t="n">
        <f aca="false">AK31*AL31</f>
        <v>0</v>
      </c>
      <c r="AN31" s="258" t="n">
        <v>0</v>
      </c>
      <c r="AO31" s="260" t="n">
        <v>0</v>
      </c>
      <c r="AP31" s="155" t="n">
        <f aca="false">AN31*AO31</f>
        <v>0</v>
      </c>
      <c r="AQ31" s="156" t="str">
        <f aca="false">IF(U31&gt;0,((((AK31*AL31)+(AN31*AO31))/(U31*1000))*1000000),"no data")</f>
        <v>no data</v>
      </c>
      <c r="AR31" s="157" t="n">
        <f aca="false">S31/24</f>
        <v>0</v>
      </c>
      <c r="AS31" s="36"/>
      <c r="AT31" s="143" t="n">
        <v>0</v>
      </c>
      <c r="AU31" s="159" t="n">
        <v>0</v>
      </c>
      <c r="AV31" s="159" t="n">
        <v>0</v>
      </c>
      <c r="AW31" s="143" t="n">
        <v>0</v>
      </c>
      <c r="AX31" s="159" t="n">
        <v>0</v>
      </c>
      <c r="AY31" s="143" t="n">
        <v>0</v>
      </c>
      <c r="AZ31" s="143" t="n">
        <v>6</v>
      </c>
      <c r="BB31" s="160" t="n">
        <v>0</v>
      </c>
      <c r="BC31" s="160" t="n">
        <v>0</v>
      </c>
      <c r="BD31" s="160" t="n">
        <v>0</v>
      </c>
      <c r="BE31" s="160" t="n">
        <f aca="false">BC31-BB31</f>
        <v>0</v>
      </c>
      <c r="BF31" s="160" t="str">
        <f aca="false">AQ31</f>
        <v>no data</v>
      </c>
      <c r="BG31" s="162" t="n">
        <f aca="false">BD31/24</f>
        <v>0</v>
      </c>
      <c r="BH31" s="187" t="n">
        <v>0</v>
      </c>
      <c r="BI31" s="188" t="n">
        <v>0</v>
      </c>
      <c r="BJ31" s="189" t="n">
        <v>0</v>
      </c>
      <c r="BK31" s="190" t="n">
        <v>0</v>
      </c>
      <c r="BL31" s="192" t="n">
        <v>0</v>
      </c>
      <c r="BM31" s="190" t="n">
        <v>0</v>
      </c>
      <c r="BN31" s="190" t="n">
        <v>1008</v>
      </c>
      <c r="BO31" s="190" t="n">
        <v>0</v>
      </c>
      <c r="BP31" s="191" t="n">
        <v>0</v>
      </c>
      <c r="BQ31" s="190" t="n">
        <v>0</v>
      </c>
      <c r="BR31" s="189" t="n">
        <v>0</v>
      </c>
      <c r="BS31" s="120" t="n">
        <f aca="false">BR31-BQ31</f>
        <v>0</v>
      </c>
      <c r="BT31" s="190" t="n">
        <v>0</v>
      </c>
      <c r="BU31" s="160" t="n">
        <v>0</v>
      </c>
      <c r="BV31" s="135" t="n">
        <f aca="false">BU31-BT31</f>
        <v>0</v>
      </c>
      <c r="BW31" s="160" t="n">
        <f aca="false">BH31+BI31</f>
        <v>0</v>
      </c>
      <c r="BX31" s="162" t="n">
        <v>0</v>
      </c>
      <c r="BY31" s="162" t="n">
        <v>0</v>
      </c>
      <c r="CA31" s="162" t="n">
        <v>0</v>
      </c>
      <c r="CB31" s="162" t="n">
        <v>0</v>
      </c>
      <c r="CD31" s="162" t="n">
        <v>0</v>
      </c>
      <c r="CE31" s="162" t="n">
        <v>0</v>
      </c>
      <c r="CF31" s="162" t="n">
        <v>0</v>
      </c>
      <c r="CG31" s="162" t="n">
        <v>0</v>
      </c>
    </row>
    <row r="32" customFormat="false" ht="15" hidden="false" customHeight="false" outlineLevel="0" collapsed="false">
      <c r="A32" s="90"/>
      <c r="B32" s="91" t="n">
        <v>43428</v>
      </c>
      <c r="C32" s="142" t="n">
        <v>68.4</v>
      </c>
      <c r="D32" s="166" t="n">
        <v>0.533</v>
      </c>
      <c r="E32" s="142" t="n">
        <v>54.7</v>
      </c>
      <c r="F32" s="143" t="n">
        <v>83</v>
      </c>
      <c r="G32" s="143" t="n">
        <v>59</v>
      </c>
      <c r="H32" s="144" t="n">
        <v>0</v>
      </c>
      <c r="I32" s="144" t="n">
        <v>0</v>
      </c>
      <c r="J32" s="144" t="n">
        <v>0</v>
      </c>
      <c r="K32" s="144" t="n">
        <v>0</v>
      </c>
      <c r="L32" s="170" t="n">
        <v>0</v>
      </c>
      <c r="M32" s="170" t="n">
        <v>0</v>
      </c>
      <c r="N32" s="170" t="n">
        <v>0</v>
      </c>
      <c r="O32" s="170" t="n">
        <v>0</v>
      </c>
      <c r="P32" s="170" t="n">
        <v>0</v>
      </c>
      <c r="Q32" s="170" t="n">
        <v>0</v>
      </c>
      <c r="R32" s="170" t="n">
        <v>3678</v>
      </c>
      <c r="S32" s="147" t="n">
        <v>0</v>
      </c>
      <c r="T32" s="147" t="n">
        <v>0</v>
      </c>
      <c r="U32" s="148" t="n">
        <v>0</v>
      </c>
      <c r="V32" s="148" t="n">
        <v>0</v>
      </c>
      <c r="W32" s="144" t="n">
        <v>43</v>
      </c>
      <c r="X32" s="144" t="n">
        <v>1440</v>
      </c>
      <c r="Y32" s="144" t="n">
        <v>46</v>
      </c>
      <c r="Z32" s="144" t="n">
        <v>1440</v>
      </c>
      <c r="AA32" s="144" t="n">
        <v>60</v>
      </c>
      <c r="AB32" s="144" t="n">
        <v>1440</v>
      </c>
      <c r="AC32" s="149" t="n">
        <v>6</v>
      </c>
      <c r="AD32" s="150" t="n">
        <f aca="false">U32-T32</f>
        <v>0</v>
      </c>
      <c r="AE32" s="144" t="n">
        <v>0</v>
      </c>
      <c r="AF32" s="151" t="str">
        <f aca="false">IF(AE32&gt;0, V32/(AE32*24),"no data")</f>
        <v>no data</v>
      </c>
      <c r="AG32" s="152" t="n">
        <f aca="false">IF(R32&gt;0,R32/24,"no data")</f>
        <v>153.25</v>
      </c>
      <c r="AH32" s="151" t="str">
        <f aca="false">IF(U32&gt;0,(U32/R32),"no data")</f>
        <v>no data</v>
      </c>
      <c r="AI32" s="153" t="n">
        <f aca="false">(1440-((W32*X32)+(Y32*Z32)+(AA32*AB32))/(W32+Y32+AA32))/1440</f>
        <v>0</v>
      </c>
      <c r="AJ32" s="154" t="str">
        <f aca="false">IF(U32&gt;0,(1440-((X32*W32+AT32*AU32)+(Z32*Y32+AV32*AW32)+(AA32*AB32+AX32*AY32))/(W32+Y32+AA32))/1440,"no data")</f>
        <v>no data</v>
      </c>
      <c r="AK32" s="258" t="n">
        <v>0</v>
      </c>
      <c r="AL32" s="259" t="n">
        <v>0</v>
      </c>
      <c r="AM32" s="251" t="n">
        <f aca="false">AK32*AL32</f>
        <v>0</v>
      </c>
      <c r="AN32" s="258" t="n">
        <v>0</v>
      </c>
      <c r="AO32" s="260" t="n">
        <v>0</v>
      </c>
      <c r="AP32" s="155" t="n">
        <f aca="false">AN32*AO32</f>
        <v>0</v>
      </c>
      <c r="AQ32" s="156" t="str">
        <f aca="false">IF(U32&gt;0,((((AK32*AL32)+(AN32*AO32))/(U32*1000))*1000000),"no data")</f>
        <v>no data</v>
      </c>
      <c r="AR32" s="157" t="n">
        <f aca="false">S32/24</f>
        <v>0</v>
      </c>
      <c r="AS32" s="36"/>
      <c r="AT32" s="143" t="n">
        <v>0</v>
      </c>
      <c r="AU32" s="159" t="n">
        <v>0</v>
      </c>
      <c r="AV32" s="143" t="n">
        <v>0</v>
      </c>
      <c r="AW32" s="143" t="n">
        <v>0</v>
      </c>
      <c r="AX32" s="159" t="n">
        <v>0</v>
      </c>
      <c r="AY32" s="143" t="n">
        <v>0</v>
      </c>
      <c r="AZ32" s="143" t="n">
        <v>6</v>
      </c>
      <c r="BB32" s="160" t="n">
        <v>0</v>
      </c>
      <c r="BC32" s="160" t="n">
        <v>0</v>
      </c>
      <c r="BD32" s="160" t="n">
        <v>0</v>
      </c>
      <c r="BE32" s="160" t="n">
        <v>0</v>
      </c>
      <c r="BF32" s="160" t="str">
        <f aca="false">AQ32</f>
        <v>no data</v>
      </c>
      <c r="BG32" s="162" t="n">
        <f aca="false">BD32/24</f>
        <v>0</v>
      </c>
      <c r="BH32" s="187" t="n">
        <v>0</v>
      </c>
      <c r="BI32" s="188" t="n">
        <v>0</v>
      </c>
      <c r="BJ32" s="189" t="n">
        <v>0</v>
      </c>
      <c r="BK32" s="190" t="n">
        <v>0</v>
      </c>
      <c r="BL32" s="190" t="n">
        <v>0</v>
      </c>
      <c r="BM32" s="190" t="n">
        <v>0</v>
      </c>
      <c r="BN32" s="190" t="n">
        <v>1005</v>
      </c>
      <c r="BO32" s="190" t="n">
        <v>0</v>
      </c>
      <c r="BP32" s="191" t="n">
        <v>0</v>
      </c>
      <c r="BQ32" s="190" t="n">
        <v>0</v>
      </c>
      <c r="BR32" s="189" t="n">
        <v>0</v>
      </c>
      <c r="BS32" s="120" t="n">
        <f aca="false">BR32-BQ32</f>
        <v>0</v>
      </c>
      <c r="BT32" s="160" t="n">
        <v>0</v>
      </c>
      <c r="BU32" s="160" t="n">
        <v>0</v>
      </c>
      <c r="BV32" s="135" t="n">
        <f aca="false">BU32-BT32</f>
        <v>0</v>
      </c>
      <c r="BW32" s="160" t="n">
        <f aca="false">BH32+BI32</f>
        <v>0</v>
      </c>
      <c r="BX32" s="162" t="n">
        <v>0</v>
      </c>
      <c r="BY32" s="162" t="n">
        <v>0</v>
      </c>
      <c r="CA32" s="162" t="n">
        <v>0</v>
      </c>
      <c r="CB32" s="162" t="n">
        <v>0</v>
      </c>
      <c r="CD32" s="162" t="n">
        <v>0</v>
      </c>
      <c r="CE32" s="162" t="n">
        <v>0</v>
      </c>
      <c r="CF32" s="162" t="n">
        <v>0</v>
      </c>
      <c r="CG32" s="162" t="n">
        <v>0</v>
      </c>
    </row>
    <row r="33" customFormat="false" ht="15" hidden="false" customHeight="false" outlineLevel="0" collapsed="false">
      <c r="A33" s="90"/>
      <c r="B33" s="91" t="n">
        <v>43429</v>
      </c>
      <c r="C33" s="140" t="n">
        <v>67.73</v>
      </c>
      <c r="D33" s="166" t="n">
        <v>0.6376</v>
      </c>
      <c r="E33" s="142" t="n">
        <v>56.86</v>
      </c>
      <c r="F33" s="143" t="n">
        <v>89.75</v>
      </c>
      <c r="G33" s="143" t="n">
        <v>56.17</v>
      </c>
      <c r="H33" s="144" t="n">
        <v>0</v>
      </c>
      <c r="I33" s="144" t="n">
        <v>0</v>
      </c>
      <c r="J33" s="144" t="n">
        <v>0</v>
      </c>
      <c r="K33" s="144" t="n">
        <v>0</v>
      </c>
      <c r="L33" s="170" t="n">
        <v>0</v>
      </c>
      <c r="M33" s="170" t="n">
        <v>0</v>
      </c>
      <c r="N33" s="170" t="n">
        <v>0</v>
      </c>
      <c r="O33" s="170" t="n">
        <v>0</v>
      </c>
      <c r="P33" s="170" t="n">
        <v>0</v>
      </c>
      <c r="Q33" s="170" t="n">
        <v>0</v>
      </c>
      <c r="R33" s="170" t="n">
        <v>3680</v>
      </c>
      <c r="S33" s="147" t="n">
        <v>0</v>
      </c>
      <c r="T33" s="147" t="n">
        <v>0</v>
      </c>
      <c r="U33" s="148" t="n">
        <v>0</v>
      </c>
      <c r="V33" s="148" t="n">
        <v>0</v>
      </c>
      <c r="W33" s="144" t="n">
        <v>43</v>
      </c>
      <c r="X33" s="144" t="n">
        <v>1440</v>
      </c>
      <c r="Y33" s="144" t="n">
        <v>46</v>
      </c>
      <c r="Z33" s="144" t="n">
        <v>1440</v>
      </c>
      <c r="AA33" s="144" t="n">
        <v>60</v>
      </c>
      <c r="AB33" s="144" t="n">
        <v>1440</v>
      </c>
      <c r="AC33" s="149" t="n">
        <f aca="false">V33-U33+AZ33</f>
        <v>7</v>
      </c>
      <c r="AD33" s="150" t="n">
        <f aca="false">U33-T33</f>
        <v>0</v>
      </c>
      <c r="AE33" s="144" t="n">
        <v>0</v>
      </c>
      <c r="AF33" s="151" t="str">
        <f aca="false">IF(AE33&gt;0, V33/(AE33*24),"no data")</f>
        <v>no data</v>
      </c>
      <c r="AG33" s="152" t="n">
        <f aca="false">IF(R33&gt;0,R33/24,"no data")</f>
        <v>153.333333333333</v>
      </c>
      <c r="AH33" s="151" t="str">
        <f aca="false">IF(U33&gt;0,(U33/R33),"no data")</f>
        <v>no data</v>
      </c>
      <c r="AI33" s="153" t="n">
        <f aca="false">(1440-((W33*X33)+(Y33*Z33)+(AA33*AB33))/(W33+Y33+AA33))/1440</f>
        <v>0</v>
      </c>
      <c r="AJ33" s="154" t="str">
        <f aca="false">IF(U33&gt;0,(1440-((X33*W33+AT33*AU33)+(Z33*Y33+AV33*AW33)+(AA33*AB33+AX33*AY33))/(W33+Y33+AA33))/1440,"no data")</f>
        <v>no data</v>
      </c>
      <c r="AK33" s="258" t="n">
        <v>0</v>
      </c>
      <c r="AL33" s="259" t="n">
        <v>0</v>
      </c>
      <c r="AM33" s="251" t="n">
        <f aca="false">AK33*AL33</f>
        <v>0</v>
      </c>
      <c r="AN33" s="258" t="n">
        <v>0</v>
      </c>
      <c r="AO33" s="260" t="n">
        <v>0</v>
      </c>
      <c r="AP33" s="155" t="n">
        <f aca="false">AN33*AO33</f>
        <v>0</v>
      </c>
      <c r="AQ33" s="156" t="str">
        <f aca="false">IF(U33&gt;0,((((AK33*AL33)+(AN33*AO33))/(U33*1000))*1000000),"no data")</f>
        <v>no data</v>
      </c>
      <c r="AR33" s="157" t="n">
        <f aca="false">S33/24</f>
        <v>0</v>
      </c>
      <c r="AS33" s="36"/>
      <c r="AT33" s="143" t="n">
        <v>0</v>
      </c>
      <c r="AU33" s="159" t="n">
        <v>0</v>
      </c>
      <c r="AV33" s="143" t="n">
        <v>0</v>
      </c>
      <c r="AW33" s="143" t="n">
        <v>0</v>
      </c>
      <c r="AX33" s="159" t="n">
        <v>0</v>
      </c>
      <c r="AY33" s="143" t="n">
        <v>0</v>
      </c>
      <c r="AZ33" s="143" t="n">
        <v>7</v>
      </c>
      <c r="BB33" s="160" t="n">
        <v>0</v>
      </c>
      <c r="BC33" s="160" t="n">
        <v>0</v>
      </c>
      <c r="BD33" s="160" t="n">
        <v>0</v>
      </c>
      <c r="BE33" s="160" t="n">
        <f aca="false">BC33-BB33</f>
        <v>0</v>
      </c>
      <c r="BF33" s="160" t="str">
        <f aca="false">AQ33</f>
        <v>no data</v>
      </c>
      <c r="BG33" s="162" t="n">
        <f aca="false">BD33/24</f>
        <v>0</v>
      </c>
      <c r="BH33" s="187" t="n">
        <v>0</v>
      </c>
      <c r="BI33" s="188" t="n">
        <v>0</v>
      </c>
      <c r="BJ33" s="189" t="n">
        <v>0</v>
      </c>
      <c r="BK33" s="190" t="n">
        <v>0</v>
      </c>
      <c r="BL33" s="190" t="n">
        <v>0</v>
      </c>
      <c r="BM33" s="190" t="n">
        <v>0</v>
      </c>
      <c r="BN33" s="190" t="n">
        <v>1005</v>
      </c>
      <c r="BO33" s="190" t="n">
        <v>0</v>
      </c>
      <c r="BP33" s="191" t="n">
        <v>0</v>
      </c>
      <c r="BQ33" s="190" t="n">
        <v>0</v>
      </c>
      <c r="BR33" s="189" t="n">
        <v>0</v>
      </c>
      <c r="BS33" s="120" t="n">
        <f aca="false">BR33-BQ33</f>
        <v>0</v>
      </c>
      <c r="BT33" s="160" t="n">
        <v>0</v>
      </c>
      <c r="BU33" s="160" t="n">
        <v>0</v>
      </c>
      <c r="BV33" s="135" t="n">
        <f aca="false">BU33-BT33</f>
        <v>0</v>
      </c>
      <c r="BW33" s="160" t="n">
        <f aca="false">BH33+BI33</f>
        <v>0</v>
      </c>
      <c r="BX33" s="162" t="n">
        <v>0</v>
      </c>
      <c r="BY33" s="162" t="n">
        <v>0</v>
      </c>
      <c r="CA33" s="162" t="n">
        <v>0</v>
      </c>
      <c r="CB33" s="162" t="n">
        <v>0</v>
      </c>
      <c r="CD33" s="162" t="n">
        <v>0</v>
      </c>
      <c r="CE33" s="162" t="n">
        <v>0</v>
      </c>
      <c r="CF33" s="162" t="n">
        <v>0</v>
      </c>
      <c r="CG33" s="162" t="n">
        <v>0</v>
      </c>
    </row>
    <row r="34" customFormat="false" ht="12.75" hidden="false" customHeight="true" outlineLevel="0" collapsed="false">
      <c r="A34" s="90" t="s">
        <v>142</v>
      </c>
      <c r="B34" s="91" t="n">
        <v>43430</v>
      </c>
      <c r="C34" s="92" t="n">
        <v>66.9</v>
      </c>
      <c r="D34" s="93" t="n">
        <v>0.636</v>
      </c>
      <c r="E34" s="94" t="n">
        <v>54.2</v>
      </c>
      <c r="F34" s="95" t="n">
        <v>84</v>
      </c>
      <c r="G34" s="95" t="n">
        <v>57</v>
      </c>
      <c r="H34" s="96" t="n">
        <v>0</v>
      </c>
      <c r="I34" s="96" t="n">
        <v>0</v>
      </c>
      <c r="J34" s="96" t="n">
        <v>0</v>
      </c>
      <c r="K34" s="96" t="n">
        <v>0</v>
      </c>
      <c r="L34" s="97" t="n">
        <v>0</v>
      </c>
      <c r="M34" s="97" t="n">
        <v>0</v>
      </c>
      <c r="N34" s="97" t="n">
        <v>0</v>
      </c>
      <c r="O34" s="97" t="n">
        <v>0</v>
      </c>
      <c r="P34" s="97" t="n">
        <v>0</v>
      </c>
      <c r="Q34" s="97" t="n">
        <v>0</v>
      </c>
      <c r="R34" s="97" t="n">
        <v>3687</v>
      </c>
      <c r="S34" s="98" t="n">
        <v>0</v>
      </c>
      <c r="T34" s="98" t="n">
        <v>0</v>
      </c>
      <c r="U34" s="99" t="n">
        <v>0</v>
      </c>
      <c r="V34" s="99" t="n">
        <v>0</v>
      </c>
      <c r="W34" s="96" t="n">
        <v>43</v>
      </c>
      <c r="X34" s="96" t="n">
        <v>1440</v>
      </c>
      <c r="Y34" s="96" t="n">
        <v>46</v>
      </c>
      <c r="Z34" s="96" t="n">
        <v>1440</v>
      </c>
      <c r="AA34" s="96" t="n">
        <v>60</v>
      </c>
      <c r="AB34" s="95" t="n">
        <v>1440</v>
      </c>
      <c r="AC34" s="100" t="n">
        <v>6</v>
      </c>
      <c r="AD34" s="101" t="n">
        <f aca="false">U34-T34</f>
        <v>0</v>
      </c>
      <c r="AE34" s="95" t="n">
        <v>0</v>
      </c>
      <c r="AF34" s="102" t="str">
        <f aca="false">IF(AE34&gt;0, V34/(AE34*24),"no data")</f>
        <v>no data</v>
      </c>
      <c r="AG34" s="103" t="n">
        <f aca="false">IF(R34&gt;0,R34/24,"no data")</f>
        <v>153.625</v>
      </c>
      <c r="AH34" s="102" t="str">
        <f aca="false">IF(U34&gt;0,(U34/R34),"no data")</f>
        <v>no data</v>
      </c>
      <c r="AI34" s="104" t="n">
        <f aca="false">(1440-((W34*X34)+(Y34*Z34)+(AA34*AB34))/(W34+Y34+AA34))/1440</f>
        <v>0</v>
      </c>
      <c r="AJ34" s="105" t="str">
        <f aca="false">IF(U34&gt;0,(1440-((X34*W34+AT34*AU34)+(Z34*Y34+AV34*AW34)+(AA34*AB34+AX34*AY34))/(W34+Y34+AA34))/1440,"no data")</f>
        <v>no data</v>
      </c>
      <c r="AK34" s="127" t="n">
        <v>0</v>
      </c>
      <c r="AL34" s="127" t="n">
        <v>0</v>
      </c>
      <c r="AM34" s="94" t="n">
        <f aca="false">AK34*AL34</f>
        <v>0</v>
      </c>
      <c r="AN34" s="127" t="n">
        <v>0</v>
      </c>
      <c r="AO34" s="265" t="n">
        <v>0</v>
      </c>
      <c r="AP34" s="109" t="n">
        <f aca="false">AN34*AO34</f>
        <v>0</v>
      </c>
      <c r="AQ34" s="130" t="str">
        <f aca="false">IF(U34&gt;0,((((AK34*AL34)+(AN34*AO34))/(U34*1000))*1000000),"no data")</f>
        <v>no data</v>
      </c>
      <c r="AR34" s="111" t="n">
        <f aca="false">S34/24</f>
        <v>0</v>
      </c>
      <c r="AS34" s="36"/>
      <c r="AT34" s="95" t="n">
        <v>0</v>
      </c>
      <c r="AU34" s="112" t="n">
        <v>0</v>
      </c>
      <c r="AV34" s="112" t="n">
        <v>0</v>
      </c>
      <c r="AW34" s="95" t="n">
        <v>0</v>
      </c>
      <c r="AX34" s="112" t="n">
        <v>0</v>
      </c>
      <c r="AY34" s="95" t="n">
        <v>0</v>
      </c>
      <c r="AZ34" s="95" t="n">
        <v>6</v>
      </c>
      <c r="BB34" s="113" t="n">
        <v>0</v>
      </c>
      <c r="BC34" s="113" t="n">
        <v>0</v>
      </c>
      <c r="BD34" s="113" t="n">
        <v>0</v>
      </c>
      <c r="BE34" s="113" t="n">
        <f aca="false">BC34-BB34</f>
        <v>0</v>
      </c>
      <c r="BF34" s="113" t="str">
        <f aca="false">AQ34</f>
        <v>no data</v>
      </c>
      <c r="BG34" s="214" t="n">
        <f aca="false">BD34/24</f>
        <v>0</v>
      </c>
      <c r="BH34" s="115" t="n">
        <v>0</v>
      </c>
      <c r="BI34" s="116" t="n">
        <v>0</v>
      </c>
      <c r="BJ34" s="117" t="n">
        <v>0</v>
      </c>
      <c r="BK34" s="117" t="n">
        <v>0</v>
      </c>
      <c r="BL34" s="118" t="n">
        <v>0</v>
      </c>
      <c r="BM34" s="117" t="n">
        <v>0</v>
      </c>
      <c r="BN34" s="118" t="n">
        <v>1004</v>
      </c>
      <c r="BO34" s="117" t="n">
        <v>0</v>
      </c>
      <c r="BP34" s="119" t="n">
        <v>0</v>
      </c>
      <c r="BQ34" s="113" t="n">
        <v>0</v>
      </c>
      <c r="BR34" s="117" t="n">
        <v>0</v>
      </c>
      <c r="BS34" s="120" t="n">
        <f aca="false">BR34-BQ34</f>
        <v>0</v>
      </c>
      <c r="BT34" s="113" t="n">
        <v>0</v>
      </c>
      <c r="BU34" s="113" t="n">
        <v>0</v>
      </c>
      <c r="BV34" s="135" t="n">
        <f aca="false">BU34-BT34</f>
        <v>0</v>
      </c>
      <c r="BW34" s="113" t="n">
        <v>0</v>
      </c>
      <c r="BX34" s="114" t="n">
        <v>0</v>
      </c>
      <c r="BY34" s="114" t="n">
        <v>0</v>
      </c>
      <c r="CA34" s="114" t="n">
        <v>0</v>
      </c>
      <c r="CB34" s="114" t="n">
        <v>0</v>
      </c>
      <c r="CD34" s="114" t="n">
        <v>0</v>
      </c>
      <c r="CE34" s="114" t="n">
        <v>0</v>
      </c>
      <c r="CF34" s="114" t="n">
        <v>0</v>
      </c>
      <c r="CG34" s="114" t="n">
        <v>0</v>
      </c>
    </row>
    <row r="35" customFormat="false" ht="15" hidden="false" customHeight="false" outlineLevel="0" collapsed="false">
      <c r="A35" s="90"/>
      <c r="B35" s="91" t="n">
        <v>43431</v>
      </c>
      <c r="C35" s="92" t="n">
        <v>68</v>
      </c>
      <c r="D35" s="93" t="n">
        <v>0.7</v>
      </c>
      <c r="E35" s="94" t="n">
        <v>59</v>
      </c>
      <c r="F35" s="95" t="n">
        <v>79</v>
      </c>
      <c r="G35" s="95" t="n">
        <v>58</v>
      </c>
      <c r="H35" s="96" t="n">
        <v>0</v>
      </c>
      <c r="I35" s="96" t="n">
        <v>0</v>
      </c>
      <c r="J35" s="96" t="n">
        <v>0</v>
      </c>
      <c r="K35" s="96" t="n">
        <v>0</v>
      </c>
      <c r="L35" s="97" t="n">
        <v>0</v>
      </c>
      <c r="M35" s="97" t="n">
        <v>0</v>
      </c>
      <c r="N35" s="97" t="n">
        <v>0</v>
      </c>
      <c r="O35" s="97" t="n">
        <v>0</v>
      </c>
      <c r="P35" s="97" t="n">
        <v>0</v>
      </c>
      <c r="Q35" s="97" t="n">
        <v>0</v>
      </c>
      <c r="R35" s="97" t="n">
        <v>3680</v>
      </c>
      <c r="S35" s="98" t="n">
        <v>0</v>
      </c>
      <c r="T35" s="98" t="n">
        <v>0</v>
      </c>
      <c r="U35" s="99" t="n">
        <v>0</v>
      </c>
      <c r="V35" s="99" t="n">
        <v>0</v>
      </c>
      <c r="W35" s="96" t="n">
        <v>43</v>
      </c>
      <c r="X35" s="96" t="n">
        <v>1440</v>
      </c>
      <c r="Y35" s="96" t="n">
        <v>46</v>
      </c>
      <c r="Z35" s="96" t="n">
        <v>1440</v>
      </c>
      <c r="AA35" s="96" t="n">
        <v>60</v>
      </c>
      <c r="AB35" s="95" t="n">
        <v>1440</v>
      </c>
      <c r="AC35" s="100" t="n">
        <v>5</v>
      </c>
      <c r="AD35" s="101" t="n">
        <f aca="false">U35-T35</f>
        <v>0</v>
      </c>
      <c r="AE35" s="95" t="n">
        <v>0</v>
      </c>
      <c r="AF35" s="102" t="str">
        <f aca="false">IF(AE35&gt;0, V35/(AE35*24),"no data")</f>
        <v>no data</v>
      </c>
      <c r="AG35" s="103" t="n">
        <f aca="false">IF(R35&gt;0,R35/24,"no data")</f>
        <v>153.333333333333</v>
      </c>
      <c r="AH35" s="102" t="str">
        <f aca="false">IF(U35&gt;0,(U35/R35),"no data")</f>
        <v>no data</v>
      </c>
      <c r="AI35" s="104" t="n">
        <f aca="false">(1440-((W35*X35)+(Y35*Z35)+(AA35*AB35))/(W35+Y35+AA35))/1440</f>
        <v>0</v>
      </c>
      <c r="AJ35" s="105" t="str">
        <f aca="false">IF(U35&gt;0,(1440-((X35*W35+AT35*AU35)+(Z35*Y35+AV35*AW35)+(AA35*AB35+AX35*AY35))/(W35+Y35+AA35))/1440,"no data")</f>
        <v>no data</v>
      </c>
      <c r="AK35" s="127" t="n">
        <v>0</v>
      </c>
      <c r="AL35" s="127" t="n">
        <v>0</v>
      </c>
      <c r="AM35" s="94" t="n">
        <f aca="false">AK35*AL35</f>
        <v>0</v>
      </c>
      <c r="AN35" s="127" t="n">
        <v>0</v>
      </c>
      <c r="AO35" s="265" t="n">
        <v>0</v>
      </c>
      <c r="AP35" s="109" t="n">
        <f aca="false">AN35*AO35</f>
        <v>0</v>
      </c>
      <c r="AQ35" s="130" t="str">
        <f aca="false">IF(U35&gt;0,((((AK35*AL35)+(AN35*AO35))/(U35*1000))*1000000),"no data")</f>
        <v>no data</v>
      </c>
      <c r="AR35" s="111" t="n">
        <f aca="false">S35/24</f>
        <v>0</v>
      </c>
      <c r="AS35" s="36"/>
      <c r="AT35" s="95" t="n">
        <v>0</v>
      </c>
      <c r="AU35" s="112" t="n">
        <v>0</v>
      </c>
      <c r="AV35" s="112" t="n">
        <v>0</v>
      </c>
      <c r="AW35" s="95" t="n">
        <v>0</v>
      </c>
      <c r="AX35" s="112" t="n">
        <v>0</v>
      </c>
      <c r="AY35" s="95" t="n">
        <v>0</v>
      </c>
      <c r="AZ35" s="95" t="n">
        <v>5</v>
      </c>
      <c r="BB35" s="113" t="n">
        <v>0</v>
      </c>
      <c r="BC35" s="113" t="n">
        <v>0</v>
      </c>
      <c r="BD35" s="113" t="n">
        <v>0</v>
      </c>
      <c r="BE35" s="113" t="n">
        <f aca="false">BC35-BB35</f>
        <v>0</v>
      </c>
      <c r="BF35" s="113" t="str">
        <f aca="false">AQ35</f>
        <v>no data</v>
      </c>
      <c r="BG35" s="214" t="n">
        <f aca="false">BD35/24</f>
        <v>0</v>
      </c>
      <c r="BH35" s="115" t="n">
        <v>0</v>
      </c>
      <c r="BI35" s="116" t="n">
        <v>0</v>
      </c>
      <c r="BJ35" s="117" t="n">
        <v>0</v>
      </c>
      <c r="BK35" s="117" t="n">
        <v>0</v>
      </c>
      <c r="BL35" s="118" t="n">
        <v>0</v>
      </c>
      <c r="BM35" s="117" t="n">
        <v>0</v>
      </c>
      <c r="BN35" s="118" t="n">
        <v>1005</v>
      </c>
      <c r="BO35" s="117" t="n">
        <v>0</v>
      </c>
      <c r="BP35" s="119" t="n">
        <v>0</v>
      </c>
      <c r="BQ35" s="113" t="n">
        <v>0</v>
      </c>
      <c r="BR35" s="117" t="n">
        <v>0</v>
      </c>
      <c r="BS35" s="120" t="n">
        <f aca="false">BR35-BQ35</f>
        <v>0</v>
      </c>
      <c r="BT35" s="113" t="n">
        <v>0</v>
      </c>
      <c r="BU35" s="113" t="n">
        <v>0</v>
      </c>
      <c r="BV35" s="135" t="n">
        <f aca="false">BU35-BT35</f>
        <v>0</v>
      </c>
      <c r="BW35" s="113" t="n">
        <f aca="false">BH35+BI35</f>
        <v>0</v>
      </c>
      <c r="BX35" s="114" t="n">
        <v>0</v>
      </c>
      <c r="BY35" s="114" t="n">
        <v>0</v>
      </c>
      <c r="CA35" s="114" t="n">
        <v>0</v>
      </c>
      <c r="CB35" s="114" t="n">
        <v>0</v>
      </c>
      <c r="CD35" s="114" t="n">
        <v>0</v>
      </c>
      <c r="CE35" s="114" t="n">
        <v>0</v>
      </c>
      <c r="CF35" s="114" t="n">
        <v>0</v>
      </c>
      <c r="CG35" s="114" t="n">
        <v>0</v>
      </c>
    </row>
    <row r="36" customFormat="false" ht="15" hidden="false" customHeight="false" outlineLevel="0" collapsed="false">
      <c r="A36" s="90"/>
      <c r="B36" s="91" t="n">
        <v>43432</v>
      </c>
      <c r="C36" s="92" t="n">
        <v>68</v>
      </c>
      <c r="D36" s="93" t="n">
        <v>0.65</v>
      </c>
      <c r="E36" s="94" t="n">
        <v>58</v>
      </c>
      <c r="F36" s="95" t="n">
        <v>86</v>
      </c>
      <c r="G36" s="95" t="n">
        <v>58</v>
      </c>
      <c r="H36" s="96" t="n">
        <v>0</v>
      </c>
      <c r="I36" s="96" t="n">
        <v>0</v>
      </c>
      <c r="J36" s="96" t="n">
        <v>0</v>
      </c>
      <c r="K36" s="96" t="n">
        <v>0</v>
      </c>
      <c r="L36" s="97" t="n">
        <v>0</v>
      </c>
      <c r="M36" s="97" t="n">
        <v>0</v>
      </c>
      <c r="N36" s="97" t="n">
        <v>0</v>
      </c>
      <c r="O36" s="97" t="n">
        <v>0</v>
      </c>
      <c r="P36" s="97" t="n">
        <v>0</v>
      </c>
      <c r="Q36" s="97" t="n">
        <v>0</v>
      </c>
      <c r="R36" s="97" t="n">
        <v>3680</v>
      </c>
      <c r="S36" s="98" t="n">
        <v>0</v>
      </c>
      <c r="T36" s="98" t="n">
        <v>0</v>
      </c>
      <c r="U36" s="99" t="n">
        <v>0</v>
      </c>
      <c r="V36" s="99" t="n">
        <v>0</v>
      </c>
      <c r="W36" s="96" t="n">
        <v>43</v>
      </c>
      <c r="X36" s="96" t="n">
        <v>1440</v>
      </c>
      <c r="Y36" s="96" t="n">
        <v>46</v>
      </c>
      <c r="Z36" s="96" t="n">
        <v>1440</v>
      </c>
      <c r="AA36" s="96" t="n">
        <v>60</v>
      </c>
      <c r="AB36" s="95" t="n">
        <v>1440</v>
      </c>
      <c r="AC36" s="100" t="n">
        <f aca="false">V36-U36+AZ36</f>
        <v>7</v>
      </c>
      <c r="AD36" s="101" t="n">
        <f aca="false">U36-T36</f>
        <v>0</v>
      </c>
      <c r="AE36" s="95" t="n">
        <v>0</v>
      </c>
      <c r="AF36" s="102" t="str">
        <f aca="false">IF(AE36&gt;0, V36/(AE36*24),"no data")</f>
        <v>no data</v>
      </c>
      <c r="AG36" s="103" t="n">
        <f aca="false">IF(R36&gt;0,R36/24,"no data")</f>
        <v>153.333333333333</v>
      </c>
      <c r="AH36" s="102" t="str">
        <f aca="false">IF(U36&gt;0,(U36/R36),"no data")</f>
        <v>no data</v>
      </c>
      <c r="AI36" s="104" t="n">
        <f aca="false">(1440-((W36*X36)+(Y36*Z36)+(AA36*AB36))/(W36+Y36+AA36))/1440</f>
        <v>0</v>
      </c>
      <c r="AJ36" s="105" t="str">
        <f aca="false">IF(U36&gt;0,(1440-((X36*W36+AT36*AU36)+(Z36*Y36+AV36*AW36)+(AA36*AB36+AX36*AY36))/(W36+Y36+AA36))/1440,"no data")</f>
        <v>no data</v>
      </c>
      <c r="AK36" s="127" t="n">
        <v>0</v>
      </c>
      <c r="AL36" s="127" t="n">
        <v>0</v>
      </c>
      <c r="AM36" s="94" t="n">
        <f aca="false">AK36*AL36</f>
        <v>0</v>
      </c>
      <c r="AN36" s="127" t="n">
        <v>0</v>
      </c>
      <c r="AO36" s="265" t="n">
        <v>0</v>
      </c>
      <c r="AP36" s="109" t="n">
        <f aca="false">AN36*AO36</f>
        <v>0</v>
      </c>
      <c r="AQ36" s="130" t="str">
        <f aca="false">IF(U36&gt;0,((((AK36*AL36)+(AN36*AO36))/(U36*1000))*1000000),"no data")</f>
        <v>no data</v>
      </c>
      <c r="AR36" s="111" t="n">
        <f aca="false">S36/24</f>
        <v>0</v>
      </c>
      <c r="AS36" s="36"/>
      <c r="AT36" s="95" t="n">
        <v>0</v>
      </c>
      <c r="AU36" s="112" t="n">
        <v>0</v>
      </c>
      <c r="AV36" s="112" t="n">
        <v>0</v>
      </c>
      <c r="AW36" s="95" t="n">
        <v>0</v>
      </c>
      <c r="AX36" s="112" t="n">
        <v>0</v>
      </c>
      <c r="AY36" s="95" t="n">
        <v>0</v>
      </c>
      <c r="AZ36" s="95" t="n">
        <v>7</v>
      </c>
      <c r="BB36" s="113" t="n">
        <v>0</v>
      </c>
      <c r="BC36" s="113" t="n">
        <v>0</v>
      </c>
      <c r="BD36" s="113" t="n">
        <v>0</v>
      </c>
      <c r="BE36" s="113" t="n">
        <v>0</v>
      </c>
      <c r="BF36" s="113" t="str">
        <f aca="false">AQ36</f>
        <v>no data</v>
      </c>
      <c r="BG36" s="214" t="n">
        <f aca="false">BD36/24</f>
        <v>0</v>
      </c>
      <c r="BH36" s="115" t="n">
        <v>0</v>
      </c>
      <c r="BI36" s="116" t="n">
        <v>0</v>
      </c>
      <c r="BJ36" s="117" t="n">
        <v>0</v>
      </c>
      <c r="BK36" s="118" t="n">
        <v>0</v>
      </c>
      <c r="BL36" s="117" t="n">
        <v>0</v>
      </c>
      <c r="BM36" s="117" t="n">
        <v>0</v>
      </c>
      <c r="BN36" s="118" t="n">
        <v>1006</v>
      </c>
      <c r="BO36" s="117" t="n">
        <v>0</v>
      </c>
      <c r="BP36" s="119" t="n">
        <v>0</v>
      </c>
      <c r="BQ36" s="118" t="n">
        <v>0</v>
      </c>
      <c r="BR36" s="117" t="n">
        <v>0</v>
      </c>
      <c r="BS36" s="120" t="n">
        <f aca="false">BR36-BQ36</f>
        <v>0</v>
      </c>
      <c r="BT36" s="113" t="n">
        <v>0</v>
      </c>
      <c r="BU36" s="113" t="n">
        <v>0</v>
      </c>
      <c r="BV36" s="135" t="n">
        <f aca="false">BU36-BT36</f>
        <v>0</v>
      </c>
      <c r="BW36" s="113" t="n">
        <f aca="false">BH36+BI36</f>
        <v>0</v>
      </c>
      <c r="BX36" s="114" t="n">
        <v>0</v>
      </c>
      <c r="BY36" s="114" t="n">
        <v>0</v>
      </c>
      <c r="CA36" s="114" t="n">
        <v>0</v>
      </c>
      <c r="CB36" s="114" t="n">
        <v>0</v>
      </c>
      <c r="CD36" s="114" t="n">
        <v>0</v>
      </c>
      <c r="CE36" s="114" t="n">
        <v>0</v>
      </c>
      <c r="CF36" s="114" t="n">
        <v>0</v>
      </c>
      <c r="CG36" s="114" t="n">
        <v>0</v>
      </c>
    </row>
    <row r="37" customFormat="false" ht="15" hidden="false" customHeight="false" outlineLevel="0" collapsed="false">
      <c r="A37" s="90"/>
      <c r="B37" s="91" t="n">
        <v>43433</v>
      </c>
      <c r="C37" s="92" t="n">
        <v>67.3</v>
      </c>
      <c r="D37" s="93" t="n">
        <v>0.676</v>
      </c>
      <c r="E37" s="94" t="n">
        <v>57.8</v>
      </c>
      <c r="F37" s="95" t="n">
        <v>82</v>
      </c>
      <c r="G37" s="95" t="n">
        <v>42</v>
      </c>
      <c r="H37" s="96" t="n">
        <v>0</v>
      </c>
      <c r="I37" s="96" t="n">
        <v>0</v>
      </c>
      <c r="J37" s="96" t="n">
        <v>0</v>
      </c>
      <c r="K37" s="96" t="n">
        <v>0</v>
      </c>
      <c r="L37" s="97" t="n">
        <v>0</v>
      </c>
      <c r="M37" s="97" t="n">
        <v>0</v>
      </c>
      <c r="N37" s="97" t="n">
        <v>0</v>
      </c>
      <c r="O37" s="97" t="n">
        <v>0</v>
      </c>
      <c r="P37" s="97" t="n">
        <v>0</v>
      </c>
      <c r="Q37" s="97" t="n">
        <v>0</v>
      </c>
      <c r="R37" s="97" t="n">
        <v>3691</v>
      </c>
      <c r="S37" s="98" t="n">
        <v>0</v>
      </c>
      <c r="T37" s="98" t="n">
        <v>0</v>
      </c>
      <c r="U37" s="99" t="n">
        <v>0</v>
      </c>
      <c r="V37" s="99" t="n">
        <v>0</v>
      </c>
      <c r="W37" s="96" t="n">
        <v>43</v>
      </c>
      <c r="X37" s="96" t="n">
        <v>1440</v>
      </c>
      <c r="Y37" s="96" t="n">
        <v>46</v>
      </c>
      <c r="Z37" s="96" t="n">
        <v>1440</v>
      </c>
      <c r="AA37" s="96" t="n">
        <v>60</v>
      </c>
      <c r="AB37" s="95" t="n">
        <v>1440</v>
      </c>
      <c r="AC37" s="100" t="n">
        <f aca="false">V37-U37+AZ37</f>
        <v>4</v>
      </c>
      <c r="AD37" s="101" t="n">
        <f aca="false">U37-T37</f>
        <v>0</v>
      </c>
      <c r="AE37" s="95" t="n">
        <v>0</v>
      </c>
      <c r="AF37" s="102" t="str">
        <f aca="false">IF(AE37&gt;0, V37/(AE37*24),"no data")</f>
        <v>no data</v>
      </c>
      <c r="AG37" s="103" t="n">
        <f aca="false">IF(R37&gt;0,R37/24,"no data")</f>
        <v>153.791666666667</v>
      </c>
      <c r="AH37" s="102" t="str">
        <f aca="false">IF(U37&gt;0,(U37/R37),"no data")</f>
        <v>no data</v>
      </c>
      <c r="AI37" s="104" t="n">
        <f aca="false">(1440-((W37*X37)+(Y37*Z37)+(AA37*AB37))/(W37+Y37+AA37))/1440</f>
        <v>0</v>
      </c>
      <c r="AJ37" s="105" t="str">
        <f aca="false">IF(U37&gt;0,(1440-((X37*W37+AT37*AU37)+(Z37*Y37+AV37*AW37)+(AA37*AB37+AX37*AY37))/(W37+Y37+AA37))/1440,"no data")</f>
        <v>no data</v>
      </c>
      <c r="AK37" s="116" t="n">
        <v>0</v>
      </c>
      <c r="AL37" s="266" t="n">
        <v>0</v>
      </c>
      <c r="AM37" s="94" t="n">
        <f aca="false">AK37*AL37</f>
        <v>0</v>
      </c>
      <c r="AN37" s="116" t="n">
        <v>0</v>
      </c>
      <c r="AO37" s="266" t="n">
        <v>0</v>
      </c>
      <c r="AP37" s="109" t="n">
        <f aca="false">AN37*AO37</f>
        <v>0</v>
      </c>
      <c r="AQ37" s="130" t="str">
        <f aca="false">IF(U37&gt;0,((((AK37*AL37)+(AN37*AO37))/(U37*1000))*1000000),"no data")</f>
        <v>no data</v>
      </c>
      <c r="AR37" s="111" t="n">
        <f aca="false">S37/24</f>
        <v>0</v>
      </c>
      <c r="AS37" s="36"/>
      <c r="AT37" s="95" t="n">
        <v>0</v>
      </c>
      <c r="AU37" s="112" t="n">
        <v>0</v>
      </c>
      <c r="AV37" s="112" t="n">
        <v>0</v>
      </c>
      <c r="AW37" s="95" t="n">
        <v>0</v>
      </c>
      <c r="AX37" s="112" t="n">
        <v>0</v>
      </c>
      <c r="AY37" s="95" t="n">
        <v>0</v>
      </c>
      <c r="AZ37" s="95" t="n">
        <v>4</v>
      </c>
      <c r="BB37" s="113" t="n">
        <v>0</v>
      </c>
      <c r="BC37" s="113" t="n">
        <v>0</v>
      </c>
      <c r="BD37" s="113" t="n">
        <v>0</v>
      </c>
      <c r="BE37" s="113" t="n">
        <v>0</v>
      </c>
      <c r="BF37" s="113" t="str">
        <f aca="false">AQ37</f>
        <v>no data</v>
      </c>
      <c r="BG37" s="214" t="n">
        <f aca="false">BD37/24</f>
        <v>0</v>
      </c>
      <c r="BH37" s="115" t="n">
        <v>0</v>
      </c>
      <c r="BI37" s="116" t="n">
        <v>0</v>
      </c>
      <c r="BJ37" s="117" t="n">
        <v>0</v>
      </c>
      <c r="BK37" s="118" t="n">
        <v>0</v>
      </c>
      <c r="BL37" s="117" t="n">
        <v>0</v>
      </c>
      <c r="BM37" s="117" t="n">
        <v>0</v>
      </c>
      <c r="BN37" s="118" t="n">
        <v>1006</v>
      </c>
      <c r="BO37" s="117" t="n">
        <v>0</v>
      </c>
      <c r="BP37" s="136" t="n">
        <v>0</v>
      </c>
      <c r="BQ37" s="117" t="n">
        <v>0</v>
      </c>
      <c r="BR37" s="117" t="n">
        <v>0</v>
      </c>
      <c r="BS37" s="120" t="n">
        <f aca="false">BR37-BQ37</f>
        <v>0</v>
      </c>
      <c r="BT37" s="113" t="n">
        <v>0</v>
      </c>
      <c r="BU37" s="113" t="n">
        <v>0</v>
      </c>
      <c r="BV37" s="135" t="n">
        <f aca="false">BU37-BT37</f>
        <v>0</v>
      </c>
      <c r="BW37" s="113" t="n">
        <f aca="false">BH37+BI37</f>
        <v>0</v>
      </c>
      <c r="BX37" s="114" t="n">
        <v>0</v>
      </c>
      <c r="BY37" s="114" t="n">
        <v>0</v>
      </c>
      <c r="CA37" s="114" t="n">
        <v>0</v>
      </c>
      <c r="CB37" s="114" t="n">
        <v>0</v>
      </c>
      <c r="CD37" s="114" t="n">
        <v>0</v>
      </c>
      <c r="CE37" s="114" t="n">
        <v>0</v>
      </c>
      <c r="CF37" s="114" t="n">
        <v>0</v>
      </c>
      <c r="CG37" s="114" t="n">
        <v>0</v>
      </c>
    </row>
    <row r="38" customFormat="false" ht="15" hidden="false" customHeight="false" outlineLevel="0" collapsed="false">
      <c r="A38" s="90"/>
      <c r="B38" s="91" t="n">
        <v>43434</v>
      </c>
      <c r="C38" s="92" t="n">
        <v>67.3</v>
      </c>
      <c r="D38" s="93" t="n">
        <v>0.676</v>
      </c>
      <c r="E38" s="94" t="n">
        <v>57.8</v>
      </c>
      <c r="F38" s="95" t="n">
        <v>82</v>
      </c>
      <c r="G38" s="95" t="n">
        <v>58</v>
      </c>
      <c r="H38" s="96" t="n">
        <v>0</v>
      </c>
      <c r="I38" s="96" t="n">
        <v>0</v>
      </c>
      <c r="J38" s="96" t="n">
        <v>0</v>
      </c>
      <c r="K38" s="96" t="n">
        <v>0</v>
      </c>
      <c r="L38" s="97" t="n">
        <v>0</v>
      </c>
      <c r="M38" s="97" t="n">
        <v>0</v>
      </c>
      <c r="N38" s="97" t="n">
        <v>0</v>
      </c>
      <c r="O38" s="97" t="n">
        <v>0</v>
      </c>
      <c r="P38" s="97" t="n">
        <v>0</v>
      </c>
      <c r="Q38" s="97" t="n">
        <v>0</v>
      </c>
      <c r="R38" s="97" t="n">
        <v>3691</v>
      </c>
      <c r="S38" s="98" t="n">
        <v>0</v>
      </c>
      <c r="T38" s="98" t="n">
        <v>0</v>
      </c>
      <c r="U38" s="99" t="n">
        <v>0</v>
      </c>
      <c r="V38" s="99" t="n">
        <v>0</v>
      </c>
      <c r="W38" s="96" t="n">
        <v>43</v>
      </c>
      <c r="X38" s="96" t="n">
        <v>1440</v>
      </c>
      <c r="Y38" s="96" t="n">
        <v>46</v>
      </c>
      <c r="Z38" s="96" t="n">
        <v>1440</v>
      </c>
      <c r="AA38" s="96" t="n">
        <v>60</v>
      </c>
      <c r="AB38" s="95" t="n">
        <v>1440</v>
      </c>
      <c r="AC38" s="100" t="n">
        <f aca="false">V38-U38+AZ38</f>
        <v>2</v>
      </c>
      <c r="AD38" s="101" t="n">
        <f aca="false">U38-T38</f>
        <v>0</v>
      </c>
      <c r="AE38" s="95" t="n">
        <v>0</v>
      </c>
      <c r="AF38" s="102" t="str">
        <f aca="false">IF(AE38&gt;0, V38/(AE38*24),"no data")</f>
        <v>no data</v>
      </c>
      <c r="AG38" s="103" t="n">
        <f aca="false">IF(R38&gt;0,R38/24,"no data")</f>
        <v>153.791666666667</v>
      </c>
      <c r="AH38" s="102" t="str">
        <f aca="false">IF(U38&gt;0,(U38/R38),"no data")</f>
        <v>no data</v>
      </c>
      <c r="AI38" s="104" t="n">
        <f aca="false">(1440-((W38*X38)+(Y38*Z38)+(AA38*AB38))/(W38+Y38+AA38))/1440</f>
        <v>0</v>
      </c>
      <c r="AJ38" s="105" t="str">
        <f aca="false">IF(U38&gt;0,(1440-((X38*W38+AT38*AU38)+(Z38*Y38+AV38*AW38)+(AA38*AB38+AX38*AY38))/(W38+Y38+AA38))/1440,"no data")</f>
        <v>no data</v>
      </c>
      <c r="AK38" s="116" t="n">
        <v>0</v>
      </c>
      <c r="AL38" s="266" t="n">
        <v>0</v>
      </c>
      <c r="AM38" s="94" t="n">
        <f aca="false">AK38*AL38</f>
        <v>0</v>
      </c>
      <c r="AN38" s="116" t="n">
        <v>0</v>
      </c>
      <c r="AO38" s="266" t="n">
        <v>0</v>
      </c>
      <c r="AP38" s="109" t="n">
        <f aca="false">AN38*AO38</f>
        <v>0</v>
      </c>
      <c r="AQ38" s="130" t="str">
        <f aca="false">IF(U38&gt;0,((((AK38*AL38)+(AN38*AO38))/(U38*1000))*1000000),"no data")</f>
        <v>no data</v>
      </c>
      <c r="AR38" s="111" t="n">
        <f aca="false">S38/24</f>
        <v>0</v>
      </c>
      <c r="AS38" s="36"/>
      <c r="AT38" s="95" t="n">
        <v>0</v>
      </c>
      <c r="AU38" s="112" t="n">
        <v>0</v>
      </c>
      <c r="AV38" s="112" t="n">
        <v>0</v>
      </c>
      <c r="AW38" s="95" t="n">
        <v>0</v>
      </c>
      <c r="AX38" s="112" t="n">
        <v>0</v>
      </c>
      <c r="AY38" s="95" t="n">
        <v>0</v>
      </c>
      <c r="AZ38" s="95" t="n">
        <v>2</v>
      </c>
      <c r="BB38" s="113" t="n">
        <v>0</v>
      </c>
      <c r="BC38" s="113" t="n">
        <v>0</v>
      </c>
      <c r="BD38" s="113" t="n">
        <v>0</v>
      </c>
      <c r="BE38" s="113" t="n">
        <v>0</v>
      </c>
      <c r="BF38" s="113" t="str">
        <f aca="false">AQ38</f>
        <v>no data</v>
      </c>
      <c r="BG38" s="214" t="n">
        <f aca="false">BD38/24</f>
        <v>0</v>
      </c>
      <c r="BH38" s="115" t="n">
        <v>0</v>
      </c>
      <c r="BI38" s="116" t="n">
        <v>0</v>
      </c>
      <c r="BJ38" s="117" t="n">
        <v>0</v>
      </c>
      <c r="BK38" s="118" t="n">
        <v>0</v>
      </c>
      <c r="BL38" s="118" t="n">
        <v>0</v>
      </c>
      <c r="BM38" s="118" t="n">
        <v>0</v>
      </c>
      <c r="BN38" s="118" t="n">
        <v>1005</v>
      </c>
      <c r="BO38" s="117" t="n">
        <v>0</v>
      </c>
      <c r="BP38" s="119" t="n">
        <v>0</v>
      </c>
      <c r="BQ38" s="114" t="n">
        <v>0</v>
      </c>
      <c r="BR38" s="114" t="n">
        <v>0</v>
      </c>
      <c r="BS38" s="120" t="n">
        <f aca="false">BR38-BQ38</f>
        <v>0</v>
      </c>
      <c r="BT38" s="113" t="n">
        <v>0</v>
      </c>
      <c r="BU38" s="113" t="n">
        <v>0</v>
      </c>
      <c r="BV38" s="135" t="n">
        <f aca="false">BU38-BT38</f>
        <v>0</v>
      </c>
      <c r="BW38" s="113" t="n">
        <v>0</v>
      </c>
      <c r="BX38" s="114" t="n">
        <v>0</v>
      </c>
      <c r="BY38" s="114" t="n">
        <v>0</v>
      </c>
      <c r="CA38" s="114" t="n">
        <v>0</v>
      </c>
      <c r="CB38" s="114" t="n">
        <v>0</v>
      </c>
      <c r="CD38" s="114" t="n">
        <v>0</v>
      </c>
      <c r="CE38" s="114" t="n">
        <v>0</v>
      </c>
      <c r="CF38" s="114" t="n">
        <v>0</v>
      </c>
      <c r="CG38" s="114" t="n">
        <v>0</v>
      </c>
    </row>
    <row r="39" customFormat="false" ht="15" hidden="false" customHeight="false" outlineLevel="0" collapsed="false">
      <c r="A39" s="90"/>
      <c r="B39" s="91" t="n">
        <v>43435</v>
      </c>
      <c r="C39" s="92"/>
      <c r="D39" s="93"/>
      <c r="E39" s="94"/>
      <c r="F39" s="95"/>
      <c r="G39" s="95"/>
      <c r="H39" s="96"/>
      <c r="I39" s="96"/>
      <c r="J39" s="96"/>
      <c r="K39" s="96"/>
      <c r="L39" s="97"/>
      <c r="M39" s="97"/>
      <c r="N39" s="97"/>
      <c r="O39" s="97"/>
      <c r="P39" s="97"/>
      <c r="Q39" s="97"/>
      <c r="R39" s="97"/>
      <c r="S39" s="98"/>
      <c r="T39" s="98"/>
      <c r="U39" s="99"/>
      <c r="V39" s="99"/>
      <c r="W39" s="96"/>
      <c r="X39" s="96"/>
      <c r="Y39" s="96"/>
      <c r="Z39" s="96"/>
      <c r="AA39" s="96"/>
      <c r="AB39" s="95"/>
      <c r="AC39" s="100" t="n">
        <f aca="false">V39-U39+AZ39</f>
        <v>0</v>
      </c>
      <c r="AD39" s="101" t="n">
        <f aca="false">U39-T39</f>
        <v>0</v>
      </c>
      <c r="AE39" s="95"/>
      <c r="AF39" s="102" t="str">
        <f aca="false">IF(AE39&gt;0, V39/(AE39*24),"no data")</f>
        <v>no data</v>
      </c>
      <c r="AG39" s="103" t="str">
        <f aca="false">IF(R39&gt;0,R39/24,"no data")</f>
        <v>no data</v>
      </c>
      <c r="AH39" s="102" t="str">
        <f aca="false">IF(U39&gt;0,(U39/R39),"no data")</f>
        <v>no data</v>
      </c>
      <c r="AI39" s="104" t="e">
        <f aca="false">(1440-((W39*X39)+(Y39*Z39)+(AA39*AB39))/(W39+Y39+AA39))/1440</f>
        <v>#DIV/0!</v>
      </c>
      <c r="AJ39" s="105" t="str">
        <f aca="false">IF(U39&gt;0,(1440-((X39*W39+AT39*AU39)+(Z39*Y39+AV39*AW39)+(AA39*AB39+AX39*AY39))/(W39+Y39+AA39))/1440,"no data")</f>
        <v>no data</v>
      </c>
      <c r="AK39" s="116"/>
      <c r="AL39" s="266"/>
      <c r="AM39" s="94" t="n">
        <f aca="false">AK39*AL39</f>
        <v>0</v>
      </c>
      <c r="AN39" s="116"/>
      <c r="AO39" s="266"/>
      <c r="AP39" s="109" t="n">
        <f aca="false">AN39*AO39</f>
        <v>0</v>
      </c>
      <c r="AQ39" s="130" t="str">
        <f aca="false">IF(U39&gt;0,((((AK39*AL39)+(AN39*AO39))/(U39*1000))*1000000),"no data")</f>
        <v>no data</v>
      </c>
      <c r="AR39" s="111" t="n">
        <f aca="false">S39/24</f>
        <v>0</v>
      </c>
      <c r="AS39" s="36"/>
      <c r="AT39" s="95"/>
      <c r="AU39" s="112"/>
      <c r="AV39" s="112"/>
      <c r="AW39" s="95"/>
      <c r="AX39" s="112"/>
      <c r="AY39" s="95"/>
      <c r="AZ39" s="95"/>
      <c r="BB39" s="113"/>
      <c r="BC39" s="113"/>
      <c r="BD39" s="113"/>
      <c r="BE39" s="113" t="n">
        <f aca="false">BC39-BB39</f>
        <v>0</v>
      </c>
      <c r="BF39" s="113" t="str">
        <f aca="false">AQ39</f>
        <v>no data</v>
      </c>
      <c r="BG39" s="214" t="n">
        <f aca="false">BD39/24</f>
        <v>0</v>
      </c>
      <c r="BH39" s="115"/>
      <c r="BI39" s="116"/>
      <c r="BJ39" s="117"/>
      <c r="BK39" s="118"/>
      <c r="BL39" s="118"/>
      <c r="BM39" s="118"/>
      <c r="BN39" s="118"/>
      <c r="BO39" s="117"/>
      <c r="BP39" s="119"/>
      <c r="BQ39" s="114"/>
      <c r="BR39" s="114"/>
      <c r="BS39" s="120" t="n">
        <f aca="false">BR39-BQ39</f>
        <v>0</v>
      </c>
      <c r="BT39" s="113"/>
      <c r="BU39" s="113"/>
      <c r="BV39" s="135" t="n">
        <f aca="false">BU39-BT39</f>
        <v>0</v>
      </c>
      <c r="BW39" s="113" t="n">
        <f aca="false">BH39+BI39</f>
        <v>0</v>
      </c>
      <c r="BX39" s="113"/>
      <c r="BY39" s="113"/>
      <c r="CA39" s="113"/>
      <c r="CB39" s="113"/>
      <c r="CD39" s="113"/>
      <c r="CE39" s="113"/>
      <c r="CF39" s="113"/>
      <c r="CG39" s="113"/>
    </row>
    <row r="40" customFormat="false" ht="15" hidden="false" customHeight="false" outlineLevel="0" collapsed="false">
      <c r="A40" s="90"/>
      <c r="B40" s="91" t="n">
        <v>43436</v>
      </c>
      <c r="C40" s="92"/>
      <c r="D40" s="93"/>
      <c r="E40" s="94"/>
      <c r="F40" s="95"/>
      <c r="G40" s="95"/>
      <c r="H40" s="96"/>
      <c r="I40" s="96"/>
      <c r="J40" s="96"/>
      <c r="K40" s="96"/>
      <c r="L40" s="97"/>
      <c r="M40" s="97"/>
      <c r="N40" s="97"/>
      <c r="O40" s="97"/>
      <c r="P40" s="97"/>
      <c r="Q40" s="97"/>
      <c r="R40" s="97"/>
      <c r="S40" s="98"/>
      <c r="T40" s="98"/>
      <c r="U40" s="99"/>
      <c r="V40" s="99"/>
      <c r="W40" s="96"/>
      <c r="X40" s="96"/>
      <c r="Y40" s="96"/>
      <c r="Z40" s="96"/>
      <c r="AA40" s="96"/>
      <c r="AB40" s="95"/>
      <c r="AC40" s="100" t="n">
        <f aca="false">V40-U40+AZ40</f>
        <v>0</v>
      </c>
      <c r="AD40" s="101" t="n">
        <f aca="false">U40-T40</f>
        <v>0</v>
      </c>
      <c r="AE40" s="95"/>
      <c r="AF40" s="102" t="str">
        <f aca="false">IF(AE40&gt;0, V40/(AE40*24),"no data")</f>
        <v>no data</v>
      </c>
      <c r="AG40" s="103" t="str">
        <f aca="false">IF(R40&gt;0,R40/24,"no data")</f>
        <v>no data</v>
      </c>
      <c r="AH40" s="102" t="str">
        <f aca="false">IF(U40&gt;0,(U40/R40),"no data")</f>
        <v>no data</v>
      </c>
      <c r="AI40" s="104" t="e">
        <f aca="false">(1440-((W40*X40)+(Y40*Z40)+(AA40*AB40))/(W40+Y40+AA40))/1440</f>
        <v>#DIV/0!</v>
      </c>
      <c r="AJ40" s="105" t="str">
        <f aca="false">IF(U40&gt;0,(1440-((X40*W40+AT40*AU40)+(Z40*Y40+AV40*AW40)+(AA40*AB40+AX40*AY40))/(W40+Y40+AA40))/1440,"no data")</f>
        <v>no data</v>
      </c>
      <c r="AK40" s="116"/>
      <c r="AL40" s="266"/>
      <c r="AM40" s="94" t="n">
        <f aca="false">AK40*AL40</f>
        <v>0</v>
      </c>
      <c r="AN40" s="116"/>
      <c r="AO40" s="266"/>
      <c r="AP40" s="109" t="n">
        <f aca="false">AN40*AO40</f>
        <v>0</v>
      </c>
      <c r="AQ40" s="130" t="str">
        <f aca="false">IF(U40&gt;0,((((AK40*AL40)+(AN40*AO40))/(U40*1000))*1000000),"no data")</f>
        <v>no data</v>
      </c>
      <c r="AR40" s="111" t="n">
        <f aca="false">S40/24</f>
        <v>0</v>
      </c>
      <c r="AS40" s="36"/>
      <c r="AT40" s="95"/>
      <c r="AU40" s="112"/>
      <c r="AV40" s="112"/>
      <c r="AW40" s="95"/>
      <c r="AX40" s="112"/>
      <c r="AY40" s="95"/>
      <c r="AZ40" s="95"/>
      <c r="BB40" s="113"/>
      <c r="BC40" s="113"/>
      <c r="BD40" s="113"/>
      <c r="BE40" s="113" t="n">
        <f aca="false">BC40-BB40</f>
        <v>0</v>
      </c>
      <c r="BF40" s="113" t="str">
        <f aca="false">AQ40</f>
        <v>no data</v>
      </c>
      <c r="BG40" s="214" t="n">
        <f aca="false">BD40/24</f>
        <v>0</v>
      </c>
      <c r="BH40" s="115"/>
      <c r="BI40" s="116"/>
      <c r="BJ40" s="117"/>
      <c r="BK40" s="118"/>
      <c r="BL40" s="118"/>
      <c r="BM40" s="118"/>
      <c r="BN40" s="118"/>
      <c r="BO40" s="117"/>
      <c r="BP40" s="119"/>
      <c r="BQ40" s="114"/>
      <c r="BR40" s="114"/>
      <c r="BS40" s="120" t="n">
        <f aca="false">BR40-BQ40</f>
        <v>0</v>
      </c>
      <c r="BT40" s="113"/>
      <c r="BU40" s="113"/>
      <c r="BV40" s="135" t="n">
        <f aca="false">BU40-BT40</f>
        <v>0</v>
      </c>
      <c r="BW40" s="113" t="n">
        <f aca="false">BH40+BI40</f>
        <v>0</v>
      </c>
      <c r="BX40" s="220"/>
      <c r="BY40" s="220"/>
      <c r="CA40" s="220"/>
      <c r="CB40" s="220"/>
      <c r="CD40" s="220"/>
      <c r="CE40" s="220"/>
      <c r="CF40" s="220"/>
      <c r="CG40" s="220"/>
    </row>
    <row r="41" customFormat="false" ht="15" hidden="false" customHeight="false" outlineLevel="0" collapsed="false">
      <c r="A41" s="305"/>
      <c r="B41" s="306" t="s">
        <v>156</v>
      </c>
      <c r="C41" s="307" t="n">
        <f aca="false">AVERAGE(C9:C38)</f>
        <v>68.705</v>
      </c>
      <c r="D41" s="308" t="n">
        <f aca="false">AVERAGE(D9:D38)</f>
        <v>0.60319</v>
      </c>
      <c r="E41" s="402" t="n">
        <f aca="false">AVERAGE(E9:E38)</f>
        <v>56.4343333333333</v>
      </c>
      <c r="F41" s="402" t="n">
        <f aca="false">AVERAGE(F9:F38)</f>
        <v>82.9416666666667</v>
      </c>
      <c r="G41" s="402" t="n">
        <f aca="false">AVERAGE(G9:G38)</f>
        <v>58.1056666666667</v>
      </c>
      <c r="H41" s="307" t="n">
        <f aca="false">SUM(H9:H38)+(INT(SUM(I9:I38)/60))</f>
        <v>0</v>
      </c>
      <c r="I41" s="307" t="n">
        <f aca="false">SUM(I9:I38)-(INT(SUM(I9:I38)/60)*60)</f>
        <v>0</v>
      </c>
      <c r="J41" s="307" t="n">
        <f aca="false">SUM(J9:J38)+(INT(SUM(K9:K38)/60))</f>
        <v>0</v>
      </c>
      <c r="K41" s="307" t="n">
        <f aca="false">SUM(K9:K38)-(INT(SUM(K9:K38)/60)*60)</f>
        <v>0</v>
      </c>
      <c r="L41" s="307" t="n">
        <f aca="false">SUM(L9:L38)-(INT(SUM(L9:L38)/60)*60)</f>
        <v>0</v>
      </c>
      <c r="M41" s="307" t="n">
        <f aca="false">SUM(M9:M38)-(INT(SUM(M9:M38)/60)*60)</f>
        <v>0</v>
      </c>
      <c r="N41" s="307" t="n">
        <f aca="false">SUM(N9:N38)-(INT(SUM(N9:N38)/60)*60)</f>
        <v>0</v>
      </c>
      <c r="O41" s="307" t="n">
        <f aca="false">SUM(O9:O38)-(INT(SUM(O9:O38)/60)*60)</f>
        <v>0</v>
      </c>
      <c r="P41" s="307" t="n">
        <f aca="false">SUM(P9:P38)-(INT(SUM(P9:P38)/60)*60)</f>
        <v>0</v>
      </c>
      <c r="Q41" s="307" t="n">
        <f aca="false">SUM(Q9:Q38)-(INT(SUM(Q9:Q38)/60)*60)</f>
        <v>0</v>
      </c>
      <c r="R41" s="309" t="n">
        <f aca="false">SUM(R9:R38)</f>
        <v>110899</v>
      </c>
      <c r="S41" s="309" t="n">
        <f aca="false">SUM(S9:S38)</f>
        <v>0</v>
      </c>
      <c r="T41" s="309" t="n">
        <f aca="false">SUM(T9:T38)</f>
        <v>0</v>
      </c>
      <c r="U41" s="309" t="n">
        <f aca="false">SUM(U9:U38)</f>
        <v>0</v>
      </c>
      <c r="V41" s="309" t="n">
        <f aca="false">SUM(V9:V38)</f>
        <v>0</v>
      </c>
      <c r="W41" s="311" t="n">
        <f aca="false">AVERAGE(W9:W38)</f>
        <v>43</v>
      </c>
      <c r="X41" s="311" t="n">
        <f aca="false">SUM(X9:X38)</f>
        <v>43200</v>
      </c>
      <c r="Y41" s="311" t="n">
        <f aca="false">AVERAGE(Y9:Y38)</f>
        <v>46</v>
      </c>
      <c r="Z41" s="311" t="n">
        <f aca="false">SUM(Z9:Z38)</f>
        <v>43200</v>
      </c>
      <c r="AA41" s="311" t="n">
        <f aca="false">AVERAGE(AA9:AA38)</f>
        <v>60</v>
      </c>
      <c r="AB41" s="311" t="n">
        <f aca="false">SUM(AB9:AB38)</f>
        <v>43200</v>
      </c>
      <c r="AC41" s="312" t="n">
        <f aca="false">V41-U41+AZ41</f>
        <v>154</v>
      </c>
      <c r="AD41" s="313" t="n">
        <f aca="false">(SUM($AD$9:$AD$38))</f>
        <v>0</v>
      </c>
      <c r="AE41" s="313" t="n">
        <f aca="false">AVERAGE(AE9:AE38)</f>
        <v>0</v>
      </c>
      <c r="AF41" s="313" t="e">
        <f aca="false">AVERAGE(AF9:AF38)</f>
        <v>#DIV/0!</v>
      </c>
      <c r="AG41" s="315" t="n">
        <f aca="false">AVERAGE(AG9:AG38)</f>
        <v>154.026388888889</v>
      </c>
      <c r="AH41" s="313" t="e">
        <f aca="false">AVERAGE(AH9:AH38)</f>
        <v>#DIV/0!</v>
      </c>
      <c r="AI41" s="313" t="n">
        <f aca="false">AVERAGE(AI9:AI38)</f>
        <v>0</v>
      </c>
      <c r="AJ41" s="313" t="n">
        <f aca="false">AVERAGE(AJ9:AJ38)</f>
        <v>0</v>
      </c>
      <c r="AK41" s="316" t="n">
        <f aca="false">SUM(AK9:AK38)</f>
        <v>0</v>
      </c>
      <c r="AL41" s="316" t="n">
        <f aca="false">AVERAGE(AL9:AL38)</f>
        <v>0</v>
      </c>
      <c r="AM41" s="316" t="n">
        <f aca="false">SUM(AM9:AM38)</f>
        <v>0</v>
      </c>
      <c r="AN41" s="316" t="n">
        <f aca="false">SUM(AN9:AN38)</f>
        <v>0</v>
      </c>
      <c r="AO41" s="313" t="n">
        <f aca="false">AVERAGE(AO9:AO38)</f>
        <v>0</v>
      </c>
      <c r="AP41" s="315" t="n">
        <f aca="false">SUM(AP9:AP38)</f>
        <v>0</v>
      </c>
      <c r="AQ41" s="317" t="e">
        <f aca="false">((AM41+AP41))/(U41*1000)*1000000</f>
        <v>#DIV/0!</v>
      </c>
      <c r="AR41" s="317" t="n">
        <f aca="false">AVERAGE(AR9:AR38)</f>
        <v>0</v>
      </c>
      <c r="AS41" s="36"/>
      <c r="AT41" s="319" t="n">
        <f aca="false">SUM(AT9:AT38)</f>
        <v>0</v>
      </c>
      <c r="AU41" s="319" t="n">
        <f aca="false">SUM(AU9:AU38)</f>
        <v>0</v>
      </c>
      <c r="AV41" s="319" t="n">
        <f aca="false">SUM(AV9:AV38)</f>
        <v>0</v>
      </c>
      <c r="AW41" s="319" t="n">
        <f aca="false">SUM(AW9:AW38)</f>
        <v>0</v>
      </c>
      <c r="AX41" s="319" t="n">
        <f aca="false">SUM(AX9:AX38)</f>
        <v>0</v>
      </c>
      <c r="AY41" s="319" t="n">
        <f aca="false">SUM(AY9:AY38)</f>
        <v>0</v>
      </c>
      <c r="AZ41" s="319" t="n">
        <f aca="false">SUM(AZ9:AZ38)</f>
        <v>154</v>
      </c>
      <c r="BB41" s="319" t="n">
        <f aca="false">SUM(BB9:BB38)</f>
        <v>0</v>
      </c>
      <c r="BC41" s="319" t="n">
        <f aca="false">SUM(BC9:BC38)</f>
        <v>0</v>
      </c>
      <c r="BD41" s="319" t="n">
        <f aca="false">SUM(BD9:BD38)</f>
        <v>0</v>
      </c>
      <c r="BE41" s="5" t="n">
        <f aca="false">(BC41-BB41)</f>
        <v>0</v>
      </c>
      <c r="BF41" s="321" t="e">
        <f aca="false">AQ41</f>
        <v>#DIV/0!</v>
      </c>
      <c r="BG41" s="321" t="n">
        <f aca="false">SUM(BG9:BG38)</f>
        <v>0</v>
      </c>
      <c r="BH41" s="321" t="n">
        <f aca="false">SUM(BH9:BH38)</f>
        <v>0</v>
      </c>
      <c r="BI41" s="321" t="n">
        <f aca="false">SUM(BI9:BI38)</f>
        <v>0</v>
      </c>
      <c r="BJ41" s="321" t="n">
        <f aca="false">SUM(BJ9:BJ38)</f>
        <v>0</v>
      </c>
      <c r="BK41" s="321" t="n">
        <f aca="false">SUM(BK9:BK38)</f>
        <v>0</v>
      </c>
      <c r="BL41" s="321" t="n">
        <f aca="false">SUM(BL9:BL38)</f>
        <v>0</v>
      </c>
      <c r="BM41" s="321" t="n">
        <f aca="false">SUM(BM9:BM38)</f>
        <v>0</v>
      </c>
      <c r="BN41" s="400" t="n">
        <f aca="false">AVERAGE(BN9:BN38)</f>
        <v>1003.95333333333</v>
      </c>
      <c r="BO41" s="400" t="n">
        <f aca="false">AVERAGE(BO9:BO38)</f>
        <v>0</v>
      </c>
      <c r="BP41" s="400" t="n">
        <f aca="false">AVERAGE(BP9:BP38)</f>
        <v>0</v>
      </c>
      <c r="BQ41" s="400" t="n">
        <f aca="false">AVERAGE(BQ9:BQ38)</f>
        <v>0</v>
      </c>
      <c r="BR41" s="400" t="n">
        <f aca="false">AVERAGE(BR9:BR38)</f>
        <v>0</v>
      </c>
      <c r="BS41" s="400" t="n">
        <f aca="false">AVERAGE(BS9:BS38)</f>
        <v>0</v>
      </c>
      <c r="BT41" s="400" t="n">
        <f aca="false">AVERAGE(BT9:BT38)</f>
        <v>0</v>
      </c>
      <c r="BU41" s="400" t="n">
        <f aca="false">AVERAGE(BU9:BU38)</f>
        <v>0</v>
      </c>
      <c r="BV41" s="400" t="n">
        <f aca="false">AVERAGE(BV9:BV38)</f>
        <v>0</v>
      </c>
      <c r="BW41" s="322" t="n">
        <f aca="false">(SUM(BW9:BW38))</f>
        <v>0</v>
      </c>
      <c r="BX41" s="322" t="n">
        <f aca="false">(SUM(BX9:BX38))</f>
        <v>0</v>
      </c>
      <c r="BY41" s="322" t="n">
        <f aca="false">(SUM(BY9:BY38))</f>
        <v>0</v>
      </c>
      <c r="CA41" s="322" t="n">
        <f aca="false">(SUM(CA9:CA38))</f>
        <v>0</v>
      </c>
      <c r="CB41" s="322" t="n">
        <f aca="false">(SUM(CB9:CB38))</f>
        <v>3.3</v>
      </c>
      <c r="CD41" s="322" t="n">
        <f aca="false">AVERAGE(CD9:CD38)</f>
        <v>0</v>
      </c>
      <c r="CE41" s="322" t="n">
        <f aca="false">AVERAGE(CE9:CE38)</f>
        <v>0</v>
      </c>
      <c r="CF41" s="322" t="n">
        <f aca="false">AVERAGE(CF9:CF38)</f>
        <v>0</v>
      </c>
      <c r="CG41" s="322" t="n">
        <f aca="false">AVERAGE(CG9:CG38)</f>
        <v>0</v>
      </c>
    </row>
    <row r="42" customFormat="false" ht="15.75" hidden="false" customHeight="false" outlineLevel="0" collapsed="false">
      <c r="A42" s="323"/>
      <c r="B42" s="324" t="s">
        <v>157</v>
      </c>
      <c r="C42" s="325" t="s">
        <v>158</v>
      </c>
      <c r="D42" s="326" t="s">
        <v>159</v>
      </c>
      <c r="E42" s="326"/>
      <c r="F42" s="327" t="s">
        <v>160</v>
      </c>
      <c r="G42" s="327" t="s">
        <v>161</v>
      </c>
      <c r="H42" s="327" t="s">
        <v>87</v>
      </c>
      <c r="I42" s="327" t="s">
        <v>88</v>
      </c>
      <c r="J42" s="327" t="s">
        <v>87</v>
      </c>
      <c r="K42" s="327" t="s">
        <v>88</v>
      </c>
      <c r="L42" s="327" t="s">
        <v>87</v>
      </c>
      <c r="M42" s="327" t="s">
        <v>88</v>
      </c>
      <c r="N42" s="327" t="s">
        <v>87</v>
      </c>
      <c r="O42" s="327" t="s">
        <v>88</v>
      </c>
      <c r="P42" s="328" t="s">
        <v>162</v>
      </c>
      <c r="Q42" s="328" t="s">
        <v>163</v>
      </c>
      <c r="R42" s="328" t="s">
        <v>164</v>
      </c>
      <c r="S42" s="328" t="s">
        <v>164</v>
      </c>
      <c r="T42" s="328" t="s">
        <v>164</v>
      </c>
      <c r="U42" s="328" t="s">
        <v>164</v>
      </c>
      <c r="V42" s="328" t="s">
        <v>164</v>
      </c>
      <c r="W42" s="328" t="s">
        <v>165</v>
      </c>
      <c r="X42" s="328" t="s">
        <v>166</v>
      </c>
      <c r="Y42" s="328" t="s">
        <v>167</v>
      </c>
      <c r="Z42" s="328" t="s">
        <v>166</v>
      </c>
      <c r="AA42" s="328" t="s">
        <v>167</v>
      </c>
      <c r="AB42" s="328" t="s">
        <v>166</v>
      </c>
      <c r="AC42" s="328" t="s">
        <v>168</v>
      </c>
      <c r="AD42" s="328" t="s">
        <v>169</v>
      </c>
      <c r="AE42" s="328" t="s">
        <v>170</v>
      </c>
      <c r="AF42" s="328" t="s">
        <v>171</v>
      </c>
      <c r="AG42" s="328" t="s">
        <v>172</v>
      </c>
      <c r="AH42" s="328" t="s">
        <v>172</v>
      </c>
      <c r="AI42" s="328"/>
      <c r="AJ42" s="328" t="s">
        <v>172</v>
      </c>
      <c r="AK42" s="328" t="s">
        <v>173</v>
      </c>
      <c r="AL42" s="328" t="s">
        <v>172</v>
      </c>
      <c r="AM42" s="328"/>
      <c r="AN42" s="328" t="s">
        <v>173</v>
      </c>
      <c r="AO42" s="328" t="s">
        <v>172</v>
      </c>
      <c r="AP42" s="329"/>
      <c r="AQ42" s="330" t="s">
        <v>172</v>
      </c>
      <c r="AR42" s="331"/>
      <c r="AS42" s="332"/>
      <c r="AZ42" s="333" t="s">
        <v>173</v>
      </c>
      <c r="BF42" s="334" t="str">
        <f aca="false">AQ42</f>
        <v>Avg.</v>
      </c>
      <c r="BT42" s="5"/>
      <c r="BU42" s="5"/>
      <c r="BV42" s="5"/>
    </row>
    <row r="43" customFormat="false" ht="15.75" hidden="false" customHeight="false" outlineLevel="0" collapsed="false">
      <c r="B43" s="336"/>
      <c r="C43" s="336"/>
      <c r="D43" s="336"/>
      <c r="E43" s="336"/>
      <c r="F43" s="336"/>
      <c r="G43" s="336"/>
      <c r="H43" s="336"/>
      <c r="I43" s="336"/>
      <c r="J43" s="336"/>
      <c r="K43" s="336"/>
      <c r="L43" s="336"/>
      <c r="M43" s="336"/>
      <c r="N43" s="336"/>
      <c r="O43" s="336"/>
      <c r="P43" s="336"/>
      <c r="Q43" s="336"/>
      <c r="R43" s="336"/>
      <c r="S43" s="336"/>
      <c r="T43" s="336"/>
      <c r="U43" s="336"/>
      <c r="V43" s="336"/>
      <c r="W43" s="336"/>
      <c r="X43" s="336"/>
      <c r="Y43" s="336"/>
      <c r="Z43" s="336"/>
      <c r="AA43" s="336"/>
      <c r="AB43" s="336"/>
      <c r="AC43" s="336"/>
      <c r="AD43" s="336"/>
      <c r="AE43" s="336"/>
      <c r="AF43" s="336"/>
      <c r="AG43" s="336"/>
      <c r="AH43" s="336"/>
      <c r="AI43" s="336"/>
      <c r="AJ43" s="336"/>
      <c r="AK43" s="336"/>
      <c r="AL43" s="336"/>
      <c r="AM43" s="338"/>
      <c r="AQ43" s="339"/>
      <c r="AR43" s="339"/>
      <c r="BA43" s="340"/>
      <c r="BB43" s="341"/>
      <c r="BC43" s="341"/>
      <c r="BD43" s="341"/>
      <c r="BE43" s="5"/>
      <c r="BT43" s="5"/>
      <c r="BU43" s="5"/>
      <c r="BV43" s="5"/>
    </row>
    <row r="44" customFormat="false" ht="59.25" hidden="false" customHeight="true" outlineLevel="0" collapsed="false">
      <c r="B44" s="342" t="s">
        <v>174</v>
      </c>
      <c r="C44" s="342" t="s">
        <v>175</v>
      </c>
      <c r="D44" s="342" t="s">
        <v>176</v>
      </c>
      <c r="E44" s="343" t="s">
        <v>147</v>
      </c>
      <c r="F44" s="403" t="s">
        <v>177</v>
      </c>
      <c r="G44" s="403"/>
      <c r="H44" s="403" t="s">
        <v>178</v>
      </c>
      <c r="I44" s="403"/>
      <c r="J44" s="403" t="s">
        <v>179</v>
      </c>
      <c r="K44" s="403"/>
      <c r="L44" s="403" t="s">
        <v>180</v>
      </c>
      <c r="M44" s="403"/>
      <c r="N44" s="403" t="s">
        <v>181</v>
      </c>
      <c r="O44" s="403"/>
      <c r="P44" s="403" t="s">
        <v>182</v>
      </c>
      <c r="Q44" s="403"/>
      <c r="R44" s="345" t="s">
        <v>183</v>
      </c>
      <c r="S44" s="345" t="s">
        <v>184</v>
      </c>
      <c r="T44" s="347" t="s">
        <v>185</v>
      </c>
      <c r="U44" s="403" t="s">
        <v>19</v>
      </c>
      <c r="V44" s="347" t="s">
        <v>20</v>
      </c>
      <c r="W44" s="403" t="s">
        <v>186</v>
      </c>
      <c r="X44" s="403" t="s">
        <v>22</v>
      </c>
      <c r="Y44" s="403" t="s">
        <v>187</v>
      </c>
      <c r="Z44" s="403" t="s">
        <v>24</v>
      </c>
      <c r="AA44" s="403" t="s">
        <v>26</v>
      </c>
      <c r="AB44" s="403" t="s">
        <v>25</v>
      </c>
      <c r="AC44" s="345" t="s">
        <v>27</v>
      </c>
      <c r="AD44" s="347" t="s">
        <v>152</v>
      </c>
      <c r="AE44" s="348" t="s">
        <v>29</v>
      </c>
      <c r="AF44" s="348" t="s">
        <v>30</v>
      </c>
      <c r="AG44" s="348" t="s">
        <v>188</v>
      </c>
      <c r="AH44" s="403" t="s">
        <v>189</v>
      </c>
      <c r="AI44" s="403" t="s">
        <v>33</v>
      </c>
      <c r="AJ44" s="404" t="s">
        <v>34</v>
      </c>
      <c r="AK44" s="347" t="s">
        <v>190</v>
      </c>
      <c r="AL44" s="405" t="s">
        <v>153</v>
      </c>
      <c r="AM44" s="405" t="s">
        <v>154</v>
      </c>
      <c r="AN44" s="347" t="s">
        <v>191</v>
      </c>
      <c r="AO44" s="405" t="s">
        <v>192</v>
      </c>
      <c r="AP44" s="405" t="s">
        <v>41</v>
      </c>
      <c r="AQ44" s="404" t="s">
        <v>193</v>
      </c>
      <c r="AR44" s="351"/>
      <c r="AS44" s="351"/>
      <c r="BA44" s="340"/>
      <c r="BB44" s="341"/>
      <c r="BC44" s="341"/>
      <c r="BD44" s="341"/>
      <c r="BE44" s="352" t="n">
        <f aca="false">AVERAGE(BE28:BE31)</f>
        <v>0</v>
      </c>
      <c r="BT44" s="5"/>
      <c r="BU44" s="5"/>
      <c r="BV44" s="5"/>
    </row>
    <row r="45" customFormat="false" ht="15" hidden="false" customHeight="false" outlineLevel="0" collapsed="false">
      <c r="B45" s="353" t="s">
        <v>137</v>
      </c>
      <c r="C45" s="354" t="n">
        <f aca="false">IF(C6=0,"no data",AVERAGE(C6:C12))</f>
        <v>74.4485714285714</v>
      </c>
      <c r="D45" s="401" t="n">
        <f aca="false">IF(D6=0,"no data",AVERAGE(D6:D12))</f>
        <v>0.583557142857143</v>
      </c>
      <c r="E45" s="359" t="n">
        <f aca="false">IF(E6=0,"no data",AVERAGE(E6:E12))</f>
        <v>60.61</v>
      </c>
      <c r="F45" s="354" t="n">
        <f aca="false">IF(F6=0,"no data",AVERAGE(F6:F12))</f>
        <v>87.7142857142857</v>
      </c>
      <c r="G45" s="354" t="n">
        <f aca="false">IF(G6=0,"no data",AVERAGE(G6:G12))</f>
        <v>65</v>
      </c>
      <c r="H45" s="354" t="n">
        <f aca="false">SUM(H6:H12)+INT(SUM(I6:I12)/60)</f>
        <v>48</v>
      </c>
      <c r="I45" s="354" t="n">
        <f aca="false">SUM(I6:I12)-INT(SUM(I6:I12)/60)*60</f>
        <v>34</v>
      </c>
      <c r="J45" s="354" t="n">
        <f aca="false">SUM(J6:J12)+INT(SUM(K6:K12)/60)</f>
        <v>70</v>
      </c>
      <c r="K45" s="354" t="n">
        <f aca="false">SUM(K6:K12)-INT(SUM(K6:K12)/60)*60</f>
        <v>36</v>
      </c>
      <c r="L45" s="354" t="n">
        <f aca="false">SUM(L6:L12)+INT(SUM(M6:M12)/60)</f>
        <v>19</v>
      </c>
      <c r="M45" s="354" t="n">
        <f aca="false">SUM(M6:M12)-INT(SUM(M6:M12)/60)*60</f>
        <v>45</v>
      </c>
      <c r="N45" s="354" t="n">
        <f aca="false">SUM(N6:N12)+INT(SUM(O6:O12)/60)</f>
        <v>0</v>
      </c>
      <c r="O45" s="354" t="n">
        <f aca="false">SUM(O6:O12)-INT(SUM(O6:O12)/60)*60</f>
        <v>0</v>
      </c>
      <c r="P45" s="354" t="n">
        <f aca="false">SUM(P6:P12)+INT(SUM(Q6:Q12)/60)</f>
        <v>46</v>
      </c>
      <c r="Q45" s="354" t="n">
        <f aca="false">SUM(Q6:Q12)-INT(SUM(Q6:Q12)/60)*60</f>
        <v>51</v>
      </c>
      <c r="R45" s="355" t="n">
        <f aca="false">IF(R6=0,"no data", AVERAGE(R6:R12))</f>
        <v>3648.14285714286</v>
      </c>
      <c r="S45" s="355" t="n">
        <f aca="false">IF(S6=0,"no data", AVERAGE(S6:S12))</f>
        <v>1491.57142857143</v>
      </c>
      <c r="T45" s="355" t="n">
        <f aca="false">IF(T6=0,"no data", AVERAGE(T6:T12))</f>
        <v>1255.57142857143</v>
      </c>
      <c r="U45" s="355" t="n">
        <f aca="false">IF(U6=0,"no data", AVERAGE(U6:U12))</f>
        <v>1234.28571428571</v>
      </c>
      <c r="V45" s="355" t="n">
        <f aca="false">IF(V6=0,"no data", AVERAGE(V6:V12))</f>
        <v>1275.42857142857</v>
      </c>
      <c r="W45" s="357" t="n">
        <f aca="false">IF(W6=0,"no data", AVERAGE(W6:W12))</f>
        <v>43</v>
      </c>
      <c r="X45" s="359" t="n">
        <f aca="false">IF(AND(X6=0,X7=0,X8=0,X9=0,X10=0,X11= 0,X12=0),"No outage",SUM(X6:X12))</f>
        <v>5829</v>
      </c>
      <c r="Y45" s="359" t="n">
        <f aca="false">IF(Y6=0,"no data", AVERAGE(Y6:Y12))</f>
        <v>46</v>
      </c>
      <c r="Z45" s="359" t="n">
        <f aca="false">IF(AND(Z6=0,Z7=0,Z8=0,Z9=0,Z10=0,Z11= 0,Z12=0),"No outage",SUM(Z6:Z12))</f>
        <v>5795</v>
      </c>
      <c r="AA45" s="359" t="n">
        <f aca="false">IF(AND(AA6=0,AA7=0,AA8=0,AA9=0,AA10=0, AA11=0,AA12=0),"No outage",SUM(AA6:AA12))</f>
        <v>420</v>
      </c>
      <c r="AB45" s="359" t="str">
        <f aca="false">IF(Z6=0,"no data", AVERAGE(AB6:AB12))</f>
        <v>no data</v>
      </c>
      <c r="AC45" s="354" t="str">
        <f aca="false">IF(Z6=0,"no data", SUM(AC6:AC12))</f>
        <v>no data</v>
      </c>
      <c r="AD45" s="354" t="n">
        <f aca="false">IF(AD6=0,"no data", SUM(AD6:AD12))</f>
        <v>-149</v>
      </c>
      <c r="AE45" s="357" t="n">
        <f aca="false">IF(AE6=0,"no data", AVERAGE(AE6:AE12))</f>
        <v>64.2857142857143</v>
      </c>
      <c r="AF45" s="360" t="n">
        <f aca="false">IF(AF6=0,"no data", AVERAGE(AF6:AF12))</f>
        <v>0.826614273391574</v>
      </c>
      <c r="AG45" s="359" t="n">
        <f aca="false">IF(AG6=0,"no data", AVERAGE(AG6:AG12))</f>
        <v>152.005952380952</v>
      </c>
      <c r="AH45" s="360" t="n">
        <f aca="false">IF(AH6=0,"no data", AVERAGE(AH6:AH12))</f>
        <v>0.796448037596383</v>
      </c>
      <c r="AI45" s="360" t="n">
        <f aca="false">IF(AI6=0,"no data", AVERAGE(AI6:AI12))</f>
        <v>0.423366757217428</v>
      </c>
      <c r="AJ45" s="360" t="n">
        <f aca="false">IF(AJ6=0,"no data", AVERAGE(AJ6:AJ12))</f>
        <v>0.915819972657221</v>
      </c>
      <c r="AK45" s="359" t="n">
        <f aca="false">IF(AK6=0,"no data", SUM(AK6:AK12))</f>
        <v>22.534</v>
      </c>
      <c r="AL45" s="359" t="n">
        <f aca="false">IF(AL6=0,"no data", AVERAGE(AL6:AL12))</f>
        <v>70.5028571428571</v>
      </c>
      <c r="AM45" s="359" t="n">
        <f aca="false">AK45*AL45</f>
        <v>1588.71138285714</v>
      </c>
      <c r="AN45" s="359" t="n">
        <f aca="false">IF(AN6=0,"no data", SUM(AN6:AN12))</f>
        <v>72.869</v>
      </c>
      <c r="AO45" s="359" t="n">
        <f aca="false">IF(AO6=0,"no data", AVERAGE(AO6:AO12))</f>
        <v>425.082857142857</v>
      </c>
      <c r="AP45" s="359" t="n">
        <f aca="false">AN45*AO45</f>
        <v>30975.3627171429</v>
      </c>
      <c r="AQ45" s="361" t="n">
        <f aca="false">IF(AQ6=0,"no data", AVERAGE(AQ6:AQ12))</f>
        <v>8795.62424130611</v>
      </c>
      <c r="AR45" s="362"/>
      <c r="AS45" s="363"/>
      <c r="BA45" s="340"/>
      <c r="BB45" s="341"/>
      <c r="BC45" s="341"/>
      <c r="BD45" s="341"/>
      <c r="BT45" s="5"/>
      <c r="BU45" s="5"/>
      <c r="BV45" s="5"/>
    </row>
    <row r="46" customFormat="false" ht="15" hidden="false" customHeight="false" outlineLevel="0" collapsed="false">
      <c r="B46" s="353" t="s">
        <v>138</v>
      </c>
      <c r="C46" s="364" t="n">
        <f aca="false">IF(C13=0,"no data", AVERAGE(C13:C19))</f>
        <v>69.1</v>
      </c>
      <c r="D46" s="365" t="n">
        <f aca="false">IF(D13=0,"no data", AVERAGE(D13:D19))</f>
        <v>0.533714285714286</v>
      </c>
      <c r="E46" s="358" t="n">
        <f aca="false">IF(E13=0,"no data", AVERAGE(E13:E19))</f>
        <v>54.2142857142857</v>
      </c>
      <c r="F46" s="364" t="n">
        <f aca="false">IF(F13=0,"no data", AVERAGE(F13:F19))</f>
        <v>83.0714285714286</v>
      </c>
      <c r="G46" s="364" t="n">
        <f aca="false">IF(G13=0,"no data", AVERAGE(G13:G19))</f>
        <v>59</v>
      </c>
      <c r="H46" s="364" t="n">
        <f aca="false">SUM(H13:H19)+INT(SUM(I13:I19)/60)</f>
        <v>0</v>
      </c>
      <c r="I46" s="364" t="n">
        <f aca="false">SUM(I13:I19)-INT(SUM(J13:J19)/60)</f>
        <v>0</v>
      </c>
      <c r="J46" s="364" t="n">
        <f aca="false">SUM(J13:J19)+INT(SUM(K13:K19)/60)</f>
        <v>0</v>
      </c>
      <c r="K46" s="364" t="n">
        <f aca="false">SUM(K13:K19)-INT(SUM(L13:L19)/60)*60</f>
        <v>0</v>
      </c>
      <c r="L46" s="364" t="n">
        <f aca="false">SUM(L13:L19)+INT(SUM(M13:M19)/60)</f>
        <v>0</v>
      </c>
      <c r="M46" s="364" t="n">
        <f aca="false">SUM(M13:M19)-INT(SUM(N13:N19)/60)*60</f>
        <v>0</v>
      </c>
      <c r="N46" s="364" t="n">
        <f aca="false">SUM(N13:N19)+INT(SUM(O13:O19)/60)</f>
        <v>0</v>
      </c>
      <c r="O46" s="364" t="n">
        <f aca="false">SUM(O13:O19)-INT(SUM(P13:P19)/60)*60</f>
        <v>0</v>
      </c>
      <c r="P46" s="364" t="n">
        <f aca="false">SUM(P13:P19)+INT(SUM(Q13:Q19)/60)</f>
        <v>0</v>
      </c>
      <c r="Q46" s="364" t="n">
        <f aca="false">SUM(Q7:Q13)-INT(SUM(Q13:Q19)/60)*60</f>
        <v>87</v>
      </c>
      <c r="R46" s="356" t="n">
        <f aca="false">IF(R13=0,"no data", AVERAGE(R13:R19))</f>
        <v>3720</v>
      </c>
      <c r="S46" s="356" t="str">
        <f aca="false">IF(S13=0,"no data", AVERAGE(S13:S19))</f>
        <v>no data</v>
      </c>
      <c r="T46" s="356" t="str">
        <f aca="false">IF(T13=0,"no data", AVERAGE(T13:T19))</f>
        <v>no data</v>
      </c>
      <c r="U46" s="356" t="str">
        <f aca="false">IF(U13=0,"no data", SUM(U13:U19))</f>
        <v>no data</v>
      </c>
      <c r="V46" s="356" t="str">
        <f aca="false">IF(V13=0,"no data", SUM(V13:V19))</f>
        <v>no data</v>
      </c>
      <c r="W46" s="356" t="n">
        <f aca="false">IF(W13=0,"no data", AVERAGE(W13:W19))</f>
        <v>43</v>
      </c>
      <c r="X46" s="358" t="n">
        <f aca="false">IF(AND(X13=0,X14=0,X15=0,X16=0,X17=0,X18=0,X19=0),"No outage",SUM(X13:X19))</f>
        <v>10080</v>
      </c>
      <c r="Y46" s="358" t="n">
        <f aca="false">IF(AND(Y13=0,Y14=0,Y15=0,Y16=0,Y17=0,Y18=0,Y19=0),"No outage",SUM(Y13:Y19))</f>
        <v>322</v>
      </c>
      <c r="Z46" s="356" t="n">
        <f aca="false">IF(Z13=0,"no data", AVERAGE(Z13:Z19))</f>
        <v>1440</v>
      </c>
      <c r="AA46" s="358" t="n">
        <f aca="false">IF(AND(AA13=0,AA14=0,AA15=0,AA16=0,AA17=0,AA18=0,AA19=0),"No outage",SUM(AA13:AA19))</f>
        <v>420</v>
      </c>
      <c r="AB46" s="356" t="n">
        <f aca="false">IF(AB13=0,"no data", AVERAGE(AB13:AB19))</f>
        <v>1440</v>
      </c>
      <c r="AC46" s="356" t="n">
        <f aca="false">IF(AC13=0,"no data", SUM(AC13:AC19))</f>
        <v>36</v>
      </c>
      <c r="AD46" s="356" t="str">
        <f aca="false">IF(AD13=0,"no data", SUM(AD13:AD19))</f>
        <v>no data</v>
      </c>
      <c r="AE46" s="356" t="str">
        <f aca="false">IF(AE13=0,"no data", AVERAGE(AE13:AE19))</f>
        <v>no data</v>
      </c>
      <c r="AF46" s="366" t="e">
        <f aca="false">IF(AF13=0,"no data", AVERAGE(AF13:AF19))</f>
        <v>#DIV/0!</v>
      </c>
      <c r="AG46" s="356" t="n">
        <f aca="false">IF(AG13=0,"no data", AVERAGE(AG13:AG19))</f>
        <v>155</v>
      </c>
      <c r="AH46" s="366" t="e">
        <f aca="false">IF(AH13=0,"no data", AVERAGE(AH13:AH19))</f>
        <v>#DIV/0!</v>
      </c>
      <c r="AI46" s="366" t="str">
        <f aca="false">IF(AI13=0,"no data", AVERAGE(AI13:AI19))</f>
        <v>no data</v>
      </c>
      <c r="AJ46" s="366" t="e">
        <f aca="false">IF(AJ13=0,"no data", AVERAGE(AJ13:AJ19))</f>
        <v>#DIV/0!</v>
      </c>
      <c r="AK46" s="367" t="str">
        <f aca="false">IF(AK13=0,"no data",SUM(AK13:AK19))</f>
        <v>no data</v>
      </c>
      <c r="AL46" s="368" t="str">
        <f aca="false">IF(AL13=0,"no data", AVERAGE(AL13:AL19))</f>
        <v>no data</v>
      </c>
      <c r="AM46" s="358" t="e">
        <f aca="false">AK46*AL46</f>
        <v>#VALUE!</v>
      </c>
      <c r="AN46" s="358" t="str">
        <f aca="false">IF(AN13=0,"no data", SUM(AN13:AN19))</f>
        <v>no data</v>
      </c>
      <c r="AO46" s="367" t="str">
        <f aca="false">IF(AO13=0,"no data",AVERAGE(AO13:AO19))</f>
        <v>no data</v>
      </c>
      <c r="AP46" s="358" t="e">
        <f aca="false">AN46*AO46</f>
        <v>#VALUE!</v>
      </c>
      <c r="AQ46" s="369" t="e">
        <f aca="false">IF(AQ13=0,"no data", AVERAGE(AQ13:AQ19))</f>
        <v>#DIV/0!</v>
      </c>
      <c r="AR46" s="362"/>
      <c r="AS46" s="363"/>
      <c r="AX46" s="0" t="n">
        <f aca="false">3413/12465</f>
        <v>0.273806658644204</v>
      </c>
      <c r="BA46" s="340"/>
      <c r="BC46" s="341"/>
      <c r="BT46" s="5"/>
      <c r="BU46" s="5"/>
      <c r="BV46" s="5"/>
    </row>
    <row r="47" customFormat="false" ht="15" hidden="false" customHeight="false" outlineLevel="0" collapsed="false">
      <c r="A47" s="341"/>
      <c r="B47" s="353" t="s">
        <v>139</v>
      </c>
      <c r="C47" s="358" t="n">
        <f aca="false">IF(C20=0,"no data", AVERAGE(C20:C26))</f>
        <v>68.0671428571429</v>
      </c>
      <c r="D47" s="365" t="n">
        <f aca="false">IF(D20=0,"no data", AVERAGE(D20:D26))</f>
        <v>0.641714285714286</v>
      </c>
      <c r="E47" s="358" t="n">
        <f aca="false">IF(E20=0,"no data", AVERAGE(E20:E26))</f>
        <v>57.2671428571429</v>
      </c>
      <c r="F47" s="358" t="n">
        <f aca="false">IF(F20=0,"no data", AVERAGE(F20:F26))</f>
        <v>80.2857142857143</v>
      </c>
      <c r="G47" s="358" t="n">
        <f aca="false">IF(G20=0,"no data", AVERAGE(G20:G26))</f>
        <v>57</v>
      </c>
      <c r="H47" s="364" t="n">
        <f aca="false">SUM(H20:H26)+INT(SUM(I20:I26)/60)</f>
        <v>0</v>
      </c>
      <c r="I47" s="364" t="n">
        <f aca="false">SUM(I20:I26)-INT(SUM(I26:I26)/60)*60</f>
        <v>0</v>
      </c>
      <c r="J47" s="364" t="n">
        <f aca="false">SUM(J20:J26)+INT(SUM(K20:K26)/60)</f>
        <v>0</v>
      </c>
      <c r="K47" s="364" t="n">
        <f aca="false">SUM(K20:K26)-INT(SUM(K20:K26)/60)*60</f>
        <v>0</v>
      </c>
      <c r="L47" s="364" t="n">
        <f aca="false">SUM(L20:L26)+INT(SUM(M20:M26)/60)</f>
        <v>0</v>
      </c>
      <c r="M47" s="364" t="n">
        <f aca="false">SUM(M20:M26)-INT(SUM(M20:M26)/60)*60</f>
        <v>0</v>
      </c>
      <c r="N47" s="364" t="n">
        <f aca="false">SUM(N20:N26)+INT(SUM(O20:O26)/60)</f>
        <v>0</v>
      </c>
      <c r="O47" s="364" t="n">
        <f aca="false">SUM(O20:O26)-INT(SUM(O20:O26)/60)*60</f>
        <v>0</v>
      </c>
      <c r="P47" s="364" t="n">
        <f aca="false">SUM(P20:P26)+INT(SUM(Q20:Q26)/60)</f>
        <v>0</v>
      </c>
      <c r="Q47" s="364" t="n">
        <f aca="false">SUM(Q20:Q26)-INT(SUM(Q20:Q26)/60)*60</f>
        <v>0</v>
      </c>
      <c r="R47" s="356" t="n">
        <f aca="false">IF(R20=0,"no data", AVERAGE(R20:R26))</f>
        <v>3709</v>
      </c>
      <c r="S47" s="356" t="str">
        <f aca="false">IF(S20=0,"no data", AVERAGE(S20:S26))</f>
        <v>no data</v>
      </c>
      <c r="T47" s="356" t="str">
        <f aca="false">IF(T20=0,"no data", AVERAGE(T20:T26))</f>
        <v>no data</v>
      </c>
      <c r="U47" s="370" t="str">
        <f aca="false">IF(U20=0,"no data", SUM(U20:U26))</f>
        <v>no data</v>
      </c>
      <c r="V47" s="370" t="str">
        <f aca="false">IF(V20=0,"no data", SUM(V20:V26))</f>
        <v>no data</v>
      </c>
      <c r="W47" s="370" t="n">
        <f aca="false">IF(W20=0,"no data", AVERAGE(W20:W26))</f>
        <v>43</v>
      </c>
      <c r="X47" s="358" t="n">
        <f aca="false">IF(AND(X20=0,X21=0,X22=0,X23=0,X24=0,X25=0,X26=0),"No outage",SUM(X20:X26))</f>
        <v>10080</v>
      </c>
      <c r="Y47" s="358" t="n">
        <f aca="false">IF(AND(Y20=0,Y21=0,Y22=0,Y23=0,Y24=0,Y25=0,Y26=0),"No outage",SUM(Y20:Y26))</f>
        <v>322</v>
      </c>
      <c r="Z47" s="370" t="n">
        <f aca="false">IF(Z20=0,"no data", AVERAGE(Z20:Z26))</f>
        <v>1440</v>
      </c>
      <c r="AA47" s="358" t="n">
        <f aca="false">IF(AND(AA20=0,AA21=0,AA22=0,AA23=0,AA24=0,AA25=0,AA26=0),"No outage",SUM(AA20:AA26))</f>
        <v>420</v>
      </c>
      <c r="AB47" s="358" t="n">
        <f aca="false">IF(AB20=0,"no data", AVERAGE(AB20:AB26))</f>
        <v>1440</v>
      </c>
      <c r="AC47" s="358" t="n">
        <f aca="false">IF(AC20=0,"no data", SUM(AC20:AC26))</f>
        <v>49</v>
      </c>
      <c r="AD47" s="370" t="str">
        <f aca="false">IF(AD20=0,"no data", SUM(AD20:AD26))</f>
        <v>no data</v>
      </c>
      <c r="AE47" s="358" t="str">
        <f aca="false">IF(AE20=0,"no data", AVERAGE(AE20:AE26))</f>
        <v>no data</v>
      </c>
      <c r="AF47" s="366" t="e">
        <f aca="false">IF(AF20=0,"no data", AVERAGE(AF20:AF26))</f>
        <v>#DIV/0!</v>
      </c>
      <c r="AG47" s="358" t="n">
        <f aca="false">IF(AG20=0,"no data", AVERAGE(AG20:AG26))</f>
        <v>154.541666666667</v>
      </c>
      <c r="AH47" s="366" t="e">
        <f aca="false">IF(AH20=0,"no data", AVERAGE(AH20:AH26))</f>
        <v>#DIV/0!</v>
      </c>
      <c r="AI47" s="366" t="str">
        <f aca="false">IF(AI20=0,"no data", AVERAGE(AI20:AI26))</f>
        <v>no data</v>
      </c>
      <c r="AJ47" s="366" t="e">
        <f aca="false">IF(AJ20=0,"no data", AVERAGE(AJ20:AJ26))</f>
        <v>#DIV/0!</v>
      </c>
      <c r="AK47" s="358" t="str">
        <f aca="false">IF(AK20=0,"no data", SUM(AK20:AK26))</f>
        <v>no data</v>
      </c>
      <c r="AL47" s="358" t="str">
        <f aca="false">IF(AL20=0,"no data", AVERAGE(AL20:AL26))</f>
        <v>no data</v>
      </c>
      <c r="AM47" s="358" t="e">
        <f aca="false">AK47*AL47</f>
        <v>#VALUE!</v>
      </c>
      <c r="AN47" s="358" t="str">
        <f aca="false">IF(AN20=0,"no data", SUM(AN20:AN25))</f>
        <v>no data</v>
      </c>
      <c r="AO47" s="358" t="str">
        <f aca="false">IF(AO20=0,"no data", AVERAGE(AO20:AO25))</f>
        <v>no data</v>
      </c>
      <c r="AP47" s="358" t="e">
        <f aca="false">AN47*AO47</f>
        <v>#VALUE!</v>
      </c>
      <c r="AQ47" s="369" t="e">
        <f aca="false">IF(AQ20=0,"no data", AVERAGE(AQ20:AQ26))</f>
        <v>#DIV/0!</v>
      </c>
      <c r="AR47" s="362"/>
      <c r="AS47" s="363"/>
      <c r="AT47" s="341"/>
      <c r="AU47" s="341"/>
      <c r="AV47" s="341"/>
      <c r="AW47" s="341"/>
      <c r="AX47" s="341" t="n">
        <f aca="false">3413/12796</f>
        <v>0.266723976242576</v>
      </c>
      <c r="AY47" s="341"/>
      <c r="AZ47" s="341"/>
      <c r="BA47" s="340"/>
      <c r="BB47" s="341"/>
      <c r="BC47" s="341"/>
      <c r="BD47" s="341"/>
      <c r="BE47" s="341"/>
      <c r="BF47" s="341"/>
      <c r="BG47" s="341"/>
      <c r="BT47" s="5"/>
      <c r="BU47" s="5"/>
      <c r="BV47" s="5"/>
    </row>
    <row r="48" customFormat="false" ht="15" hidden="false" customHeight="false" outlineLevel="0" collapsed="false">
      <c r="B48" s="353" t="s">
        <v>141</v>
      </c>
      <c r="C48" s="358" t="n">
        <f aca="false">IF(C21=0,"no data", AVERAGE(C27:C33))</f>
        <v>68.0042857142857</v>
      </c>
      <c r="D48" s="365" t="n">
        <f aca="false">IF(D21=0,"no data", AVERAGE(D27:D33))</f>
        <v>0.597942857142857</v>
      </c>
      <c r="E48" s="358" t="n">
        <f aca="false">IF(E21=0,"no data", AVERAGE(E27:E33))</f>
        <v>55.7942857142857</v>
      </c>
      <c r="F48" s="358" t="n">
        <f aca="false">IF(F21=0,"no data", AVERAGE(F27:F33))</f>
        <v>84.5357142857143</v>
      </c>
      <c r="G48" s="358" t="n">
        <f aca="false">IF(G21=0,"no data", AVERAGE(G27:G33))</f>
        <v>58.1671428571429</v>
      </c>
      <c r="H48" s="364" t="n">
        <f aca="false">SUM(H27:H33)+INT(SUM(I27:I33)/60)</f>
        <v>0</v>
      </c>
      <c r="I48" s="364" t="n">
        <f aca="false">SUM(I27:I33)-INT(SUM(I27:I33)/60)*60</f>
        <v>0</v>
      </c>
      <c r="J48" s="364" t="n">
        <f aca="false">SUM(J27:J33)+INT(SUM(K27:K33)/60)</f>
        <v>0</v>
      </c>
      <c r="K48" s="364" t="n">
        <f aca="false">SUM(K27:K33)-INT(SUM(K27:K33)/60)*60</f>
        <v>0</v>
      </c>
      <c r="L48" s="364" t="n">
        <f aca="false">SUM(L27:L33)+INT(SUM(M27:M33)/60)</f>
        <v>0</v>
      </c>
      <c r="M48" s="364" t="n">
        <f aca="false">SUM(M27:M33)-INT(SUM(M27:M33)/60)*60</f>
        <v>0</v>
      </c>
      <c r="N48" s="364" t="n">
        <f aca="false">SUM(N27:N33)+INT(SUM(O27:O33)/60)</f>
        <v>0</v>
      </c>
      <c r="O48" s="364" t="n">
        <f aca="false">SUM(O27:O33)-INT(SUM(O27:O33)/60)*60</f>
        <v>0</v>
      </c>
      <c r="P48" s="364" t="n">
        <f aca="false">SUM(P27:P33)+INT(SUM(Q27:Q33)/60)</f>
        <v>0</v>
      </c>
      <c r="Q48" s="364" t="n">
        <f aca="false">SUM(Q27:Q33)-INT(SUM(Q27:Q33)/60)*60</f>
        <v>0</v>
      </c>
      <c r="R48" s="356" t="n">
        <f aca="false">IF(R27=0,"no data", AVERAGE(R27:R33))</f>
        <v>3682.71428571429</v>
      </c>
      <c r="S48" s="356" t="str">
        <f aca="false">IF(S27=0,"no data", AVERAGE(S27:S33))</f>
        <v>no data</v>
      </c>
      <c r="T48" s="356" t="str">
        <f aca="false">IF(T27=0,"no data", AVERAGE(T27:T33))</f>
        <v>no data</v>
      </c>
      <c r="U48" s="356" t="str">
        <f aca="false">IF(U27=0,"no data", SUM(U27:U33))</f>
        <v>no data</v>
      </c>
      <c r="V48" s="356" t="str">
        <f aca="false">IF(V27=0,"no data", SUM(V27:V33))</f>
        <v>no data</v>
      </c>
      <c r="W48" s="370" t="n">
        <f aca="false">IF(W27=0,"no data", AVERAGE(W27:W33))</f>
        <v>43</v>
      </c>
      <c r="X48" s="358" t="n">
        <f aca="false">IF(AND(X27=0,X28=0,X29=0,X30=0,X31=0,X32=0,X33=0),"No outage",SUM(X27:X33))</f>
        <v>10080</v>
      </c>
      <c r="Y48" s="358" t="n">
        <f aca="false">IF(AND(Y27=0,Y28=0,Y29=0,Y30=0,Y31=0,Y32=0,Y33=0),"No outage",SUM(Y27:Y33))</f>
        <v>322</v>
      </c>
      <c r="Z48" s="370" t="n">
        <f aca="false">IF(Z27=0,"no data", AVERAGE(Z27:Z33))</f>
        <v>1440</v>
      </c>
      <c r="AA48" s="358" t="n">
        <f aca="false">IF(AND(AA27=0,AA28=0,AA29=0,AA30=0,AA31=0,AA32=0,AA33=0),"No outage",SUM(AA27:AA33))</f>
        <v>420</v>
      </c>
      <c r="AB48" s="358" t="n">
        <f aca="false">IF(AB27=0,"no data", AVERAGE(AB27:AB33))</f>
        <v>1440</v>
      </c>
      <c r="AC48" s="356" t="n">
        <f aca="false">IF(AC27=0,"no data", SUM(AC27:AC33))</f>
        <v>45</v>
      </c>
      <c r="AD48" s="356" t="str">
        <f aca="false">IF(AD27=0,"no data", SUM(AD27:AD33))</f>
        <v>no data</v>
      </c>
      <c r="AE48" s="370" t="str">
        <f aca="false">IF(AE27=0,"no data", AVERAGE(AE27:AE33))</f>
        <v>no data</v>
      </c>
      <c r="AF48" s="365" t="e">
        <f aca="false">IF(AF27=0,"no data", AVERAGE(AF27:AF33))</f>
        <v>#DIV/0!</v>
      </c>
      <c r="AG48" s="358" t="n">
        <f aca="false">IF(AG27=0,"no data", AVERAGE(AG27:AG33))</f>
        <v>153.446428571429</v>
      </c>
      <c r="AH48" s="365" t="e">
        <f aca="false">IF(AH27=0,"no data", AVERAGE(AH27:AH33))</f>
        <v>#DIV/0!</v>
      </c>
      <c r="AI48" s="365" t="str">
        <f aca="false">IF(AI27=0,"no data", AVERAGE(AI27:AI33))</f>
        <v>no data</v>
      </c>
      <c r="AJ48" s="365" t="n">
        <f aca="false">IF(AJ27=0,"no data", AVERAGE(AJ27:AJ33))</f>
        <v>0</v>
      </c>
      <c r="AK48" s="356" t="str">
        <f aca="false">IF(AK27=0,"no data", SUM(AK27:AK33))</f>
        <v>no data</v>
      </c>
      <c r="AL48" s="358" t="str">
        <f aca="false">IF(AL27=0,"no data", AVERAGE(AL27:AL33))</f>
        <v>no data</v>
      </c>
      <c r="AM48" s="358" t="e">
        <f aca="false">AK48*AL48</f>
        <v>#VALUE!</v>
      </c>
      <c r="AN48" s="358" t="str">
        <f aca="false">IF(AN27=0,"no data", SUM(AN27:AN33))</f>
        <v>no data</v>
      </c>
      <c r="AO48" s="358" t="str">
        <f aca="false">IF(AO27=0,"no data", AVERAGE(AO27:AO33))</f>
        <v>no data</v>
      </c>
      <c r="AP48" s="358" t="e">
        <f aca="false">AN48*AO48</f>
        <v>#VALUE!</v>
      </c>
      <c r="AQ48" s="369" t="e">
        <f aca="false">IF(AQ27=0,"no data", AVERAGE(AQ27:AQ33))</f>
        <v>#DIV/0!</v>
      </c>
      <c r="AR48" s="362"/>
      <c r="AS48" s="363"/>
      <c r="BA48" s="340"/>
      <c r="BC48" s="341"/>
      <c r="BT48" s="5"/>
      <c r="BU48" s="5"/>
      <c r="BV48" s="5"/>
    </row>
    <row r="49" customFormat="false" ht="15" hidden="false" customHeight="false" outlineLevel="0" collapsed="false">
      <c r="B49" s="353" t="s">
        <v>142</v>
      </c>
      <c r="C49" s="358" t="n">
        <f aca="false">IF(C34=0,"no data", AVERAGE(C34:C40))</f>
        <v>67.5</v>
      </c>
      <c r="D49" s="358" t="n">
        <f aca="false">IF(D34=0,"no data", AVERAGE(D34:D40))</f>
        <v>0.6676</v>
      </c>
      <c r="E49" s="358" t="n">
        <f aca="false">IF(E34=0,"no data", AVERAGE(E34:E40))</f>
        <v>57.36</v>
      </c>
      <c r="F49" s="358" t="n">
        <f aca="false">IF(F34=0,"no data", AVERAGE(F34:F40))</f>
        <v>82.6</v>
      </c>
      <c r="G49" s="358" t="n">
        <f aca="false">IF(G34=0,"no data", AVERAGE(G34:G40))</f>
        <v>54.6</v>
      </c>
      <c r="H49" s="364" t="n">
        <f aca="false">SUM(H34:H40)+INT(SUM(I34:I40)/60)</f>
        <v>0</v>
      </c>
      <c r="I49" s="364" t="n">
        <f aca="false">SUM(I34:I40)-INT(SUM(I34:I40)/60)*60</f>
        <v>0</v>
      </c>
      <c r="J49" s="364" t="n">
        <f aca="false">SUM(J34:J40)+INT(SUM(K34:K40)/60)</f>
        <v>0</v>
      </c>
      <c r="K49" s="364" t="n">
        <f aca="false">SUM(K34:K40)-INT(SUM(K34:K40)/60)*60</f>
        <v>0</v>
      </c>
      <c r="L49" s="364" t="n">
        <f aca="false">SUM(L34:L40)+INT(SUM(M34:M40)/60)</f>
        <v>0</v>
      </c>
      <c r="M49" s="364" t="n">
        <f aca="false">SUM(M34:M40)-INT(SUM(M34:M40)/60)*60</f>
        <v>0</v>
      </c>
      <c r="N49" s="364" t="n">
        <f aca="false">SUM(N34:N40)+INT(SUM(O34:O40)/60)</f>
        <v>0</v>
      </c>
      <c r="O49" s="364" t="n">
        <f aca="false">SUM(O34:O40)-INT(SUM(O34:O40)/60)*60</f>
        <v>0</v>
      </c>
      <c r="P49" s="364" t="n">
        <f aca="false">SUM(P34:P40)+INT(SUM(Q34:Q40)/60)</f>
        <v>0</v>
      </c>
      <c r="Q49" s="364" t="n">
        <f aca="false">SUM(Q34:Q40)-INT(SUM(Q34:Q40)/60)*60</f>
        <v>0</v>
      </c>
      <c r="R49" s="356" t="n">
        <f aca="false">IF(R28=0,"no data", AVERAGE(R34:R40))</f>
        <v>3685.8</v>
      </c>
      <c r="S49" s="356" t="str">
        <f aca="false">IF(S34=0,"no data", AVERAGE(S34:S40))</f>
        <v>no data</v>
      </c>
      <c r="T49" s="356" t="str">
        <f aca="false">IF(T34=0,"no data", AVERAGE(T34:T40))</f>
        <v>no data</v>
      </c>
      <c r="U49" s="356" t="str">
        <f aca="false">IF(U34=0,"no data", SUM(U34:U40))</f>
        <v>no data</v>
      </c>
      <c r="V49" s="356" t="str">
        <f aca="false">IF(V34=0,"no data", SUM(V34:V40))</f>
        <v>no data</v>
      </c>
      <c r="W49" s="370" t="n">
        <f aca="false">IF(W34=0,"no data", AVERAGE(W34:W40))</f>
        <v>43</v>
      </c>
      <c r="X49" s="358" t="e">
        <f aca="false">IF(AND(X34=0,X35=0,X36=0,X37=0,X38=0,X39=0,#REF!=0),"No outage",SUM(X34:X40))</f>
        <v>#REF!</v>
      </c>
      <c r="Y49" s="358" t="e">
        <f aca="false">IF(AND(Y34=0,Y35=0,Y36=0,Y37=0,Y38=0,Y39=0,#REF!=0),"No outage",SUM(Y34:Y40))</f>
        <v>#REF!</v>
      </c>
      <c r="Z49" s="370" t="n">
        <f aca="false">IF(Z34=0,"no data", AVERAGE(Z34:Z40))</f>
        <v>1440</v>
      </c>
      <c r="AA49" s="358" t="e">
        <f aca="false">IF(AND(AA34=0,AA35=0,AA36=0,AA37=0,AA38=0,AA39=0,#REF!=0),"No outage",SUM(AA34:AA40))</f>
        <v>#REF!</v>
      </c>
      <c r="AB49" s="358" t="n">
        <f aca="false">IF(AB34=0,"no data", AVERAGE(AB34:AB40))</f>
        <v>1440</v>
      </c>
      <c r="AC49" s="356" t="n">
        <f aca="false">IF(AC34=0,"no data", SUM(AC34:AC40))</f>
        <v>24</v>
      </c>
      <c r="AD49" s="356" t="str">
        <f aca="false">IF(AD34=0,"no data", SUM(AD34:AD40))</f>
        <v>no data</v>
      </c>
      <c r="AE49" s="370" t="str">
        <f aca="false">IF(AE34=0,"no data", AVERAGE(AE34:AE40))</f>
        <v>no data</v>
      </c>
      <c r="AF49" s="365" t="e">
        <f aca="false">IF(AF34=0,"no data", AVERAGE(AF34:AF40))</f>
        <v>#DIV/0!</v>
      </c>
      <c r="AG49" s="358" t="n">
        <f aca="false">IF(AG34=0,"no data", AVERAGE(AG34:AG40))</f>
        <v>153.575</v>
      </c>
      <c r="AH49" s="365" t="e">
        <f aca="false">IF(AH34=0,"no data", AVERAGE(AH34:AH40))</f>
        <v>#DIV/0!</v>
      </c>
      <c r="AI49" s="365" t="str">
        <f aca="false">IF(AI28=0,"no data", AVERAGE(AI34:AI40))</f>
        <v>no data</v>
      </c>
      <c r="AJ49" s="365" t="e">
        <f aca="false">IF(AJ34=0,"no data", AVERAGE(AJ34:AJ40))</f>
        <v>#DIV/0!</v>
      </c>
      <c r="AK49" s="356" t="str">
        <f aca="false">IF(AK34=0,"no data", SUM(AK34:AK40))</f>
        <v>no data</v>
      </c>
      <c r="AL49" s="358" t="str">
        <f aca="false">IF(AL34=0,"no data", AVERAGE(AL34:AL40))</f>
        <v>no data</v>
      </c>
      <c r="AM49" s="358" t="e">
        <f aca="false">AK49*AL49</f>
        <v>#VALUE!</v>
      </c>
      <c r="AN49" s="358" t="str">
        <f aca="false">IF(AN34=0,"no data", SUM(AN34:AN40))</f>
        <v>no data</v>
      </c>
      <c r="AO49" s="358" t="str">
        <f aca="false">IF(AO34=0,"no data", AVERAGE(AO34:AO40))</f>
        <v>no data</v>
      </c>
      <c r="AP49" s="358" t="e">
        <f aca="false">AN49*AO49</f>
        <v>#VALUE!</v>
      </c>
      <c r="AQ49" s="358" t="e">
        <f aca="false">IF(AQ34=0,"no data", AVERAGE(AQ34:AQ40))</f>
        <v>#DIV/0!</v>
      </c>
      <c r="AR49" s="362"/>
      <c r="AS49" s="363"/>
      <c r="BA49" s="340"/>
      <c r="BC49" s="341"/>
      <c r="BT49" s="5"/>
      <c r="BU49" s="5"/>
      <c r="BV49" s="5"/>
    </row>
    <row r="50" customFormat="false" ht="15" hidden="false" customHeight="false" outlineLevel="0" collapsed="false">
      <c r="B50" s="2"/>
      <c r="C50" s="371"/>
      <c r="D50" s="371"/>
      <c r="E50" s="371"/>
      <c r="F50" s="371"/>
      <c r="G50" s="372"/>
      <c r="H50" s="372"/>
      <c r="I50" s="372"/>
      <c r="J50" s="372"/>
      <c r="K50" s="373"/>
      <c r="L50" s="373"/>
      <c r="M50" s="373"/>
      <c r="N50" s="373"/>
      <c r="O50" s="374"/>
      <c r="P50" s="374"/>
      <c r="Q50" s="371"/>
      <c r="R50" s="371"/>
      <c r="S50" s="371"/>
      <c r="T50" s="371"/>
      <c r="U50" s="371"/>
      <c r="V50" s="371"/>
      <c r="W50" s="371"/>
      <c r="X50" s="371"/>
      <c r="Y50" s="371"/>
      <c r="Z50" s="371"/>
      <c r="AA50" s="371"/>
      <c r="AB50" s="371"/>
      <c r="AC50" s="374"/>
      <c r="AD50" s="374"/>
      <c r="AE50" s="371"/>
      <c r="AF50" s="374"/>
      <c r="AG50" s="374"/>
      <c r="AH50" s="371"/>
      <c r="AI50" s="371"/>
      <c r="AJ50" s="371"/>
      <c r="AK50" s="371"/>
      <c r="AL50" s="371"/>
      <c r="AM50" s="371"/>
      <c r="AQ50" s="352"/>
      <c r="AR50" s="352"/>
      <c r="AS50" s="352"/>
      <c r="AT50" s="352"/>
      <c r="BA50" s="340"/>
      <c r="BC50" s="341"/>
      <c r="BT50" s="5"/>
      <c r="BU50" s="5"/>
      <c r="BV50" s="5"/>
    </row>
    <row r="51" customFormat="false" ht="15.75" hidden="false" customHeight="false" outlineLevel="0" collapsed="false">
      <c r="B51" s="2"/>
      <c r="C51" s="371"/>
      <c r="D51" s="371"/>
      <c r="E51" s="371"/>
      <c r="F51" s="371"/>
      <c r="G51" s="372"/>
      <c r="H51" s="372"/>
      <c r="I51" s="372"/>
      <c r="J51" s="372"/>
      <c r="K51" s="373"/>
      <c r="L51" s="373"/>
      <c r="M51" s="373"/>
      <c r="N51" s="373"/>
      <c r="O51" s="374"/>
      <c r="P51" s="374"/>
      <c r="Q51" s="371"/>
      <c r="R51" s="371"/>
      <c r="S51" s="371"/>
      <c r="T51" s="371"/>
      <c r="U51" s="371"/>
      <c r="V51" s="371"/>
      <c r="W51" s="371"/>
      <c r="X51" s="371"/>
      <c r="Y51" s="371"/>
      <c r="Z51" s="371"/>
      <c r="AA51" s="371"/>
      <c r="AB51" s="371"/>
      <c r="AC51" s="374"/>
      <c r="AD51" s="374"/>
      <c r="AE51" s="371"/>
      <c r="AF51" s="374"/>
      <c r="AG51" s="374"/>
      <c r="AH51" s="371"/>
      <c r="AI51" s="371"/>
      <c r="AJ51" s="371"/>
      <c r="AK51" s="371"/>
      <c r="AL51" s="371"/>
      <c r="AM51" s="371"/>
      <c r="AQ51" s="352"/>
      <c r="AR51" s="352"/>
      <c r="AS51" s="352"/>
      <c r="AT51" s="352"/>
      <c r="BA51" s="340"/>
      <c r="BC51" s="341"/>
      <c r="BT51" s="5"/>
      <c r="BU51" s="5"/>
      <c r="BV51" s="5"/>
    </row>
    <row r="52" customFormat="false" ht="16.5" hidden="false" customHeight="false" outlineLevel="0" collapsed="false">
      <c r="B52" s="375" t="s">
        <v>194</v>
      </c>
      <c r="C52" s="376" t="s">
        <v>195</v>
      </c>
      <c r="D52" s="376"/>
      <c r="E52" s="376"/>
      <c r="F52" s="376"/>
      <c r="G52" s="376"/>
      <c r="H52" s="376"/>
      <c r="I52" s="376"/>
      <c r="J52" s="376"/>
      <c r="K52" s="376"/>
      <c r="L52" s="376"/>
      <c r="M52" s="376"/>
      <c r="N52" s="376"/>
      <c r="O52" s="376"/>
      <c r="P52" s="376"/>
      <c r="Q52" s="376"/>
      <c r="R52" s="376"/>
      <c r="S52" s="376"/>
      <c r="T52" s="376"/>
      <c r="U52" s="376"/>
      <c r="V52" s="376"/>
      <c r="W52" s="376"/>
      <c r="X52" s="376"/>
      <c r="Y52" s="376"/>
      <c r="Z52" s="376"/>
      <c r="AA52" s="376"/>
      <c r="AB52" s="376"/>
      <c r="AC52" s="376"/>
      <c r="AD52" s="376"/>
      <c r="AE52" s="376"/>
      <c r="AF52" s="374"/>
      <c r="AG52" s="374"/>
      <c r="AH52" s="371"/>
      <c r="AI52" s="371"/>
      <c r="AJ52" s="371"/>
      <c r="AK52" s="371"/>
      <c r="AL52" s="371"/>
      <c r="AM52" s="371"/>
      <c r="AQ52" s="352"/>
      <c r="AR52" s="352"/>
      <c r="AS52" s="352"/>
      <c r="AT52" s="352"/>
      <c r="BA52" s="340"/>
      <c r="BT52" s="5"/>
      <c r="BU52" s="5"/>
      <c r="BV52" s="5"/>
    </row>
    <row r="53" customFormat="false" ht="15.75" hidden="false" customHeight="true" outlineLevel="0" collapsed="false">
      <c r="B53" s="377" t="n">
        <v>43405</v>
      </c>
      <c r="C53" s="378" t="s">
        <v>331</v>
      </c>
      <c r="D53" s="378"/>
      <c r="E53" s="378"/>
      <c r="F53" s="378"/>
      <c r="G53" s="378"/>
      <c r="H53" s="378"/>
      <c r="I53" s="378"/>
      <c r="J53" s="378"/>
      <c r="K53" s="378"/>
      <c r="L53" s="378"/>
      <c r="M53" s="378"/>
      <c r="N53" s="378"/>
      <c r="O53" s="378"/>
      <c r="P53" s="378"/>
      <c r="Q53" s="378"/>
      <c r="R53" s="378"/>
      <c r="S53" s="378"/>
      <c r="T53" s="378"/>
      <c r="U53" s="378"/>
      <c r="V53" s="378"/>
      <c r="W53" s="378"/>
      <c r="X53" s="378"/>
      <c r="Y53" s="378"/>
      <c r="Z53" s="378"/>
      <c r="AA53" s="378"/>
      <c r="AB53" s="378"/>
      <c r="AC53" s="378"/>
      <c r="AD53" s="378"/>
      <c r="AE53" s="378"/>
      <c r="AF53" s="374"/>
      <c r="AG53" s="374"/>
      <c r="AH53" s="371"/>
      <c r="AI53" s="371"/>
      <c r="AJ53" s="371"/>
      <c r="AK53" s="371"/>
      <c r="AL53" s="371"/>
      <c r="AM53" s="371"/>
      <c r="AQ53" s="352"/>
      <c r="AR53" s="352"/>
      <c r="AS53" s="352"/>
      <c r="AT53" s="352"/>
      <c r="BA53" s="340"/>
      <c r="BT53" s="5"/>
      <c r="BU53" s="5"/>
      <c r="BV53" s="5"/>
    </row>
    <row r="54" customFormat="false" ht="15.75" hidden="false" customHeight="true" outlineLevel="0" collapsed="false">
      <c r="B54" s="377" t="n">
        <v>43406</v>
      </c>
      <c r="C54" s="378" t="s">
        <v>332</v>
      </c>
      <c r="D54" s="378"/>
      <c r="E54" s="378"/>
      <c r="F54" s="378"/>
      <c r="G54" s="378"/>
      <c r="H54" s="378"/>
      <c r="I54" s="378"/>
      <c r="J54" s="378"/>
      <c r="K54" s="378"/>
      <c r="L54" s="378"/>
      <c r="M54" s="378"/>
      <c r="N54" s="378"/>
      <c r="O54" s="378"/>
      <c r="P54" s="378"/>
      <c r="Q54" s="378"/>
      <c r="R54" s="378"/>
      <c r="S54" s="378"/>
      <c r="T54" s="378"/>
      <c r="U54" s="378"/>
      <c r="V54" s="378"/>
      <c r="W54" s="378"/>
      <c r="X54" s="378"/>
      <c r="Y54" s="378"/>
      <c r="Z54" s="378"/>
      <c r="AA54" s="378"/>
      <c r="AB54" s="378"/>
      <c r="AC54" s="378"/>
      <c r="AD54" s="378"/>
      <c r="AE54" s="378"/>
      <c r="AF54" s="374"/>
      <c r="AG54" s="374"/>
      <c r="AH54" s="371"/>
      <c r="AI54" s="371"/>
      <c r="AJ54" s="371"/>
      <c r="AK54" s="371"/>
      <c r="AL54" s="371"/>
      <c r="AM54" s="371"/>
      <c r="AQ54" s="352"/>
      <c r="AR54" s="352"/>
      <c r="AS54" s="352"/>
      <c r="AT54" s="352"/>
      <c r="BA54" s="340"/>
      <c r="BT54" s="5"/>
      <c r="BU54" s="5"/>
      <c r="BV54" s="5"/>
    </row>
    <row r="55" customFormat="false" ht="15.75" hidden="false" customHeight="true" outlineLevel="0" collapsed="false">
      <c r="B55" s="377" t="n">
        <v>43407</v>
      </c>
      <c r="C55" s="378" t="s">
        <v>332</v>
      </c>
      <c r="D55" s="378"/>
      <c r="E55" s="378"/>
      <c r="F55" s="378"/>
      <c r="G55" s="378"/>
      <c r="H55" s="378"/>
      <c r="I55" s="378"/>
      <c r="J55" s="378"/>
      <c r="K55" s="378"/>
      <c r="L55" s="378"/>
      <c r="M55" s="378"/>
      <c r="N55" s="378"/>
      <c r="O55" s="378"/>
      <c r="P55" s="378"/>
      <c r="Q55" s="378"/>
      <c r="R55" s="378"/>
      <c r="S55" s="378"/>
      <c r="T55" s="378"/>
      <c r="U55" s="378"/>
      <c r="V55" s="378"/>
      <c r="W55" s="378"/>
      <c r="X55" s="378"/>
      <c r="Y55" s="378"/>
      <c r="Z55" s="378"/>
      <c r="AA55" s="378"/>
      <c r="AB55" s="378"/>
      <c r="AC55" s="378"/>
      <c r="AD55" s="378"/>
      <c r="AE55" s="378"/>
      <c r="AF55" s="374"/>
      <c r="AG55" s="374"/>
      <c r="AH55" s="371"/>
      <c r="AI55" s="371"/>
      <c r="AJ55" s="371"/>
      <c r="AK55" s="371"/>
      <c r="AL55" s="371"/>
      <c r="AM55" s="371"/>
      <c r="AQ55" s="352"/>
      <c r="AR55" s="352"/>
      <c r="AS55" s="352"/>
      <c r="AT55" s="352"/>
      <c r="AU55" s="0" t="n">
        <v>17</v>
      </c>
      <c r="AV55" s="0" t="n">
        <v>16</v>
      </c>
      <c r="AW55" s="0" t="n">
        <v>20</v>
      </c>
      <c r="AX55" s="0" t="n">
        <f aca="false">AW55+AV55+AU55</f>
        <v>53</v>
      </c>
      <c r="BA55" s="340"/>
      <c r="BT55" s="5"/>
      <c r="BU55" s="5"/>
      <c r="BV55" s="5"/>
    </row>
    <row r="56" customFormat="false" ht="15.75" hidden="false" customHeight="true" outlineLevel="0" collapsed="false">
      <c r="B56" s="377" t="n">
        <v>43408</v>
      </c>
      <c r="C56" s="378" t="s">
        <v>332</v>
      </c>
      <c r="D56" s="378"/>
      <c r="E56" s="378"/>
      <c r="F56" s="378"/>
      <c r="G56" s="378"/>
      <c r="H56" s="378"/>
      <c r="I56" s="378"/>
      <c r="J56" s="378"/>
      <c r="K56" s="378"/>
      <c r="L56" s="378"/>
      <c r="M56" s="378"/>
      <c r="N56" s="378"/>
      <c r="O56" s="378"/>
      <c r="P56" s="378"/>
      <c r="Q56" s="378"/>
      <c r="R56" s="378"/>
      <c r="S56" s="378"/>
      <c r="T56" s="378"/>
      <c r="U56" s="378"/>
      <c r="V56" s="378"/>
      <c r="W56" s="378"/>
      <c r="X56" s="378"/>
      <c r="Y56" s="378"/>
      <c r="Z56" s="378"/>
      <c r="AA56" s="378"/>
      <c r="AB56" s="378"/>
      <c r="AC56" s="378"/>
      <c r="AD56" s="378"/>
      <c r="AE56" s="378"/>
      <c r="AF56" s="374"/>
      <c r="AG56" s="374"/>
      <c r="AH56" s="371"/>
      <c r="AI56" s="371"/>
      <c r="AJ56" s="371"/>
      <c r="AK56" s="371"/>
      <c r="AL56" s="371"/>
      <c r="AM56" s="371"/>
      <c r="AQ56" s="352"/>
      <c r="AR56" s="352"/>
      <c r="AS56" s="352"/>
      <c r="AT56" s="352"/>
      <c r="AU56" s="0" t="n">
        <f aca="false">26.52+22.83</f>
        <v>49.35</v>
      </c>
      <c r="BA56" s="340"/>
      <c r="BT56" s="5"/>
      <c r="BU56" s="5"/>
      <c r="BV56" s="5"/>
    </row>
    <row r="57" customFormat="false" ht="15.75" hidden="false" customHeight="true" outlineLevel="0" collapsed="false">
      <c r="B57" s="377" t="n">
        <v>43409</v>
      </c>
      <c r="C57" s="378" t="s">
        <v>332</v>
      </c>
      <c r="D57" s="378"/>
      <c r="E57" s="378"/>
      <c r="F57" s="378"/>
      <c r="G57" s="378"/>
      <c r="H57" s="378"/>
      <c r="I57" s="378"/>
      <c r="J57" s="378"/>
      <c r="K57" s="378"/>
      <c r="L57" s="378"/>
      <c r="M57" s="378"/>
      <c r="N57" s="378"/>
      <c r="O57" s="378"/>
      <c r="P57" s="378"/>
      <c r="Q57" s="378"/>
      <c r="R57" s="378"/>
      <c r="S57" s="378"/>
      <c r="T57" s="378"/>
      <c r="U57" s="378"/>
      <c r="V57" s="378"/>
      <c r="W57" s="378"/>
      <c r="X57" s="378"/>
      <c r="Y57" s="378"/>
      <c r="Z57" s="378"/>
      <c r="AA57" s="378"/>
      <c r="AB57" s="378"/>
      <c r="AC57" s="378"/>
      <c r="AD57" s="378"/>
      <c r="AE57" s="378"/>
      <c r="AF57" s="374"/>
      <c r="AG57" s="374"/>
      <c r="AH57" s="371"/>
      <c r="AI57" s="371"/>
      <c r="AJ57" s="371"/>
      <c r="AK57" s="371"/>
      <c r="AL57" s="371"/>
      <c r="AM57" s="371"/>
      <c r="AQ57" s="352"/>
      <c r="AR57" s="352"/>
      <c r="AS57" s="352"/>
      <c r="AT57" s="352"/>
      <c r="AU57" s="0" t="n">
        <f aca="false">AU56/2</f>
        <v>24.675</v>
      </c>
      <c r="BA57" s="340"/>
      <c r="BT57" s="5"/>
      <c r="BU57" s="5"/>
      <c r="BV57" s="5"/>
    </row>
    <row r="58" customFormat="false" ht="15.75" hidden="false" customHeight="true" outlineLevel="0" collapsed="false">
      <c r="B58" s="377" t="n">
        <v>43410</v>
      </c>
      <c r="C58" s="378" t="s">
        <v>332</v>
      </c>
      <c r="D58" s="378"/>
      <c r="E58" s="378"/>
      <c r="F58" s="378"/>
      <c r="G58" s="378"/>
      <c r="H58" s="378"/>
      <c r="I58" s="378"/>
      <c r="J58" s="378"/>
      <c r="K58" s="378"/>
      <c r="L58" s="378"/>
      <c r="M58" s="378"/>
      <c r="N58" s="378"/>
      <c r="O58" s="378"/>
      <c r="P58" s="378"/>
      <c r="Q58" s="378"/>
      <c r="R58" s="378"/>
      <c r="S58" s="378"/>
      <c r="T58" s="378"/>
      <c r="U58" s="378"/>
      <c r="V58" s="378"/>
      <c r="W58" s="378"/>
      <c r="X58" s="378"/>
      <c r="Y58" s="378"/>
      <c r="Z58" s="378"/>
      <c r="AA58" s="378"/>
      <c r="AB58" s="378"/>
      <c r="AC58" s="378"/>
      <c r="AD58" s="378"/>
      <c r="AE58" s="378"/>
      <c r="AF58" s="374"/>
      <c r="AG58" s="374"/>
      <c r="AH58" s="371"/>
      <c r="AI58" s="371"/>
      <c r="AJ58" s="371"/>
      <c r="AK58" s="371"/>
      <c r="AL58" s="371"/>
      <c r="AM58" s="371"/>
      <c r="AQ58" s="352"/>
      <c r="AR58" s="352"/>
      <c r="AS58" s="352"/>
      <c r="AT58" s="352"/>
      <c r="BA58" s="340"/>
      <c r="BT58" s="5"/>
      <c r="BU58" s="5"/>
      <c r="BV58" s="5"/>
    </row>
    <row r="59" customFormat="false" ht="15.75" hidden="false" customHeight="true" outlineLevel="0" collapsed="false">
      <c r="B59" s="377" t="n">
        <v>43411</v>
      </c>
      <c r="C59" s="378" t="s">
        <v>332</v>
      </c>
      <c r="D59" s="378"/>
      <c r="E59" s="378"/>
      <c r="F59" s="378"/>
      <c r="G59" s="378"/>
      <c r="H59" s="378"/>
      <c r="I59" s="378"/>
      <c r="J59" s="378"/>
      <c r="K59" s="378"/>
      <c r="L59" s="378"/>
      <c r="M59" s="378"/>
      <c r="N59" s="378"/>
      <c r="O59" s="378"/>
      <c r="P59" s="378"/>
      <c r="Q59" s="378"/>
      <c r="R59" s="378"/>
      <c r="S59" s="378"/>
      <c r="T59" s="378"/>
      <c r="U59" s="378"/>
      <c r="V59" s="378"/>
      <c r="W59" s="378"/>
      <c r="X59" s="378"/>
      <c r="Y59" s="378"/>
      <c r="Z59" s="378"/>
      <c r="AA59" s="378"/>
      <c r="AB59" s="378"/>
      <c r="AC59" s="378"/>
      <c r="AD59" s="378"/>
      <c r="AE59" s="378"/>
      <c r="AF59" s="374"/>
      <c r="AG59" s="374"/>
      <c r="AH59" s="371"/>
      <c r="AI59" s="371"/>
      <c r="AJ59" s="371"/>
      <c r="AK59" s="371"/>
      <c r="AL59" s="371"/>
      <c r="AM59" s="371"/>
      <c r="AQ59" s="352"/>
      <c r="AR59" s="352"/>
      <c r="AS59" s="352"/>
      <c r="AT59" s="352"/>
      <c r="BA59" s="340"/>
      <c r="BT59" s="5"/>
      <c r="BU59" s="5"/>
      <c r="BV59" s="5"/>
    </row>
    <row r="60" customFormat="false" ht="15.75" hidden="false" customHeight="true" outlineLevel="0" collapsed="false">
      <c r="B60" s="377" t="n">
        <v>43412</v>
      </c>
      <c r="C60" s="378" t="s">
        <v>332</v>
      </c>
      <c r="D60" s="378"/>
      <c r="E60" s="378"/>
      <c r="F60" s="378"/>
      <c r="G60" s="378"/>
      <c r="H60" s="378"/>
      <c r="I60" s="378"/>
      <c r="J60" s="378"/>
      <c r="K60" s="378"/>
      <c r="L60" s="378"/>
      <c r="M60" s="378"/>
      <c r="N60" s="378"/>
      <c r="O60" s="378"/>
      <c r="P60" s="378"/>
      <c r="Q60" s="378"/>
      <c r="R60" s="378"/>
      <c r="S60" s="378"/>
      <c r="T60" s="378"/>
      <c r="U60" s="378"/>
      <c r="V60" s="378"/>
      <c r="W60" s="378"/>
      <c r="X60" s="378"/>
      <c r="Y60" s="378"/>
      <c r="Z60" s="378"/>
      <c r="AA60" s="378"/>
      <c r="AB60" s="378"/>
      <c r="AC60" s="378"/>
      <c r="AD60" s="378"/>
      <c r="AE60" s="378"/>
      <c r="AF60" s="374"/>
      <c r="AG60" s="374"/>
      <c r="AH60" s="371"/>
      <c r="AI60" s="371"/>
      <c r="AJ60" s="371"/>
      <c r="AK60" s="371"/>
      <c r="AL60" s="371"/>
      <c r="AM60" s="371"/>
      <c r="AQ60" s="352"/>
      <c r="AR60" s="352"/>
      <c r="AS60" s="352"/>
      <c r="AT60" s="352"/>
      <c r="BA60" s="340"/>
      <c r="BT60" s="5"/>
      <c r="BU60" s="5"/>
      <c r="BV60" s="5"/>
    </row>
    <row r="61" customFormat="false" ht="15.75" hidden="false" customHeight="true" outlineLevel="0" collapsed="false">
      <c r="B61" s="377" t="n">
        <v>43413</v>
      </c>
      <c r="C61" s="378" t="s">
        <v>332</v>
      </c>
      <c r="D61" s="378"/>
      <c r="E61" s="378"/>
      <c r="F61" s="378"/>
      <c r="G61" s="378"/>
      <c r="H61" s="378"/>
      <c r="I61" s="378"/>
      <c r="J61" s="378"/>
      <c r="K61" s="378"/>
      <c r="L61" s="378"/>
      <c r="M61" s="378"/>
      <c r="N61" s="378"/>
      <c r="O61" s="378"/>
      <c r="P61" s="378"/>
      <c r="Q61" s="378"/>
      <c r="R61" s="378"/>
      <c r="S61" s="378"/>
      <c r="T61" s="378"/>
      <c r="U61" s="378"/>
      <c r="V61" s="378"/>
      <c r="W61" s="378"/>
      <c r="X61" s="378"/>
      <c r="Y61" s="378"/>
      <c r="Z61" s="378"/>
      <c r="AA61" s="378"/>
      <c r="AB61" s="378"/>
      <c r="AC61" s="378"/>
      <c r="AD61" s="378"/>
      <c r="AE61" s="378"/>
      <c r="AF61" s="374"/>
      <c r="AG61" s="374"/>
      <c r="AH61" s="371"/>
      <c r="AI61" s="371"/>
      <c r="AJ61" s="371"/>
      <c r="AK61" s="371"/>
      <c r="AL61" s="371"/>
      <c r="AM61" s="371"/>
      <c r="AQ61" s="352"/>
      <c r="AR61" s="352"/>
      <c r="AS61" s="352"/>
      <c r="AT61" s="352"/>
      <c r="BA61" s="340"/>
      <c r="BT61" s="5"/>
      <c r="BU61" s="5"/>
      <c r="BV61" s="5"/>
    </row>
    <row r="62" customFormat="false" ht="15.75" hidden="false" customHeight="true" outlineLevel="0" collapsed="false">
      <c r="B62" s="377" t="n">
        <v>43414</v>
      </c>
      <c r="C62" s="378" t="s">
        <v>332</v>
      </c>
      <c r="D62" s="378"/>
      <c r="E62" s="378"/>
      <c r="F62" s="378"/>
      <c r="G62" s="378"/>
      <c r="H62" s="378"/>
      <c r="I62" s="378"/>
      <c r="J62" s="378"/>
      <c r="K62" s="378"/>
      <c r="L62" s="378"/>
      <c r="M62" s="378"/>
      <c r="N62" s="378"/>
      <c r="O62" s="378"/>
      <c r="P62" s="378"/>
      <c r="Q62" s="378"/>
      <c r="R62" s="378"/>
      <c r="S62" s="378"/>
      <c r="T62" s="378"/>
      <c r="U62" s="378"/>
      <c r="V62" s="378"/>
      <c r="W62" s="378"/>
      <c r="X62" s="378"/>
      <c r="Y62" s="378"/>
      <c r="Z62" s="378"/>
      <c r="AA62" s="378"/>
      <c r="AB62" s="378"/>
      <c r="AC62" s="378"/>
      <c r="AD62" s="378"/>
      <c r="AE62" s="378"/>
      <c r="AF62" s="374"/>
      <c r="AG62" s="374"/>
      <c r="AH62" s="371"/>
      <c r="AI62" s="371"/>
      <c r="AJ62" s="371"/>
      <c r="AK62" s="371"/>
      <c r="AL62" s="371"/>
      <c r="AM62" s="371"/>
      <c r="AQ62" s="352"/>
      <c r="AR62" s="352"/>
      <c r="AS62" s="352"/>
      <c r="AT62" s="352"/>
      <c r="BA62" s="340"/>
      <c r="BT62" s="5"/>
      <c r="BU62" s="5"/>
      <c r="BV62" s="5"/>
    </row>
    <row r="63" customFormat="false" ht="15.75" hidden="false" customHeight="true" outlineLevel="0" collapsed="false">
      <c r="B63" s="377" t="n">
        <v>43415</v>
      </c>
      <c r="C63" s="378" t="s">
        <v>332</v>
      </c>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8"/>
      <c r="AC63" s="378"/>
      <c r="AD63" s="378"/>
      <c r="AE63" s="378"/>
      <c r="AF63" s="374"/>
      <c r="AG63" s="374"/>
      <c r="AH63" s="371"/>
      <c r="AI63" s="371"/>
      <c r="AJ63" s="371"/>
      <c r="AK63" s="371"/>
      <c r="AL63" s="371"/>
      <c r="AM63" s="371"/>
      <c r="AQ63" s="352"/>
      <c r="AR63" s="352"/>
      <c r="AS63" s="352"/>
      <c r="AT63" s="352"/>
      <c r="BA63" s="340"/>
      <c r="BT63" s="5"/>
      <c r="BU63" s="5"/>
      <c r="BV63" s="5"/>
    </row>
    <row r="64" customFormat="false" ht="15.75" hidden="false" customHeight="true" outlineLevel="0" collapsed="false">
      <c r="B64" s="377" t="n">
        <v>43416</v>
      </c>
      <c r="C64" s="378" t="s">
        <v>332</v>
      </c>
      <c r="D64" s="378"/>
      <c r="E64" s="378"/>
      <c r="F64" s="378"/>
      <c r="G64" s="378"/>
      <c r="H64" s="378"/>
      <c r="I64" s="378"/>
      <c r="J64" s="378"/>
      <c r="K64" s="378"/>
      <c r="L64" s="378"/>
      <c r="M64" s="378"/>
      <c r="N64" s="378"/>
      <c r="O64" s="378"/>
      <c r="P64" s="378"/>
      <c r="Q64" s="378"/>
      <c r="R64" s="378"/>
      <c r="S64" s="378"/>
      <c r="T64" s="378"/>
      <c r="U64" s="378"/>
      <c r="V64" s="378"/>
      <c r="W64" s="378"/>
      <c r="X64" s="378"/>
      <c r="Y64" s="378"/>
      <c r="Z64" s="378"/>
      <c r="AA64" s="378"/>
      <c r="AB64" s="378"/>
      <c r="AC64" s="378"/>
      <c r="AD64" s="378"/>
      <c r="AE64" s="378"/>
      <c r="AF64" s="374"/>
      <c r="AG64" s="374"/>
      <c r="AH64" s="371"/>
      <c r="AI64" s="371"/>
      <c r="AJ64" s="371"/>
      <c r="AK64" s="371"/>
      <c r="AL64" s="371"/>
      <c r="AM64" s="371"/>
      <c r="AQ64" s="352"/>
      <c r="AR64" s="352"/>
      <c r="AS64" s="352"/>
      <c r="AT64" s="352"/>
      <c r="BA64" s="340"/>
      <c r="BT64" s="5"/>
      <c r="BU64" s="5"/>
      <c r="BV64" s="5"/>
    </row>
    <row r="65" customFormat="false" ht="15.75" hidden="false" customHeight="true" outlineLevel="0" collapsed="false">
      <c r="B65" s="377" t="n">
        <v>43417</v>
      </c>
      <c r="C65" s="378" t="s">
        <v>332</v>
      </c>
      <c r="D65" s="378"/>
      <c r="E65" s="378"/>
      <c r="F65" s="378"/>
      <c r="G65" s="378"/>
      <c r="H65" s="378"/>
      <c r="I65" s="378"/>
      <c r="J65" s="378"/>
      <c r="K65" s="378"/>
      <c r="L65" s="378"/>
      <c r="M65" s="378"/>
      <c r="N65" s="378"/>
      <c r="O65" s="378"/>
      <c r="P65" s="378"/>
      <c r="Q65" s="378"/>
      <c r="R65" s="378"/>
      <c r="S65" s="378"/>
      <c r="T65" s="378"/>
      <c r="U65" s="378"/>
      <c r="V65" s="378"/>
      <c r="W65" s="378"/>
      <c r="X65" s="378"/>
      <c r="Y65" s="378"/>
      <c r="Z65" s="378"/>
      <c r="AA65" s="378"/>
      <c r="AB65" s="378"/>
      <c r="AC65" s="378"/>
      <c r="AD65" s="378"/>
      <c r="AE65" s="378"/>
      <c r="AF65" s="374"/>
      <c r="AG65" s="374"/>
      <c r="AH65" s="371"/>
      <c r="AI65" s="371"/>
      <c r="AJ65" s="371"/>
      <c r="AK65" s="371"/>
      <c r="AL65" s="371"/>
      <c r="AM65" s="371"/>
      <c r="AQ65" s="352"/>
      <c r="AR65" s="352"/>
      <c r="AS65" s="352"/>
      <c r="AT65" s="352"/>
      <c r="BA65" s="340"/>
      <c r="BT65" s="5"/>
      <c r="BU65" s="5"/>
      <c r="BV65" s="5"/>
    </row>
    <row r="66" customFormat="false" ht="15.75" hidden="false" customHeight="true" outlineLevel="0" collapsed="false">
      <c r="B66" s="377" t="n">
        <v>43418</v>
      </c>
      <c r="C66" s="378" t="s">
        <v>332</v>
      </c>
      <c r="D66" s="378"/>
      <c r="E66" s="378"/>
      <c r="F66" s="378"/>
      <c r="G66" s="378"/>
      <c r="H66" s="378"/>
      <c r="I66" s="378"/>
      <c r="J66" s="378"/>
      <c r="K66" s="378"/>
      <c r="L66" s="378"/>
      <c r="M66" s="378"/>
      <c r="N66" s="378"/>
      <c r="O66" s="378"/>
      <c r="P66" s="378"/>
      <c r="Q66" s="378"/>
      <c r="R66" s="378"/>
      <c r="S66" s="378"/>
      <c r="T66" s="378"/>
      <c r="U66" s="378"/>
      <c r="V66" s="378"/>
      <c r="W66" s="378"/>
      <c r="X66" s="378"/>
      <c r="Y66" s="378"/>
      <c r="Z66" s="378"/>
      <c r="AA66" s="378"/>
      <c r="AB66" s="378"/>
      <c r="AC66" s="378"/>
      <c r="AD66" s="378"/>
      <c r="AE66" s="378"/>
      <c r="AF66" s="374"/>
      <c r="AG66" s="374"/>
      <c r="AH66" s="371"/>
      <c r="AI66" s="371"/>
      <c r="AJ66" s="371"/>
      <c r="AK66" s="371"/>
      <c r="AL66" s="371"/>
      <c r="AM66" s="371"/>
      <c r="AQ66" s="352"/>
      <c r="AR66" s="352"/>
      <c r="AS66" s="352"/>
      <c r="AT66" s="352"/>
      <c r="BA66" s="340"/>
      <c r="BT66" s="5"/>
      <c r="BU66" s="5"/>
      <c r="BV66" s="5"/>
    </row>
    <row r="67" customFormat="false" ht="15.75" hidden="false" customHeight="true" outlineLevel="0" collapsed="false">
      <c r="B67" s="377" t="n">
        <v>43419</v>
      </c>
      <c r="C67" s="378" t="s">
        <v>332</v>
      </c>
      <c r="D67" s="378"/>
      <c r="E67" s="378"/>
      <c r="F67" s="378"/>
      <c r="G67" s="378"/>
      <c r="H67" s="378"/>
      <c r="I67" s="378"/>
      <c r="J67" s="378"/>
      <c r="K67" s="378"/>
      <c r="L67" s="378"/>
      <c r="M67" s="378"/>
      <c r="N67" s="378"/>
      <c r="O67" s="378"/>
      <c r="P67" s="378"/>
      <c r="Q67" s="378"/>
      <c r="R67" s="378"/>
      <c r="S67" s="378"/>
      <c r="T67" s="378"/>
      <c r="U67" s="378"/>
      <c r="V67" s="378"/>
      <c r="W67" s="378"/>
      <c r="X67" s="378"/>
      <c r="Y67" s="378"/>
      <c r="Z67" s="378"/>
      <c r="AA67" s="378"/>
      <c r="AB67" s="378"/>
      <c r="AC67" s="378"/>
      <c r="AD67" s="378"/>
      <c r="AE67" s="378"/>
      <c r="AF67" s="374"/>
      <c r="AG67" s="374"/>
      <c r="AH67" s="371"/>
      <c r="AI67" s="371"/>
      <c r="AJ67" s="371"/>
      <c r="AK67" s="371"/>
      <c r="AL67" s="371"/>
      <c r="AM67" s="371"/>
      <c r="AQ67" s="352"/>
      <c r="AR67" s="352"/>
      <c r="AS67" s="352"/>
      <c r="AT67" s="352"/>
      <c r="BA67" s="340"/>
      <c r="BT67" s="5"/>
      <c r="BU67" s="5"/>
      <c r="BV67" s="5"/>
    </row>
    <row r="68" customFormat="false" ht="15.75" hidden="false" customHeight="true" outlineLevel="0" collapsed="false">
      <c r="B68" s="377" t="n">
        <v>43420</v>
      </c>
      <c r="C68" s="378" t="s">
        <v>332</v>
      </c>
      <c r="D68" s="378"/>
      <c r="E68" s="378"/>
      <c r="F68" s="378"/>
      <c r="G68" s="378"/>
      <c r="H68" s="378"/>
      <c r="I68" s="378"/>
      <c r="J68" s="378"/>
      <c r="K68" s="378"/>
      <c r="L68" s="378"/>
      <c r="M68" s="378"/>
      <c r="N68" s="378"/>
      <c r="O68" s="378"/>
      <c r="P68" s="378"/>
      <c r="Q68" s="378"/>
      <c r="R68" s="378"/>
      <c r="S68" s="378"/>
      <c r="T68" s="378"/>
      <c r="U68" s="378"/>
      <c r="V68" s="378"/>
      <c r="W68" s="378"/>
      <c r="X68" s="378"/>
      <c r="Y68" s="378"/>
      <c r="Z68" s="378"/>
      <c r="AA68" s="378"/>
      <c r="AB68" s="378"/>
      <c r="AC68" s="378"/>
      <c r="AD68" s="378"/>
      <c r="AE68" s="378"/>
      <c r="AF68" s="374"/>
      <c r="AG68" s="374"/>
      <c r="AH68" s="371"/>
      <c r="AI68" s="371"/>
      <c r="AJ68" s="371"/>
      <c r="AK68" s="371"/>
      <c r="AL68" s="371"/>
      <c r="AM68" s="371"/>
      <c r="AQ68" s="352"/>
      <c r="AR68" s="352"/>
      <c r="AS68" s="352"/>
      <c r="AT68" s="352"/>
      <c r="BA68" s="340"/>
      <c r="BT68" s="5"/>
      <c r="BU68" s="5"/>
      <c r="BV68" s="5"/>
    </row>
    <row r="69" customFormat="false" ht="15.75" hidden="false" customHeight="true" outlineLevel="0" collapsed="false">
      <c r="B69" s="377" t="n">
        <v>43421</v>
      </c>
      <c r="C69" s="378" t="s">
        <v>332</v>
      </c>
      <c r="D69" s="378"/>
      <c r="E69" s="378"/>
      <c r="F69" s="378"/>
      <c r="G69" s="378"/>
      <c r="H69" s="378"/>
      <c r="I69" s="378"/>
      <c r="J69" s="378"/>
      <c r="K69" s="378"/>
      <c r="L69" s="378"/>
      <c r="M69" s="378"/>
      <c r="N69" s="378"/>
      <c r="O69" s="378"/>
      <c r="P69" s="378"/>
      <c r="Q69" s="378"/>
      <c r="R69" s="378"/>
      <c r="S69" s="378"/>
      <c r="T69" s="378"/>
      <c r="U69" s="378"/>
      <c r="V69" s="378"/>
      <c r="W69" s="378"/>
      <c r="X69" s="378"/>
      <c r="Y69" s="378"/>
      <c r="Z69" s="378"/>
      <c r="AA69" s="378"/>
      <c r="AB69" s="378"/>
      <c r="AC69" s="378"/>
      <c r="AD69" s="378"/>
      <c r="AE69" s="378"/>
      <c r="AF69" s="374"/>
      <c r="AG69" s="374"/>
      <c r="AH69" s="371"/>
      <c r="AI69" s="371"/>
      <c r="AJ69" s="371"/>
      <c r="AK69" s="371"/>
      <c r="AL69" s="371"/>
      <c r="AM69" s="371"/>
      <c r="AQ69" s="352"/>
      <c r="AR69" s="352"/>
      <c r="AS69" s="352"/>
      <c r="AT69" s="352"/>
      <c r="BA69" s="340"/>
      <c r="BT69" s="5"/>
      <c r="BU69" s="5"/>
      <c r="BV69" s="5"/>
    </row>
    <row r="70" customFormat="false" ht="15.75" hidden="false" customHeight="true" outlineLevel="0" collapsed="false">
      <c r="B70" s="377" t="n">
        <v>43422</v>
      </c>
      <c r="C70" s="378" t="s">
        <v>332</v>
      </c>
      <c r="D70" s="378"/>
      <c r="E70" s="378"/>
      <c r="F70" s="378"/>
      <c r="G70" s="378"/>
      <c r="H70" s="378"/>
      <c r="I70" s="378"/>
      <c r="J70" s="378"/>
      <c r="K70" s="378"/>
      <c r="L70" s="378"/>
      <c r="M70" s="378"/>
      <c r="N70" s="378"/>
      <c r="O70" s="378"/>
      <c r="P70" s="378"/>
      <c r="Q70" s="378"/>
      <c r="R70" s="378"/>
      <c r="S70" s="378"/>
      <c r="T70" s="378"/>
      <c r="U70" s="378"/>
      <c r="V70" s="378"/>
      <c r="W70" s="378"/>
      <c r="X70" s="378"/>
      <c r="Y70" s="378"/>
      <c r="Z70" s="378"/>
      <c r="AA70" s="378"/>
      <c r="AB70" s="378"/>
      <c r="AC70" s="378"/>
      <c r="AD70" s="378"/>
      <c r="AE70" s="378"/>
      <c r="AF70" s="374"/>
      <c r="AG70" s="374"/>
      <c r="AH70" s="371"/>
      <c r="AI70" s="371"/>
      <c r="AJ70" s="371"/>
      <c r="AK70" s="371"/>
      <c r="AL70" s="371"/>
      <c r="AM70" s="371"/>
      <c r="AQ70" s="352"/>
      <c r="AR70" s="352"/>
      <c r="AS70" s="352"/>
      <c r="AT70" s="352"/>
      <c r="BA70" s="340"/>
      <c r="BT70" s="5"/>
      <c r="BU70" s="5"/>
      <c r="BV70" s="5"/>
    </row>
    <row r="71" customFormat="false" ht="15.75" hidden="false" customHeight="true" outlineLevel="0" collapsed="false">
      <c r="B71" s="377" t="n">
        <v>43423</v>
      </c>
      <c r="C71" s="378" t="s">
        <v>332</v>
      </c>
      <c r="D71" s="378"/>
      <c r="E71" s="378"/>
      <c r="F71" s="378"/>
      <c r="G71" s="378"/>
      <c r="H71" s="378"/>
      <c r="I71" s="378"/>
      <c r="J71" s="378"/>
      <c r="K71" s="378"/>
      <c r="L71" s="378"/>
      <c r="M71" s="378"/>
      <c r="N71" s="378"/>
      <c r="O71" s="378"/>
      <c r="P71" s="378"/>
      <c r="Q71" s="378"/>
      <c r="R71" s="378"/>
      <c r="S71" s="378"/>
      <c r="T71" s="378"/>
      <c r="U71" s="378"/>
      <c r="V71" s="378"/>
      <c r="W71" s="378"/>
      <c r="X71" s="378"/>
      <c r="Y71" s="378"/>
      <c r="Z71" s="378"/>
      <c r="AA71" s="378"/>
      <c r="AB71" s="378"/>
      <c r="AC71" s="378"/>
      <c r="AD71" s="378"/>
      <c r="AE71" s="378"/>
      <c r="AF71" s="374"/>
      <c r="AG71" s="374"/>
      <c r="AH71" s="371"/>
      <c r="AI71" s="371"/>
      <c r="AJ71" s="371"/>
      <c r="AK71" s="371"/>
      <c r="AL71" s="371"/>
      <c r="AM71" s="371"/>
      <c r="AQ71" s="352"/>
      <c r="AR71" s="352"/>
      <c r="AS71" s="352"/>
      <c r="AT71" s="352"/>
      <c r="BA71" s="340"/>
      <c r="BT71" s="5"/>
      <c r="BU71" s="5"/>
      <c r="BV71" s="5"/>
    </row>
    <row r="72" customFormat="false" ht="15.75" hidden="false" customHeight="true" outlineLevel="0" collapsed="false">
      <c r="B72" s="377" t="n">
        <v>43424</v>
      </c>
      <c r="C72" s="378" t="s">
        <v>332</v>
      </c>
      <c r="D72" s="378"/>
      <c r="E72" s="378"/>
      <c r="F72" s="378"/>
      <c r="G72" s="378"/>
      <c r="H72" s="378"/>
      <c r="I72" s="378"/>
      <c r="J72" s="378"/>
      <c r="K72" s="378"/>
      <c r="L72" s="378"/>
      <c r="M72" s="378"/>
      <c r="N72" s="378"/>
      <c r="O72" s="378"/>
      <c r="P72" s="378"/>
      <c r="Q72" s="378"/>
      <c r="R72" s="378"/>
      <c r="S72" s="378"/>
      <c r="T72" s="378"/>
      <c r="U72" s="378"/>
      <c r="V72" s="378"/>
      <c r="W72" s="378"/>
      <c r="X72" s="378"/>
      <c r="Y72" s="378"/>
      <c r="Z72" s="378"/>
      <c r="AA72" s="378"/>
      <c r="AB72" s="378"/>
      <c r="AC72" s="378"/>
      <c r="AD72" s="378"/>
      <c r="AE72" s="378"/>
      <c r="AF72" s="374"/>
      <c r="AG72" s="374"/>
      <c r="AH72" s="371"/>
      <c r="AI72" s="371"/>
      <c r="AJ72" s="371"/>
      <c r="AK72" s="371"/>
      <c r="AL72" s="371"/>
      <c r="AM72" s="371"/>
      <c r="AQ72" s="352"/>
      <c r="AR72" s="352"/>
      <c r="AS72" s="352"/>
      <c r="AT72" s="352"/>
      <c r="BA72" s="340"/>
      <c r="BT72" s="5"/>
      <c r="BU72" s="5"/>
      <c r="BV72" s="5"/>
    </row>
    <row r="73" customFormat="false" ht="15.75" hidden="false" customHeight="true" outlineLevel="0" collapsed="false">
      <c r="B73" s="377" t="n">
        <v>43425</v>
      </c>
      <c r="C73" s="378" t="s">
        <v>332</v>
      </c>
      <c r="D73" s="378"/>
      <c r="E73" s="378"/>
      <c r="F73" s="378"/>
      <c r="G73" s="378"/>
      <c r="H73" s="378"/>
      <c r="I73" s="378"/>
      <c r="J73" s="378"/>
      <c r="K73" s="378"/>
      <c r="L73" s="378"/>
      <c r="M73" s="378"/>
      <c r="N73" s="378"/>
      <c r="O73" s="378"/>
      <c r="P73" s="378"/>
      <c r="Q73" s="378"/>
      <c r="R73" s="378"/>
      <c r="S73" s="378"/>
      <c r="T73" s="378"/>
      <c r="U73" s="378"/>
      <c r="V73" s="378"/>
      <c r="W73" s="378"/>
      <c r="X73" s="378"/>
      <c r="Y73" s="378"/>
      <c r="Z73" s="378"/>
      <c r="AA73" s="378"/>
      <c r="AB73" s="378"/>
      <c r="AC73" s="378"/>
      <c r="AD73" s="378"/>
      <c r="AE73" s="378"/>
      <c r="AF73" s="374"/>
      <c r="AG73" s="374"/>
      <c r="AH73" s="371"/>
      <c r="AI73" s="371"/>
      <c r="AJ73" s="371"/>
      <c r="AK73" s="371"/>
      <c r="AL73" s="371"/>
      <c r="AM73" s="371"/>
      <c r="AQ73" s="352"/>
      <c r="AR73" s="352"/>
      <c r="AS73" s="352"/>
      <c r="AT73" s="352"/>
      <c r="BA73" s="340"/>
      <c r="BT73" s="5"/>
      <c r="BU73" s="5"/>
      <c r="BV73" s="5"/>
    </row>
    <row r="74" customFormat="false" ht="15.75" hidden="false" customHeight="true" outlineLevel="0" collapsed="false">
      <c r="B74" s="377" t="n">
        <v>43426</v>
      </c>
      <c r="C74" s="378" t="s">
        <v>332</v>
      </c>
      <c r="D74" s="378"/>
      <c r="E74" s="378"/>
      <c r="F74" s="378"/>
      <c r="G74" s="378"/>
      <c r="H74" s="378"/>
      <c r="I74" s="378"/>
      <c r="J74" s="378"/>
      <c r="K74" s="378"/>
      <c r="L74" s="378"/>
      <c r="M74" s="378"/>
      <c r="N74" s="378"/>
      <c r="O74" s="378"/>
      <c r="P74" s="378"/>
      <c r="Q74" s="378"/>
      <c r="R74" s="378"/>
      <c r="S74" s="378"/>
      <c r="T74" s="378"/>
      <c r="U74" s="378"/>
      <c r="V74" s="378"/>
      <c r="W74" s="378"/>
      <c r="X74" s="378"/>
      <c r="Y74" s="378"/>
      <c r="Z74" s="378"/>
      <c r="AA74" s="378"/>
      <c r="AB74" s="378"/>
      <c r="AC74" s="378"/>
      <c r="AD74" s="378"/>
      <c r="AE74" s="378"/>
      <c r="AF74" s="374"/>
      <c r="AG74" s="374"/>
      <c r="AH74" s="371"/>
      <c r="AI74" s="371"/>
      <c r="AJ74" s="371"/>
      <c r="AK74" s="371"/>
      <c r="AL74" s="371"/>
      <c r="AM74" s="371"/>
      <c r="AQ74" s="352"/>
      <c r="AR74" s="352"/>
      <c r="AS74" s="352"/>
      <c r="AT74" s="352"/>
      <c r="BA74" s="340"/>
      <c r="BT74" s="5"/>
      <c r="BU74" s="5"/>
      <c r="BV74" s="5"/>
    </row>
    <row r="75" customFormat="false" ht="15.75" hidden="false" customHeight="true" outlineLevel="0" collapsed="false">
      <c r="B75" s="377" t="n">
        <v>43427</v>
      </c>
      <c r="C75" s="378" t="s">
        <v>332</v>
      </c>
      <c r="D75" s="378"/>
      <c r="E75" s="378"/>
      <c r="F75" s="378"/>
      <c r="G75" s="378"/>
      <c r="H75" s="378"/>
      <c r="I75" s="378"/>
      <c r="J75" s="378"/>
      <c r="K75" s="378"/>
      <c r="L75" s="378"/>
      <c r="M75" s="378"/>
      <c r="N75" s="378"/>
      <c r="O75" s="378"/>
      <c r="P75" s="378"/>
      <c r="Q75" s="378"/>
      <c r="R75" s="378"/>
      <c r="S75" s="378"/>
      <c r="T75" s="378"/>
      <c r="U75" s="378"/>
      <c r="V75" s="378"/>
      <c r="W75" s="378"/>
      <c r="X75" s="378"/>
      <c r="Y75" s="378"/>
      <c r="Z75" s="378"/>
      <c r="AA75" s="378"/>
      <c r="AB75" s="378"/>
      <c r="AC75" s="378"/>
      <c r="AD75" s="378"/>
      <c r="AE75" s="378"/>
      <c r="AF75" s="374"/>
      <c r="AG75" s="374"/>
      <c r="AH75" s="371"/>
      <c r="AI75" s="371"/>
      <c r="AJ75" s="371"/>
      <c r="AK75" s="371"/>
      <c r="AL75" s="371"/>
      <c r="AM75" s="371"/>
      <c r="AQ75" s="352"/>
      <c r="AR75" s="352"/>
      <c r="AS75" s="352"/>
      <c r="AT75" s="352"/>
      <c r="BA75" s="340"/>
      <c r="BT75" s="5"/>
      <c r="BU75" s="5"/>
      <c r="BV75" s="5"/>
    </row>
    <row r="76" customFormat="false" ht="15.75" hidden="false" customHeight="true" outlineLevel="0" collapsed="false">
      <c r="B76" s="377" t="n">
        <v>43428</v>
      </c>
      <c r="C76" s="378" t="s">
        <v>332</v>
      </c>
      <c r="D76" s="378"/>
      <c r="E76" s="378"/>
      <c r="F76" s="378"/>
      <c r="G76" s="378"/>
      <c r="H76" s="378"/>
      <c r="I76" s="378"/>
      <c r="J76" s="378"/>
      <c r="K76" s="378"/>
      <c r="L76" s="378"/>
      <c r="M76" s="378"/>
      <c r="N76" s="378"/>
      <c r="O76" s="378"/>
      <c r="P76" s="378"/>
      <c r="Q76" s="378"/>
      <c r="R76" s="378"/>
      <c r="S76" s="378"/>
      <c r="T76" s="378"/>
      <c r="U76" s="378"/>
      <c r="V76" s="378"/>
      <c r="W76" s="378"/>
      <c r="X76" s="378"/>
      <c r="Y76" s="378"/>
      <c r="Z76" s="378"/>
      <c r="AA76" s="378"/>
      <c r="AB76" s="378"/>
      <c r="AC76" s="378"/>
      <c r="AD76" s="378"/>
      <c r="AE76" s="378"/>
      <c r="AF76" s="374"/>
      <c r="AG76" s="374"/>
      <c r="AH76" s="371"/>
      <c r="AI76" s="371"/>
      <c r="AJ76" s="371"/>
      <c r="AK76" s="371"/>
      <c r="AL76" s="371"/>
      <c r="AM76" s="371"/>
      <c r="AQ76" s="352"/>
      <c r="AR76" s="352"/>
      <c r="AS76" s="352"/>
      <c r="AT76" s="352"/>
      <c r="BA76" s="340"/>
      <c r="BT76" s="5"/>
      <c r="BU76" s="5"/>
      <c r="BV76" s="5"/>
    </row>
    <row r="77" customFormat="false" ht="15.75" hidden="false" customHeight="true" outlineLevel="0" collapsed="false">
      <c r="B77" s="377" t="n">
        <v>43429</v>
      </c>
      <c r="C77" s="378" t="s">
        <v>332</v>
      </c>
      <c r="D77" s="378"/>
      <c r="E77" s="378"/>
      <c r="F77" s="378"/>
      <c r="G77" s="378"/>
      <c r="H77" s="378"/>
      <c r="I77" s="378"/>
      <c r="J77" s="378"/>
      <c r="K77" s="378"/>
      <c r="L77" s="378"/>
      <c r="M77" s="378"/>
      <c r="N77" s="378"/>
      <c r="O77" s="378"/>
      <c r="P77" s="378"/>
      <c r="Q77" s="378"/>
      <c r="R77" s="378"/>
      <c r="S77" s="378"/>
      <c r="T77" s="378"/>
      <c r="U77" s="378"/>
      <c r="V77" s="378"/>
      <c r="W77" s="378"/>
      <c r="X77" s="378"/>
      <c r="Y77" s="378"/>
      <c r="Z77" s="378"/>
      <c r="AA77" s="378"/>
      <c r="AB77" s="378"/>
      <c r="AC77" s="378"/>
      <c r="AD77" s="378"/>
      <c r="AE77" s="378"/>
      <c r="AF77" s="374"/>
      <c r="AG77" s="374"/>
      <c r="AH77" s="371"/>
      <c r="AI77" s="371"/>
      <c r="AJ77" s="371"/>
      <c r="AK77" s="371"/>
      <c r="AL77" s="371"/>
      <c r="AM77" s="371"/>
      <c r="AQ77" s="352"/>
      <c r="AR77" s="352"/>
      <c r="AS77" s="352"/>
      <c r="AT77" s="352"/>
      <c r="BA77" s="340"/>
      <c r="BT77" s="5"/>
      <c r="BU77" s="5"/>
      <c r="BV77" s="5"/>
    </row>
    <row r="78" customFormat="false" ht="15.75" hidden="false" customHeight="true" outlineLevel="0" collapsed="false">
      <c r="B78" s="377" t="n">
        <v>43430</v>
      </c>
      <c r="C78" s="378" t="s">
        <v>332</v>
      </c>
      <c r="D78" s="378"/>
      <c r="E78" s="378"/>
      <c r="F78" s="378"/>
      <c r="G78" s="378"/>
      <c r="H78" s="378"/>
      <c r="I78" s="378"/>
      <c r="J78" s="378"/>
      <c r="K78" s="378"/>
      <c r="L78" s="378"/>
      <c r="M78" s="378"/>
      <c r="N78" s="378"/>
      <c r="O78" s="378"/>
      <c r="P78" s="378"/>
      <c r="Q78" s="378"/>
      <c r="R78" s="378"/>
      <c r="S78" s="378"/>
      <c r="T78" s="378"/>
      <c r="U78" s="378"/>
      <c r="V78" s="378"/>
      <c r="W78" s="378"/>
      <c r="X78" s="378"/>
      <c r="Y78" s="378"/>
      <c r="Z78" s="378"/>
      <c r="AA78" s="378"/>
      <c r="AB78" s="378"/>
      <c r="AC78" s="378"/>
      <c r="AD78" s="378"/>
      <c r="AE78" s="378"/>
      <c r="AF78" s="374"/>
      <c r="AG78" s="374"/>
      <c r="AH78" s="371"/>
      <c r="AI78" s="371"/>
      <c r="AJ78" s="371"/>
      <c r="AK78" s="371"/>
      <c r="AL78" s="371"/>
      <c r="AM78" s="371"/>
      <c r="AQ78" s="352"/>
      <c r="AR78" s="352"/>
      <c r="AS78" s="352"/>
      <c r="AT78" s="352"/>
      <c r="BA78" s="340"/>
      <c r="BT78" s="5"/>
      <c r="BU78" s="5"/>
      <c r="BV78" s="5"/>
    </row>
    <row r="79" customFormat="false" ht="15.75" hidden="false" customHeight="true" outlineLevel="0" collapsed="false">
      <c r="B79" s="377" t="n">
        <v>43431</v>
      </c>
      <c r="C79" s="378" t="s">
        <v>332</v>
      </c>
      <c r="D79" s="378"/>
      <c r="E79" s="378"/>
      <c r="F79" s="378"/>
      <c r="G79" s="378"/>
      <c r="H79" s="378"/>
      <c r="I79" s="378"/>
      <c r="J79" s="378"/>
      <c r="K79" s="378"/>
      <c r="L79" s="378"/>
      <c r="M79" s="378"/>
      <c r="N79" s="378"/>
      <c r="O79" s="378"/>
      <c r="P79" s="378"/>
      <c r="Q79" s="378"/>
      <c r="R79" s="378"/>
      <c r="S79" s="378"/>
      <c r="T79" s="378"/>
      <c r="U79" s="378"/>
      <c r="V79" s="378"/>
      <c r="W79" s="378"/>
      <c r="X79" s="378"/>
      <c r="Y79" s="378"/>
      <c r="Z79" s="378"/>
      <c r="AA79" s="378"/>
      <c r="AB79" s="378"/>
      <c r="AC79" s="378"/>
      <c r="AD79" s="378"/>
      <c r="AE79" s="378"/>
      <c r="AF79" s="374"/>
      <c r="AG79" s="374"/>
      <c r="AH79" s="371"/>
      <c r="AI79" s="371"/>
      <c r="AJ79" s="371"/>
      <c r="AK79" s="371"/>
      <c r="AL79" s="371"/>
      <c r="AM79" s="371"/>
      <c r="AQ79" s="352"/>
      <c r="AR79" s="352"/>
      <c r="AS79" s="352"/>
      <c r="AT79" s="352"/>
      <c r="BA79" s="340"/>
      <c r="BT79" s="5"/>
      <c r="BU79" s="5"/>
      <c r="BV79" s="5"/>
    </row>
    <row r="80" customFormat="false" ht="15.75" hidden="false" customHeight="true" outlineLevel="0" collapsed="false">
      <c r="B80" s="377" t="n">
        <v>43432</v>
      </c>
      <c r="C80" s="378" t="s">
        <v>332</v>
      </c>
      <c r="D80" s="378"/>
      <c r="E80" s="378"/>
      <c r="F80" s="378"/>
      <c r="G80" s="378"/>
      <c r="H80" s="378"/>
      <c r="I80" s="378"/>
      <c r="J80" s="378"/>
      <c r="K80" s="378"/>
      <c r="L80" s="378"/>
      <c r="M80" s="378"/>
      <c r="N80" s="378"/>
      <c r="O80" s="378"/>
      <c r="P80" s="378"/>
      <c r="Q80" s="378"/>
      <c r="R80" s="378"/>
      <c r="S80" s="378"/>
      <c r="T80" s="378"/>
      <c r="U80" s="378"/>
      <c r="V80" s="378"/>
      <c r="W80" s="378"/>
      <c r="X80" s="378"/>
      <c r="Y80" s="378"/>
      <c r="Z80" s="378"/>
      <c r="AA80" s="378"/>
      <c r="AB80" s="378"/>
      <c r="AC80" s="378"/>
      <c r="AD80" s="378"/>
      <c r="AE80" s="378"/>
      <c r="AF80" s="374"/>
      <c r="AG80" s="374"/>
      <c r="AH80" s="371"/>
      <c r="AI80" s="371"/>
      <c r="AJ80" s="371"/>
      <c r="AK80" s="371"/>
      <c r="AL80" s="371"/>
      <c r="AM80" s="371"/>
      <c r="AQ80" s="352"/>
      <c r="AR80" s="352"/>
      <c r="AS80" s="352"/>
      <c r="AT80" s="352"/>
      <c r="BA80" s="340"/>
      <c r="BT80" s="5"/>
      <c r="BU80" s="5"/>
      <c r="BV80" s="5"/>
    </row>
    <row r="81" customFormat="false" ht="15.75" hidden="false" customHeight="true" outlineLevel="0" collapsed="false">
      <c r="B81" s="377" t="n">
        <v>43433</v>
      </c>
      <c r="C81" s="378" t="s">
        <v>332</v>
      </c>
      <c r="D81" s="378"/>
      <c r="E81" s="378"/>
      <c r="F81" s="378"/>
      <c r="G81" s="378"/>
      <c r="H81" s="378"/>
      <c r="I81" s="378"/>
      <c r="J81" s="378"/>
      <c r="K81" s="378"/>
      <c r="L81" s="378"/>
      <c r="M81" s="378"/>
      <c r="N81" s="378"/>
      <c r="O81" s="378"/>
      <c r="P81" s="378"/>
      <c r="Q81" s="378"/>
      <c r="R81" s="378"/>
      <c r="S81" s="378"/>
      <c r="T81" s="378"/>
      <c r="U81" s="378"/>
      <c r="V81" s="378"/>
      <c r="W81" s="378"/>
      <c r="X81" s="378"/>
      <c r="Y81" s="378"/>
      <c r="Z81" s="378"/>
      <c r="AA81" s="378"/>
      <c r="AB81" s="378"/>
      <c r="AC81" s="378"/>
      <c r="AD81" s="378"/>
      <c r="AE81" s="378"/>
      <c r="AF81" s="374"/>
      <c r="AG81" s="374"/>
      <c r="AH81" s="371"/>
      <c r="AI81" s="371"/>
      <c r="AJ81" s="371"/>
      <c r="AK81" s="371"/>
      <c r="AL81" s="371"/>
      <c r="AM81" s="371"/>
      <c r="AQ81" s="352"/>
      <c r="AR81" s="352"/>
      <c r="AS81" s="352"/>
      <c r="AT81" s="352"/>
      <c r="BA81" s="340"/>
      <c r="BT81" s="5"/>
      <c r="BU81" s="5"/>
      <c r="BV81" s="5"/>
    </row>
    <row r="82" customFormat="false" ht="15.75" hidden="false" customHeight="true" outlineLevel="0" collapsed="false">
      <c r="B82" s="377" t="n">
        <v>43434</v>
      </c>
      <c r="C82" s="378" t="s">
        <v>332</v>
      </c>
      <c r="D82" s="378"/>
      <c r="E82" s="378"/>
      <c r="F82" s="378"/>
      <c r="G82" s="378"/>
      <c r="H82" s="378"/>
      <c r="I82" s="378"/>
      <c r="J82" s="378"/>
      <c r="K82" s="378"/>
      <c r="L82" s="378"/>
      <c r="M82" s="378"/>
      <c r="N82" s="378"/>
      <c r="O82" s="378"/>
      <c r="P82" s="378"/>
      <c r="Q82" s="378"/>
      <c r="R82" s="378"/>
      <c r="S82" s="378"/>
      <c r="T82" s="378"/>
      <c r="U82" s="378"/>
      <c r="V82" s="378"/>
      <c r="W82" s="378"/>
      <c r="X82" s="378"/>
      <c r="Y82" s="378"/>
      <c r="Z82" s="378"/>
      <c r="AA82" s="378"/>
      <c r="AB82" s="378"/>
      <c r="AC82" s="378"/>
      <c r="AD82" s="378"/>
      <c r="AE82" s="378"/>
      <c r="AF82" s="374"/>
      <c r="AG82" s="374"/>
      <c r="AH82" s="371"/>
      <c r="AI82" s="371"/>
      <c r="AJ82" s="371"/>
      <c r="AK82" s="371"/>
      <c r="AL82" s="371"/>
      <c r="AM82" s="371"/>
      <c r="AQ82" s="352"/>
      <c r="AR82" s="352"/>
      <c r="AS82" s="352"/>
      <c r="AT82" s="352"/>
      <c r="BA82" s="340"/>
      <c r="BT82" s="5"/>
      <c r="BU82" s="5"/>
      <c r="BV82" s="5"/>
    </row>
    <row r="101" customFormat="false" ht="15" hidden="false" customHeight="false" outlineLevel="0" collapsed="false">
      <c r="L101" s="0" t="n">
        <f aca="false">15+(53/60)</f>
        <v>15.8833333333333</v>
      </c>
      <c r="M101" s="0" t="n">
        <f aca="false">L101-L102</f>
        <v>17.4666666666667</v>
      </c>
      <c r="N101" s="0" t="n">
        <f aca="false">M101*60</f>
        <v>1048</v>
      </c>
    </row>
    <row r="102" customFormat="false" ht="15" hidden="false" customHeight="false" outlineLevel="0" collapsed="false">
      <c r="I102" s="0" t="n">
        <v>23</v>
      </c>
      <c r="J102" s="0" t="n">
        <v>6</v>
      </c>
      <c r="K102" s="0" t="n">
        <f aca="false">I102+(J102/60)</f>
        <v>23.1</v>
      </c>
      <c r="L102" s="0" t="n">
        <f aca="false">K103-K102</f>
        <v>-1.58333333333334</v>
      </c>
      <c r="M102" s="0" t="n">
        <f aca="false">L102-15</f>
        <v>-16.5833333333333</v>
      </c>
      <c r="N102" s="0" t="n">
        <f aca="false">M102*60</f>
        <v>-995</v>
      </c>
      <c r="R102" s="0" t="n">
        <f aca="false">54/60</f>
        <v>0.9</v>
      </c>
    </row>
    <row r="103" customFormat="false" ht="15" hidden="false" customHeight="false" outlineLevel="0" collapsed="false">
      <c r="I103" s="0" t="n">
        <v>21</v>
      </c>
      <c r="J103" s="0" t="n">
        <v>31</v>
      </c>
      <c r="K103" s="0" t="n">
        <f aca="false">I103+(J103/60)</f>
        <v>21.5166666666667</v>
      </c>
      <c r="L103" s="0" t="n">
        <f aca="false">L102-13</f>
        <v>-14.5833333333333</v>
      </c>
      <c r="M103" s="0" t="n">
        <f aca="false">L103*60</f>
        <v>-875</v>
      </c>
      <c r="R103" s="0" t="n">
        <f aca="false">R102*60</f>
        <v>54</v>
      </c>
    </row>
    <row r="105" customFormat="false" ht="15" hidden="false" customHeight="false" outlineLevel="0" collapsed="false">
      <c r="O105" s="0" t="n">
        <f aca="false">23.1-13.58</f>
        <v>9.52</v>
      </c>
      <c r="P105" s="0" t="n">
        <f aca="false">O105-9</f>
        <v>0.520000000000001</v>
      </c>
      <c r="Q105" s="0" t="n">
        <f aca="false">P105*60</f>
        <v>31.2000000000001</v>
      </c>
    </row>
  </sheetData>
  <mergeCells count="116">
    <mergeCell ref="B1:Y1"/>
    <mergeCell ref="B2:AG2"/>
    <mergeCell ref="B3:B5"/>
    <mergeCell ref="C3:C5"/>
    <mergeCell ref="D3:D5"/>
    <mergeCell ref="E3:E5"/>
    <mergeCell ref="F3:G4"/>
    <mergeCell ref="H3:K3"/>
    <mergeCell ref="L3:O3"/>
    <mergeCell ref="P3:Q4"/>
    <mergeCell ref="R3:R5"/>
    <mergeCell ref="S3:S5"/>
    <mergeCell ref="T3:T5"/>
    <mergeCell ref="U3:U5"/>
    <mergeCell ref="V3:V5"/>
    <mergeCell ref="W3:W5"/>
    <mergeCell ref="X3:X5"/>
    <mergeCell ref="Y3:Y5"/>
    <mergeCell ref="Z3:Z5"/>
    <mergeCell ref="AA3:AA5"/>
    <mergeCell ref="AB3:AB5"/>
    <mergeCell ref="AC3:AC5"/>
    <mergeCell ref="AD3:AD5"/>
    <mergeCell ref="AE3:AE5"/>
    <mergeCell ref="AF3:AF5"/>
    <mergeCell ref="AG3:AG5"/>
    <mergeCell ref="AH3:AH5"/>
    <mergeCell ref="AI3:AI5"/>
    <mergeCell ref="AJ3:AJ5"/>
    <mergeCell ref="AK3:AK5"/>
    <mergeCell ref="AL3:AL5"/>
    <mergeCell ref="AM3:AM5"/>
    <mergeCell ref="AN3:AN5"/>
    <mergeCell ref="AO3:AO5"/>
    <mergeCell ref="AP3:AP5"/>
    <mergeCell ref="AQ3:AQ5"/>
    <mergeCell ref="AR3:AR5"/>
    <mergeCell ref="AT3:AT5"/>
    <mergeCell ref="AU3:AU5"/>
    <mergeCell ref="AV3:AV5"/>
    <mergeCell ref="AW3:AW5"/>
    <mergeCell ref="AX3:AX5"/>
    <mergeCell ref="AY3:AY5"/>
    <mergeCell ref="AZ3:AZ5"/>
    <mergeCell ref="BB3:BB5"/>
    <mergeCell ref="BC3:BC5"/>
    <mergeCell ref="BD3:BD5"/>
    <mergeCell ref="BE3:BE5"/>
    <mergeCell ref="BF3:BF5"/>
    <mergeCell ref="BG3:BG5"/>
    <mergeCell ref="BL3:BM3"/>
    <mergeCell ref="BP3:BP5"/>
    <mergeCell ref="BQ3:BQ5"/>
    <mergeCell ref="BR3:BR5"/>
    <mergeCell ref="BT3:BT5"/>
    <mergeCell ref="BU3:BU5"/>
    <mergeCell ref="BX3:BX5"/>
    <mergeCell ref="BY3:BY5"/>
    <mergeCell ref="CA3:CA5"/>
    <mergeCell ref="CB3:CB5"/>
    <mergeCell ref="CD3:CE3"/>
    <mergeCell ref="CF3:CG3"/>
    <mergeCell ref="H4:I4"/>
    <mergeCell ref="J4:K4"/>
    <mergeCell ref="L4:M4"/>
    <mergeCell ref="N4:O4"/>
    <mergeCell ref="BH4:BH5"/>
    <mergeCell ref="BI4:BI5"/>
    <mergeCell ref="BK4:BK5"/>
    <mergeCell ref="BL4:BL5"/>
    <mergeCell ref="BM4:BM5"/>
    <mergeCell ref="BN4:BN5"/>
    <mergeCell ref="BO4:BO5"/>
    <mergeCell ref="BW4:BW5"/>
    <mergeCell ref="A6:A12"/>
    <mergeCell ref="A13:A19"/>
    <mergeCell ref="A20:A26"/>
    <mergeCell ref="A27:A33"/>
    <mergeCell ref="A34:A40"/>
    <mergeCell ref="F44:G44"/>
    <mergeCell ref="H44:I44"/>
    <mergeCell ref="J44:K44"/>
    <mergeCell ref="L44:M44"/>
    <mergeCell ref="N44:O44"/>
    <mergeCell ref="P44:Q44"/>
    <mergeCell ref="C52:AE52"/>
    <mergeCell ref="C53:AE53"/>
    <mergeCell ref="C54:AE54"/>
    <mergeCell ref="C55:AE55"/>
    <mergeCell ref="C56:AE56"/>
    <mergeCell ref="C57:AE57"/>
    <mergeCell ref="C58:AE58"/>
    <mergeCell ref="C59:AE59"/>
    <mergeCell ref="C60:AE60"/>
    <mergeCell ref="C61:AE61"/>
    <mergeCell ref="C62:AE62"/>
    <mergeCell ref="C63:AE63"/>
    <mergeCell ref="C64:AE64"/>
    <mergeCell ref="C65:AE65"/>
    <mergeCell ref="C66:AE66"/>
    <mergeCell ref="C67:AE67"/>
    <mergeCell ref="C68:AE68"/>
    <mergeCell ref="C69:AE69"/>
    <mergeCell ref="C70:AE70"/>
    <mergeCell ref="C71:AE71"/>
    <mergeCell ref="C72:AE72"/>
    <mergeCell ref="C73:AE73"/>
    <mergeCell ref="C74:AE74"/>
    <mergeCell ref="C75:AE75"/>
    <mergeCell ref="C76:AE76"/>
    <mergeCell ref="C77:AE77"/>
    <mergeCell ref="C78:AE78"/>
    <mergeCell ref="C79:AE79"/>
    <mergeCell ref="C80:AE80"/>
    <mergeCell ref="C81:AE81"/>
    <mergeCell ref="C82:AE82"/>
  </mergeCells>
  <conditionalFormatting sqref="R13:T15">
    <cfRule type="cellIs" priority="2" operator="greaterThan" aboveAverage="0" equalAverage="0" bottom="0" percent="0" rank="0" text="" dxfId="3">
      <formula>3768</formula>
    </cfRule>
  </conditionalFormatting>
  <printOptions headings="false" gridLines="false" gridLinesSet="true" horizontalCentered="false" verticalCentered="false"/>
  <pageMargins left="0.7" right="0.7" top="0.75" bottom="0.75" header="0.511805555555555" footer="0.511805555555555"/>
  <pageSetup paperSize="9" scale="21"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44" man="true" max="65535" min="0"/>
  </colBreak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G1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5" topLeftCell="AB18" activePane="bottomRight" state="frozen"/>
      <selection pane="topLeft" activeCell="A1" activeCellId="0" sqref="A1"/>
      <selection pane="topRight" activeCell="AB1" activeCellId="0" sqref="AB1"/>
      <selection pane="bottomLeft" activeCell="A18" activeCellId="0" sqref="A18"/>
      <selection pane="bottomRight" activeCell="AB41" activeCellId="1" sqref="A3:AN5 AB41"/>
    </sheetView>
  </sheetViews>
  <sheetFormatPr defaultColWidth="8.54296875" defaultRowHeight="15" zeroHeight="false" outlineLevelRow="0" outlineLevelCol="0"/>
  <cols>
    <col collapsed="false" customWidth="true" hidden="false" outlineLevel="0" max="2" min="2" style="0" width="9.43"/>
    <col collapsed="false" customWidth="true" hidden="false" outlineLevel="0" max="4" min="3" style="0" width="9.28"/>
    <col collapsed="false" customWidth="true" hidden="false" outlineLevel="0" max="5" min="5" style="0" width="9.43"/>
    <col collapsed="false" customWidth="true" hidden="false" outlineLevel="0" max="21" min="6" style="0" width="9.28"/>
    <col collapsed="false" customWidth="true" hidden="false" outlineLevel="0" max="22" min="22" style="0" width="9.57"/>
    <col collapsed="false" customWidth="true" hidden="false" outlineLevel="0" max="23" min="23" style="0" width="9.28"/>
    <col collapsed="false" customWidth="true" hidden="false" outlineLevel="0" max="24" min="24" style="0" width="9.85"/>
    <col collapsed="false" customWidth="true" hidden="false" outlineLevel="0" max="25" min="25" style="0" width="9.28"/>
    <col collapsed="false" customWidth="true" hidden="false" outlineLevel="0" max="37" min="37" style="0" width="10.85"/>
    <col collapsed="false" customWidth="true" hidden="false" outlineLevel="0" max="39" min="39" style="0" width="11"/>
    <col collapsed="false" customWidth="true" hidden="false" outlineLevel="0" max="40" min="40" style="0" width="10.57"/>
    <col collapsed="false" customWidth="true" hidden="false" outlineLevel="0" max="41" min="41" style="0" width="9.43"/>
    <col collapsed="false" customWidth="true" hidden="false" outlineLevel="0" max="42" min="42" style="0" width="11.57"/>
    <col collapsed="false" customWidth="true" hidden="false" outlineLevel="0" max="66" min="66" style="0" width="9.57"/>
    <col collapsed="false" customWidth="true" hidden="false" outlineLevel="0" max="79" min="79" style="0" width="12.43"/>
    <col collapsed="false" customWidth="true" hidden="false" outlineLevel="0" max="80" min="80" style="0" width="12"/>
    <col collapsed="false" customWidth="true" hidden="false" outlineLevel="0" max="81" min="81" style="0" width="8.28"/>
    <col collapsed="false" customWidth="true" hidden="false" outlineLevel="0" max="82" min="82" style="0" width="10"/>
  </cols>
  <sheetData>
    <row r="1" customFormat="false" ht="18" hidden="false" customHeight="false" outlineLevel="0" collapsed="false">
      <c r="B1" s="1" t="s">
        <v>0</v>
      </c>
      <c r="C1" s="1"/>
      <c r="D1" s="1"/>
      <c r="E1" s="1"/>
      <c r="F1" s="1"/>
      <c r="G1" s="1"/>
      <c r="H1" s="1"/>
      <c r="I1" s="1"/>
      <c r="J1" s="1"/>
      <c r="K1" s="1"/>
      <c r="L1" s="1"/>
      <c r="M1" s="1"/>
      <c r="N1" s="1"/>
      <c r="O1" s="1"/>
      <c r="P1" s="1"/>
      <c r="Q1" s="1"/>
      <c r="R1" s="1"/>
      <c r="S1" s="1"/>
      <c r="T1" s="1"/>
      <c r="U1" s="1"/>
      <c r="V1" s="1"/>
      <c r="W1" s="1"/>
      <c r="X1" s="1"/>
      <c r="Y1" s="1"/>
      <c r="Z1" s="2"/>
      <c r="AA1" s="3"/>
      <c r="AB1" s="3"/>
      <c r="AC1" s="3"/>
      <c r="AD1" s="3"/>
      <c r="AE1" s="4"/>
      <c r="AF1" s="4"/>
      <c r="AG1" s="4"/>
      <c r="AH1" s="4"/>
      <c r="AI1" s="4"/>
      <c r="AJ1" s="4"/>
      <c r="AK1" s="4"/>
      <c r="AL1" s="4"/>
      <c r="AM1" s="4"/>
      <c r="BT1" s="5"/>
      <c r="BU1" s="5"/>
      <c r="BV1" s="5"/>
    </row>
    <row r="2" customFormat="false" ht="18.75" hidden="false" customHeight="false" outlineLevel="0" collapsed="false">
      <c r="B2" s="6" t="n">
        <v>43435</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7"/>
      <c r="AI2" s="7"/>
      <c r="AJ2" s="7"/>
      <c r="AK2" s="8"/>
      <c r="AL2" s="8"/>
      <c r="AM2" s="8"/>
      <c r="AN2" s="8"/>
      <c r="AO2" s="8"/>
      <c r="AP2" s="8"/>
      <c r="AQ2" s="8"/>
      <c r="AR2" s="8"/>
      <c r="AS2" s="9"/>
      <c r="AT2" s="10"/>
      <c r="AU2" s="10"/>
      <c r="AV2" s="10"/>
      <c r="AW2" s="10"/>
      <c r="AX2" s="10"/>
      <c r="AY2" s="11"/>
      <c r="AZ2" s="11"/>
      <c r="BT2" s="5"/>
      <c r="BU2" s="5"/>
      <c r="BV2" s="5"/>
    </row>
    <row r="3" customFormat="false" ht="30.75" hidden="false" customHeight="true" outlineLevel="0" collapsed="false">
      <c r="A3" s="279"/>
      <c r="B3" s="280" t="s">
        <v>1</v>
      </c>
      <c r="C3" s="281" t="s">
        <v>2</v>
      </c>
      <c r="D3" s="282" t="s">
        <v>3</v>
      </c>
      <c r="E3" s="281" t="s">
        <v>147</v>
      </c>
      <c r="F3" s="283" t="s">
        <v>148</v>
      </c>
      <c r="G3" s="283"/>
      <c r="H3" s="284" t="s">
        <v>149</v>
      </c>
      <c r="I3" s="284"/>
      <c r="J3" s="284"/>
      <c r="K3" s="284"/>
      <c r="L3" s="284" t="s">
        <v>150</v>
      </c>
      <c r="M3" s="284"/>
      <c r="N3" s="284"/>
      <c r="O3" s="284"/>
      <c r="P3" s="285" t="s">
        <v>151</v>
      </c>
      <c r="Q3" s="285"/>
      <c r="R3" s="286" t="s">
        <v>16</v>
      </c>
      <c r="S3" s="287" t="s">
        <v>17</v>
      </c>
      <c r="T3" s="288" t="s">
        <v>18</v>
      </c>
      <c r="U3" s="289" t="s">
        <v>19</v>
      </c>
      <c r="V3" s="290" t="s">
        <v>20</v>
      </c>
      <c r="W3" s="291" t="s">
        <v>21</v>
      </c>
      <c r="X3" s="291" t="s">
        <v>22</v>
      </c>
      <c r="Y3" s="291" t="s">
        <v>23</v>
      </c>
      <c r="Z3" s="291" t="s">
        <v>24</v>
      </c>
      <c r="AA3" s="291" t="s">
        <v>25</v>
      </c>
      <c r="AB3" s="291" t="s">
        <v>26</v>
      </c>
      <c r="AC3" s="292" t="s">
        <v>27</v>
      </c>
      <c r="AD3" s="293" t="s">
        <v>152</v>
      </c>
      <c r="AE3" s="294" t="s">
        <v>29</v>
      </c>
      <c r="AF3" s="293" t="s">
        <v>30</v>
      </c>
      <c r="AG3" s="295" t="s">
        <v>31</v>
      </c>
      <c r="AH3" s="295" t="s">
        <v>32</v>
      </c>
      <c r="AI3" s="295" t="s">
        <v>33</v>
      </c>
      <c r="AJ3" s="33" t="s">
        <v>34</v>
      </c>
      <c r="AK3" s="296" t="s">
        <v>35</v>
      </c>
      <c r="AL3" s="32" t="s">
        <v>153</v>
      </c>
      <c r="AM3" s="33" t="s">
        <v>154</v>
      </c>
      <c r="AN3" s="32" t="s">
        <v>155</v>
      </c>
      <c r="AO3" s="32" t="s">
        <v>40</v>
      </c>
      <c r="AP3" s="33" t="s">
        <v>41</v>
      </c>
      <c r="AQ3" s="34" t="s">
        <v>39</v>
      </c>
      <c r="AR3" s="35" t="s">
        <v>42</v>
      </c>
      <c r="AS3" s="36"/>
      <c r="AT3" s="37" t="s">
        <v>43</v>
      </c>
      <c r="AU3" s="38" t="s">
        <v>44</v>
      </c>
      <c r="AV3" s="38" t="s">
        <v>45</v>
      </c>
      <c r="AW3" s="38" t="s">
        <v>46</v>
      </c>
      <c r="AX3" s="38" t="s">
        <v>47</v>
      </c>
      <c r="AY3" s="38" t="s">
        <v>48</v>
      </c>
      <c r="AZ3" s="38" t="s">
        <v>49</v>
      </c>
      <c r="BB3" s="38" t="s">
        <v>50</v>
      </c>
      <c r="BC3" s="38" t="s">
        <v>51</v>
      </c>
      <c r="BD3" s="38" t="s">
        <v>52</v>
      </c>
      <c r="BE3" s="38" t="s">
        <v>53</v>
      </c>
      <c r="BF3" s="38" t="s">
        <v>54</v>
      </c>
      <c r="BG3" s="38" t="s">
        <v>55</v>
      </c>
      <c r="BH3" s="38" t="s">
        <v>56</v>
      </c>
      <c r="BI3" s="38" t="s">
        <v>57</v>
      </c>
      <c r="BJ3" s="38" t="s">
        <v>58</v>
      </c>
      <c r="BK3" s="38" t="s">
        <v>59</v>
      </c>
      <c r="BL3" s="38" t="s">
        <v>60</v>
      </c>
      <c r="BM3" s="38"/>
      <c r="BN3" s="38" t="s">
        <v>61</v>
      </c>
      <c r="BO3" s="38" t="s">
        <v>62</v>
      </c>
      <c r="BP3" s="38" t="s">
        <v>63</v>
      </c>
      <c r="BQ3" s="39" t="s">
        <v>64</v>
      </c>
      <c r="BR3" s="39" t="s">
        <v>65</v>
      </c>
      <c r="BS3" s="40"/>
      <c r="BT3" s="41" t="s">
        <v>66</v>
      </c>
      <c r="BU3" s="41" t="s">
        <v>67</v>
      </c>
      <c r="BV3" s="5"/>
      <c r="BW3" s="38" t="s">
        <v>68</v>
      </c>
      <c r="BX3" s="38" t="s">
        <v>69</v>
      </c>
      <c r="BY3" s="38" t="s">
        <v>70</v>
      </c>
      <c r="CA3" s="42" t="s">
        <v>71</v>
      </c>
      <c r="CB3" s="42" t="s">
        <v>72</v>
      </c>
      <c r="CD3" s="43" t="s">
        <v>73</v>
      </c>
      <c r="CE3" s="43"/>
      <c r="CF3" s="43" t="s">
        <v>74</v>
      </c>
      <c r="CG3" s="43"/>
    </row>
    <row r="4" customFormat="false" ht="26.25" hidden="false" customHeight="true" outlineLevel="0" collapsed="false">
      <c r="A4" s="297"/>
      <c r="B4" s="280"/>
      <c r="C4" s="281"/>
      <c r="D4" s="282"/>
      <c r="E4" s="281"/>
      <c r="F4" s="283"/>
      <c r="G4" s="283"/>
      <c r="H4" s="298" t="s">
        <v>75</v>
      </c>
      <c r="I4" s="298"/>
      <c r="J4" s="299" t="s">
        <v>76</v>
      </c>
      <c r="K4" s="299"/>
      <c r="L4" s="298" t="s">
        <v>75</v>
      </c>
      <c r="M4" s="298"/>
      <c r="N4" s="299" t="s">
        <v>76</v>
      </c>
      <c r="O4" s="299"/>
      <c r="P4" s="285"/>
      <c r="Q4" s="285"/>
      <c r="R4" s="286"/>
      <c r="S4" s="287"/>
      <c r="T4" s="288"/>
      <c r="U4" s="289"/>
      <c r="V4" s="290"/>
      <c r="W4" s="291"/>
      <c r="X4" s="291"/>
      <c r="Y4" s="291"/>
      <c r="Z4" s="291"/>
      <c r="AA4" s="291"/>
      <c r="AB4" s="291"/>
      <c r="AC4" s="292"/>
      <c r="AD4" s="293"/>
      <c r="AE4" s="294"/>
      <c r="AF4" s="293"/>
      <c r="AG4" s="295"/>
      <c r="AH4" s="295"/>
      <c r="AI4" s="295"/>
      <c r="AJ4" s="33"/>
      <c r="AK4" s="296"/>
      <c r="AL4" s="32"/>
      <c r="AM4" s="33"/>
      <c r="AN4" s="32"/>
      <c r="AO4" s="32"/>
      <c r="AP4" s="33"/>
      <c r="AQ4" s="34"/>
      <c r="AR4" s="35"/>
      <c r="AS4" s="36"/>
      <c r="AT4" s="37"/>
      <c r="AU4" s="38"/>
      <c r="AV4" s="38"/>
      <c r="AW4" s="38"/>
      <c r="AX4" s="38"/>
      <c r="AY4" s="38"/>
      <c r="AZ4" s="38"/>
      <c r="BB4" s="38"/>
      <c r="BC4" s="38"/>
      <c r="BD4" s="38"/>
      <c r="BE4" s="38"/>
      <c r="BF4" s="38"/>
      <c r="BG4" s="38"/>
      <c r="BH4" s="69" t="s">
        <v>77</v>
      </c>
      <c r="BI4" s="69" t="s">
        <v>77</v>
      </c>
      <c r="BJ4" s="69" t="s">
        <v>78</v>
      </c>
      <c r="BK4" s="39" t="s">
        <v>79</v>
      </c>
      <c r="BL4" s="39" t="s">
        <v>79</v>
      </c>
      <c r="BM4" s="39" t="s">
        <v>80</v>
      </c>
      <c r="BN4" s="69" t="s">
        <v>81</v>
      </c>
      <c r="BO4" s="69" t="s">
        <v>82</v>
      </c>
      <c r="BP4" s="38"/>
      <c r="BQ4" s="39"/>
      <c r="BR4" s="39"/>
      <c r="BS4" s="40"/>
      <c r="BT4" s="41"/>
      <c r="BU4" s="41"/>
      <c r="BV4" s="5"/>
      <c r="BW4" s="69" t="s">
        <v>77</v>
      </c>
      <c r="BX4" s="38"/>
      <c r="BY4" s="38"/>
      <c r="CA4" s="42"/>
      <c r="CB4" s="42"/>
      <c r="CD4" s="70" t="s">
        <v>83</v>
      </c>
      <c r="CE4" s="71" t="s">
        <v>84</v>
      </c>
      <c r="CF4" s="70" t="s">
        <v>83</v>
      </c>
      <c r="CG4" s="71" t="s">
        <v>84</v>
      </c>
    </row>
    <row r="5" customFormat="false" ht="15.75" hidden="false" customHeight="false" outlineLevel="0" collapsed="false">
      <c r="A5" s="297"/>
      <c r="B5" s="280"/>
      <c r="C5" s="281"/>
      <c r="D5" s="282"/>
      <c r="E5" s="281"/>
      <c r="F5" s="300" t="s">
        <v>85</v>
      </c>
      <c r="G5" s="299" t="s">
        <v>86</v>
      </c>
      <c r="H5" s="301" t="s">
        <v>87</v>
      </c>
      <c r="I5" s="302" t="s">
        <v>88</v>
      </c>
      <c r="J5" s="302" t="s">
        <v>87</v>
      </c>
      <c r="K5" s="303" t="s">
        <v>88</v>
      </c>
      <c r="L5" s="298" t="s">
        <v>87</v>
      </c>
      <c r="M5" s="302" t="s">
        <v>88</v>
      </c>
      <c r="N5" s="302" t="s">
        <v>87</v>
      </c>
      <c r="O5" s="299" t="s">
        <v>88</v>
      </c>
      <c r="P5" s="302" t="s">
        <v>87</v>
      </c>
      <c r="Q5" s="299" t="s">
        <v>88</v>
      </c>
      <c r="R5" s="286"/>
      <c r="S5" s="287"/>
      <c r="T5" s="288"/>
      <c r="U5" s="289"/>
      <c r="V5" s="290"/>
      <c r="W5" s="291"/>
      <c r="X5" s="291"/>
      <c r="Y5" s="291"/>
      <c r="Z5" s="291"/>
      <c r="AA5" s="291"/>
      <c r="AB5" s="291"/>
      <c r="AC5" s="292"/>
      <c r="AD5" s="293"/>
      <c r="AE5" s="294"/>
      <c r="AF5" s="293"/>
      <c r="AG5" s="295"/>
      <c r="AH5" s="295"/>
      <c r="AI5" s="295"/>
      <c r="AJ5" s="33"/>
      <c r="AK5" s="296"/>
      <c r="AL5" s="32"/>
      <c r="AM5" s="33"/>
      <c r="AN5" s="32"/>
      <c r="AO5" s="32"/>
      <c r="AP5" s="33"/>
      <c r="AQ5" s="34"/>
      <c r="AR5" s="35"/>
      <c r="AS5" s="36"/>
      <c r="AT5" s="37"/>
      <c r="AU5" s="38"/>
      <c r="AV5" s="38"/>
      <c r="AW5" s="38"/>
      <c r="AX5" s="38"/>
      <c r="AY5" s="38"/>
      <c r="AZ5" s="38"/>
      <c r="BB5" s="38"/>
      <c r="BC5" s="38"/>
      <c r="BD5" s="38"/>
      <c r="BE5" s="38"/>
      <c r="BF5" s="38"/>
      <c r="BG5" s="38"/>
      <c r="BH5" s="69"/>
      <c r="BI5" s="69"/>
      <c r="BJ5" s="69" t="s">
        <v>89</v>
      </c>
      <c r="BK5" s="39"/>
      <c r="BL5" s="39"/>
      <c r="BM5" s="39"/>
      <c r="BN5" s="69"/>
      <c r="BO5" s="69"/>
      <c r="BP5" s="38"/>
      <c r="BQ5" s="39"/>
      <c r="BR5" s="39"/>
      <c r="BS5" s="40"/>
      <c r="BT5" s="41"/>
      <c r="BU5" s="41"/>
      <c r="BV5" s="5"/>
      <c r="BW5" s="69"/>
      <c r="BX5" s="38"/>
      <c r="BY5" s="38"/>
      <c r="CA5" s="42"/>
      <c r="CB5" s="42"/>
      <c r="CD5" s="88" t="s">
        <v>90</v>
      </c>
      <c r="CE5" s="89" t="s">
        <v>91</v>
      </c>
      <c r="CF5" s="88" t="s">
        <v>90</v>
      </c>
      <c r="CG5" s="89" t="s">
        <v>91</v>
      </c>
    </row>
    <row r="6" customFormat="false" ht="12.75" hidden="false" customHeight="true" outlineLevel="0" collapsed="false">
      <c r="A6" s="90" t="s">
        <v>142</v>
      </c>
      <c r="B6" s="91" t="n">
        <v>43430</v>
      </c>
      <c r="C6" s="92" t="n">
        <v>66.9</v>
      </c>
      <c r="D6" s="93" t="n">
        <v>0.636</v>
      </c>
      <c r="E6" s="94" t="n">
        <v>54.2</v>
      </c>
      <c r="F6" s="95" t="n">
        <v>84</v>
      </c>
      <c r="G6" s="95" t="n">
        <v>57</v>
      </c>
      <c r="H6" s="96" t="n">
        <v>0</v>
      </c>
      <c r="I6" s="96" t="n">
        <v>0</v>
      </c>
      <c r="J6" s="96" t="n">
        <v>0</v>
      </c>
      <c r="K6" s="96" t="n">
        <v>0</v>
      </c>
      <c r="L6" s="97" t="n">
        <v>0</v>
      </c>
      <c r="M6" s="97" t="n">
        <v>0</v>
      </c>
      <c r="N6" s="97" t="n">
        <v>0</v>
      </c>
      <c r="O6" s="97" t="n">
        <v>0</v>
      </c>
      <c r="P6" s="97" t="n">
        <v>0</v>
      </c>
      <c r="Q6" s="97" t="n">
        <v>0</v>
      </c>
      <c r="R6" s="97" t="n">
        <v>3687</v>
      </c>
      <c r="S6" s="98" t="n">
        <v>0</v>
      </c>
      <c r="T6" s="98" t="n">
        <v>0</v>
      </c>
      <c r="U6" s="99" t="n">
        <v>0</v>
      </c>
      <c r="V6" s="99" t="n">
        <v>0</v>
      </c>
      <c r="W6" s="96" t="n">
        <v>43</v>
      </c>
      <c r="X6" s="96" t="n">
        <v>1440</v>
      </c>
      <c r="Y6" s="96" t="n">
        <v>46</v>
      </c>
      <c r="Z6" s="96" t="n">
        <v>1440</v>
      </c>
      <c r="AA6" s="96" t="n">
        <v>60</v>
      </c>
      <c r="AB6" s="95" t="n">
        <v>1440</v>
      </c>
      <c r="AC6" s="100" t="n">
        <v>6</v>
      </c>
      <c r="AD6" s="101" t="n">
        <v>0</v>
      </c>
      <c r="AE6" s="95" t="n">
        <v>0</v>
      </c>
      <c r="AF6" s="102" t="s">
        <v>140</v>
      </c>
      <c r="AG6" s="103" t="n">
        <v>153.625</v>
      </c>
      <c r="AH6" s="102" t="s">
        <v>140</v>
      </c>
      <c r="AI6" s="104" t="n">
        <f aca="false">IF(W6&gt;0,(1440-((W6*X6)+(Y6*Z6)+(AA6*AB6))/(W6+Y6+AA6))/1440, "no data")</f>
        <v>0</v>
      </c>
      <c r="AJ6" s="105" t="s">
        <v>140</v>
      </c>
      <c r="AK6" s="127" t="n">
        <v>0</v>
      </c>
      <c r="AL6" s="127" t="n">
        <v>0</v>
      </c>
      <c r="AM6" s="94" t="n">
        <v>0</v>
      </c>
      <c r="AN6" s="127" t="n">
        <v>0</v>
      </c>
      <c r="AO6" s="265" t="n">
        <v>0</v>
      </c>
      <c r="AP6" s="109" t="n">
        <v>0</v>
      </c>
      <c r="AQ6" s="130" t="s">
        <v>140</v>
      </c>
      <c r="AR6" s="111" t="n">
        <v>0</v>
      </c>
      <c r="AS6" s="36"/>
      <c r="AT6" s="95" t="n">
        <v>0</v>
      </c>
      <c r="AU6" s="112" t="n">
        <v>0</v>
      </c>
      <c r="AV6" s="112" t="n">
        <v>0</v>
      </c>
      <c r="AW6" s="95" t="n">
        <v>0</v>
      </c>
      <c r="AX6" s="112" t="n">
        <v>0</v>
      </c>
      <c r="AY6" s="95" t="n">
        <v>0</v>
      </c>
      <c r="AZ6" s="95" t="n">
        <v>6</v>
      </c>
      <c r="BB6" s="113" t="n">
        <v>0</v>
      </c>
      <c r="BC6" s="113" t="n">
        <v>0</v>
      </c>
      <c r="BD6" s="113" t="n">
        <v>0</v>
      </c>
      <c r="BE6" s="113" t="n">
        <v>0</v>
      </c>
      <c r="BF6" s="113" t="str">
        <f aca="false">AQ6</f>
        <v>no data</v>
      </c>
      <c r="BG6" s="214" t="n">
        <f aca="false">BD6/24</f>
        <v>0</v>
      </c>
      <c r="BH6" s="113" t="n">
        <v>0</v>
      </c>
      <c r="BI6" s="113" t="n">
        <v>0</v>
      </c>
      <c r="BJ6" s="113" t="n">
        <v>0</v>
      </c>
      <c r="BK6" s="113" t="n">
        <v>0</v>
      </c>
      <c r="BL6" s="113" t="n">
        <v>0</v>
      </c>
      <c r="BM6" s="113" t="n">
        <v>0</v>
      </c>
      <c r="BN6" s="118" t="n">
        <v>1004</v>
      </c>
      <c r="BO6" s="117" t="n">
        <v>0</v>
      </c>
      <c r="BP6" s="117" t="n">
        <v>0</v>
      </c>
      <c r="BQ6" s="117" t="n">
        <v>0</v>
      </c>
      <c r="BR6" s="117" t="n">
        <v>0</v>
      </c>
      <c r="BS6" s="120" t="n">
        <f aca="false">BR6-BQ6</f>
        <v>0</v>
      </c>
      <c r="BT6" s="117" t="n">
        <v>0</v>
      </c>
      <c r="BU6" s="117" t="n">
        <v>0</v>
      </c>
      <c r="BV6" s="135" t="n">
        <f aca="false">BU6-BT6</f>
        <v>0</v>
      </c>
      <c r="BW6" s="113" t="n">
        <f aca="false">BH6+BI6</f>
        <v>0</v>
      </c>
      <c r="BX6" s="220" t="n">
        <v>0</v>
      </c>
      <c r="BY6" s="220" t="n">
        <v>0</v>
      </c>
      <c r="CA6" s="220" t="n">
        <v>0</v>
      </c>
      <c r="CB6" s="220" t="n">
        <v>0</v>
      </c>
      <c r="CD6" s="220" t="n">
        <v>0</v>
      </c>
      <c r="CE6" s="220" t="n">
        <v>0</v>
      </c>
      <c r="CF6" s="220" t="n">
        <v>0</v>
      </c>
      <c r="CG6" s="220" t="n">
        <v>0</v>
      </c>
    </row>
    <row r="7" customFormat="false" ht="15" hidden="false" customHeight="false" outlineLevel="0" collapsed="false">
      <c r="A7" s="90"/>
      <c r="B7" s="91" t="n">
        <v>43431</v>
      </c>
      <c r="C7" s="92" t="n">
        <v>68</v>
      </c>
      <c r="D7" s="93" t="n">
        <v>0.7</v>
      </c>
      <c r="E7" s="94" t="n">
        <v>59</v>
      </c>
      <c r="F7" s="95" t="n">
        <v>79</v>
      </c>
      <c r="G7" s="95" t="n">
        <v>58</v>
      </c>
      <c r="H7" s="96" t="n">
        <v>0</v>
      </c>
      <c r="I7" s="96" t="n">
        <v>0</v>
      </c>
      <c r="J7" s="96" t="n">
        <v>0</v>
      </c>
      <c r="K7" s="96" t="n">
        <v>0</v>
      </c>
      <c r="L7" s="97" t="n">
        <v>0</v>
      </c>
      <c r="M7" s="97" t="n">
        <v>0</v>
      </c>
      <c r="N7" s="97" t="n">
        <v>0</v>
      </c>
      <c r="O7" s="97" t="n">
        <v>0</v>
      </c>
      <c r="P7" s="97" t="n">
        <v>0</v>
      </c>
      <c r="Q7" s="97" t="n">
        <v>0</v>
      </c>
      <c r="R7" s="97" t="n">
        <v>3680</v>
      </c>
      <c r="S7" s="98" t="n">
        <v>0</v>
      </c>
      <c r="T7" s="98" t="n">
        <v>0</v>
      </c>
      <c r="U7" s="99" t="n">
        <v>0</v>
      </c>
      <c r="V7" s="99" t="n">
        <v>0</v>
      </c>
      <c r="W7" s="96" t="n">
        <v>43</v>
      </c>
      <c r="X7" s="96" t="n">
        <v>1440</v>
      </c>
      <c r="Y7" s="96" t="n">
        <v>46</v>
      </c>
      <c r="Z7" s="96" t="n">
        <v>1440</v>
      </c>
      <c r="AA7" s="96" t="n">
        <v>60</v>
      </c>
      <c r="AB7" s="95" t="n">
        <v>1440</v>
      </c>
      <c r="AC7" s="100" t="n">
        <v>5</v>
      </c>
      <c r="AD7" s="101" t="n">
        <v>0</v>
      </c>
      <c r="AE7" s="95" t="n">
        <v>0</v>
      </c>
      <c r="AF7" s="102" t="s">
        <v>140</v>
      </c>
      <c r="AG7" s="103" t="n">
        <v>153.333333333333</v>
      </c>
      <c r="AH7" s="102" t="s">
        <v>140</v>
      </c>
      <c r="AI7" s="104" t="n">
        <f aca="false">IF(W7&gt;0,(1440-((W7*X7)+(Y7*Z7)+(AA7*AB7))/(W7+Y7+AA7))/1440, "no data")</f>
        <v>0</v>
      </c>
      <c r="AJ7" s="105" t="s">
        <v>140</v>
      </c>
      <c r="AK7" s="127" t="n">
        <v>0</v>
      </c>
      <c r="AL7" s="127" t="n">
        <v>0</v>
      </c>
      <c r="AM7" s="94" t="n">
        <v>0</v>
      </c>
      <c r="AN7" s="127" t="n">
        <v>0</v>
      </c>
      <c r="AO7" s="265" t="n">
        <v>0</v>
      </c>
      <c r="AP7" s="109" t="n">
        <v>0</v>
      </c>
      <c r="AQ7" s="130" t="s">
        <v>140</v>
      </c>
      <c r="AR7" s="111" t="n">
        <v>0</v>
      </c>
      <c r="AS7" s="36"/>
      <c r="AT7" s="95" t="n">
        <v>0</v>
      </c>
      <c r="AU7" s="112" t="n">
        <v>0</v>
      </c>
      <c r="AV7" s="112" t="n">
        <v>0</v>
      </c>
      <c r="AW7" s="95" t="n">
        <v>0</v>
      </c>
      <c r="AX7" s="112" t="n">
        <v>0</v>
      </c>
      <c r="AY7" s="95" t="n">
        <v>0</v>
      </c>
      <c r="AZ7" s="95" t="n">
        <v>5</v>
      </c>
      <c r="BB7" s="113" t="n">
        <v>0</v>
      </c>
      <c r="BC7" s="113" t="n">
        <v>0</v>
      </c>
      <c r="BD7" s="113" t="n">
        <v>0</v>
      </c>
      <c r="BE7" s="113" t="n">
        <v>0</v>
      </c>
      <c r="BF7" s="113" t="str">
        <f aca="false">AQ7</f>
        <v>no data</v>
      </c>
      <c r="BG7" s="214" t="n">
        <f aca="false">BD7/24</f>
        <v>0</v>
      </c>
      <c r="BH7" s="113" t="n">
        <v>0</v>
      </c>
      <c r="BI7" s="113" t="n">
        <v>0</v>
      </c>
      <c r="BJ7" s="113" t="n">
        <v>0</v>
      </c>
      <c r="BK7" s="113" t="n">
        <v>0</v>
      </c>
      <c r="BL7" s="113" t="n">
        <v>0</v>
      </c>
      <c r="BM7" s="113" t="n">
        <v>0</v>
      </c>
      <c r="BN7" s="118" t="n">
        <v>1005</v>
      </c>
      <c r="BO7" s="117" t="n">
        <v>0</v>
      </c>
      <c r="BP7" s="117" t="n">
        <v>0</v>
      </c>
      <c r="BQ7" s="117" t="n">
        <v>0</v>
      </c>
      <c r="BR7" s="117" t="n">
        <v>0</v>
      </c>
      <c r="BS7" s="120" t="n">
        <f aca="false">BR7-BQ7</f>
        <v>0</v>
      </c>
      <c r="BT7" s="117" t="n">
        <v>0</v>
      </c>
      <c r="BU7" s="117" t="n">
        <v>0</v>
      </c>
      <c r="BV7" s="135" t="n">
        <f aca="false">BU7-BT7</f>
        <v>0</v>
      </c>
      <c r="BW7" s="113" t="n">
        <f aca="false">BH7+BI7</f>
        <v>0</v>
      </c>
      <c r="BX7" s="220" t="n">
        <v>0</v>
      </c>
      <c r="BY7" s="220" t="n">
        <v>0</v>
      </c>
      <c r="CA7" s="220" t="n">
        <v>0</v>
      </c>
      <c r="CB7" s="220" t="n">
        <v>0</v>
      </c>
      <c r="CD7" s="220" t="n">
        <v>0</v>
      </c>
      <c r="CE7" s="220" t="n">
        <v>0</v>
      </c>
      <c r="CF7" s="220" t="n">
        <v>0</v>
      </c>
      <c r="CG7" s="220" t="n">
        <v>0</v>
      </c>
    </row>
    <row r="8" customFormat="false" ht="15" hidden="false" customHeight="false" outlineLevel="0" collapsed="false">
      <c r="A8" s="90"/>
      <c r="B8" s="91" t="n">
        <v>43432</v>
      </c>
      <c r="C8" s="92" t="n">
        <v>68</v>
      </c>
      <c r="D8" s="93" t="n">
        <v>0.65</v>
      </c>
      <c r="E8" s="94" t="n">
        <v>58</v>
      </c>
      <c r="F8" s="95" t="n">
        <v>86</v>
      </c>
      <c r="G8" s="95" t="n">
        <v>58</v>
      </c>
      <c r="H8" s="96" t="n">
        <v>0</v>
      </c>
      <c r="I8" s="96" t="n">
        <v>0</v>
      </c>
      <c r="J8" s="96" t="n">
        <v>0</v>
      </c>
      <c r="K8" s="96" t="n">
        <v>0</v>
      </c>
      <c r="L8" s="97" t="n">
        <v>0</v>
      </c>
      <c r="M8" s="97" t="n">
        <v>0</v>
      </c>
      <c r="N8" s="97" t="n">
        <v>0</v>
      </c>
      <c r="O8" s="97" t="n">
        <v>0</v>
      </c>
      <c r="P8" s="97" t="n">
        <v>0</v>
      </c>
      <c r="Q8" s="97" t="n">
        <v>0</v>
      </c>
      <c r="R8" s="97" t="n">
        <v>3680</v>
      </c>
      <c r="S8" s="98" t="n">
        <v>0</v>
      </c>
      <c r="T8" s="98" t="n">
        <v>0</v>
      </c>
      <c r="U8" s="99" t="n">
        <v>0</v>
      </c>
      <c r="V8" s="99" t="n">
        <v>0</v>
      </c>
      <c r="W8" s="96" t="n">
        <v>43</v>
      </c>
      <c r="X8" s="96" t="n">
        <v>1440</v>
      </c>
      <c r="Y8" s="96" t="n">
        <v>46</v>
      </c>
      <c r="Z8" s="96" t="n">
        <v>1440</v>
      </c>
      <c r="AA8" s="96" t="n">
        <v>60</v>
      </c>
      <c r="AB8" s="95" t="n">
        <v>1440</v>
      </c>
      <c r="AC8" s="100" t="n">
        <v>7</v>
      </c>
      <c r="AD8" s="101" t="n">
        <v>0</v>
      </c>
      <c r="AE8" s="95" t="n">
        <v>0</v>
      </c>
      <c r="AF8" s="102" t="s">
        <v>140</v>
      </c>
      <c r="AG8" s="103" t="n">
        <v>153.333333333333</v>
      </c>
      <c r="AH8" s="102" t="s">
        <v>140</v>
      </c>
      <c r="AI8" s="104" t="n">
        <f aca="false">IF(W8&gt;0,(1440-((W8*X8)+(Y8*Z8)+(AA8*AB8))/(W8+Y8+AA8))/1440, "no data")</f>
        <v>0</v>
      </c>
      <c r="AJ8" s="105" t="s">
        <v>140</v>
      </c>
      <c r="AK8" s="127" t="n">
        <v>0</v>
      </c>
      <c r="AL8" s="127" t="n">
        <v>0</v>
      </c>
      <c r="AM8" s="94" t="n">
        <v>0</v>
      </c>
      <c r="AN8" s="127" t="n">
        <v>0</v>
      </c>
      <c r="AO8" s="265" t="n">
        <v>0</v>
      </c>
      <c r="AP8" s="109" t="n">
        <v>0</v>
      </c>
      <c r="AQ8" s="130" t="s">
        <v>140</v>
      </c>
      <c r="AR8" s="111" t="n">
        <v>0</v>
      </c>
      <c r="AS8" s="36"/>
      <c r="AT8" s="95" t="n">
        <v>0</v>
      </c>
      <c r="AU8" s="112" t="n">
        <v>0</v>
      </c>
      <c r="AV8" s="112" t="n">
        <v>0</v>
      </c>
      <c r="AW8" s="95" t="n">
        <v>0</v>
      </c>
      <c r="AX8" s="112" t="n">
        <v>0</v>
      </c>
      <c r="AY8" s="95" t="n">
        <v>0</v>
      </c>
      <c r="AZ8" s="95" t="n">
        <v>7</v>
      </c>
      <c r="BB8" s="113" t="n">
        <v>0</v>
      </c>
      <c r="BC8" s="113" t="n">
        <v>0</v>
      </c>
      <c r="BD8" s="113" t="n">
        <v>0</v>
      </c>
      <c r="BE8" s="113" t="n">
        <v>0</v>
      </c>
      <c r="BF8" s="113" t="str">
        <f aca="false">AQ8</f>
        <v>no data</v>
      </c>
      <c r="BG8" s="214" t="n">
        <f aca="false">BD8/24</f>
        <v>0</v>
      </c>
      <c r="BH8" s="113" t="n">
        <v>0</v>
      </c>
      <c r="BI8" s="113" t="n">
        <v>0</v>
      </c>
      <c r="BJ8" s="113" t="n">
        <v>0</v>
      </c>
      <c r="BK8" s="113" t="n">
        <v>0</v>
      </c>
      <c r="BL8" s="113" t="n">
        <v>0</v>
      </c>
      <c r="BM8" s="113" t="n">
        <v>0</v>
      </c>
      <c r="BN8" s="118" t="n">
        <v>1006</v>
      </c>
      <c r="BO8" s="117" t="n">
        <v>0</v>
      </c>
      <c r="BP8" s="117" t="n">
        <v>0</v>
      </c>
      <c r="BQ8" s="117" t="n">
        <v>0</v>
      </c>
      <c r="BR8" s="117" t="n">
        <v>0</v>
      </c>
      <c r="BS8" s="120" t="n">
        <f aca="false">BR8-BQ8</f>
        <v>0</v>
      </c>
      <c r="BT8" s="117" t="n">
        <v>0</v>
      </c>
      <c r="BU8" s="117" t="n">
        <v>0</v>
      </c>
      <c r="BV8" s="135" t="n">
        <f aca="false">BU8-BT8</f>
        <v>0</v>
      </c>
      <c r="BW8" s="113" t="n">
        <f aca="false">BH8+BI8</f>
        <v>0</v>
      </c>
      <c r="BX8" s="220" t="n">
        <v>0</v>
      </c>
      <c r="BY8" s="220" t="n">
        <v>0</v>
      </c>
      <c r="CA8" s="220" t="n">
        <v>0</v>
      </c>
      <c r="CB8" s="220" t="n">
        <v>0</v>
      </c>
      <c r="CD8" s="220" t="n">
        <v>0</v>
      </c>
      <c r="CE8" s="220" t="n">
        <v>0</v>
      </c>
      <c r="CF8" s="220" t="n">
        <v>0</v>
      </c>
      <c r="CG8" s="220" t="n">
        <v>0</v>
      </c>
    </row>
    <row r="9" customFormat="false" ht="15" hidden="false" customHeight="false" outlineLevel="0" collapsed="false">
      <c r="A9" s="90"/>
      <c r="B9" s="91" t="n">
        <v>43433</v>
      </c>
      <c r="C9" s="92" t="n">
        <v>67.3</v>
      </c>
      <c r="D9" s="93" t="n">
        <v>0.676</v>
      </c>
      <c r="E9" s="94" t="n">
        <v>57.8</v>
      </c>
      <c r="F9" s="95" t="n">
        <v>82</v>
      </c>
      <c r="G9" s="95" t="n">
        <v>42</v>
      </c>
      <c r="H9" s="96" t="n">
        <v>0</v>
      </c>
      <c r="I9" s="96" t="n">
        <v>0</v>
      </c>
      <c r="J9" s="96" t="n">
        <v>0</v>
      </c>
      <c r="K9" s="96" t="n">
        <v>0</v>
      </c>
      <c r="L9" s="97" t="n">
        <v>0</v>
      </c>
      <c r="M9" s="97" t="n">
        <v>0</v>
      </c>
      <c r="N9" s="97" t="n">
        <v>0</v>
      </c>
      <c r="O9" s="97" t="n">
        <v>0</v>
      </c>
      <c r="P9" s="97" t="n">
        <v>0</v>
      </c>
      <c r="Q9" s="97" t="n">
        <v>0</v>
      </c>
      <c r="R9" s="97" t="n">
        <v>3691</v>
      </c>
      <c r="S9" s="98" t="n">
        <v>0</v>
      </c>
      <c r="T9" s="98" t="n">
        <v>0</v>
      </c>
      <c r="U9" s="99" t="n">
        <v>0</v>
      </c>
      <c r="V9" s="99" t="n">
        <v>0</v>
      </c>
      <c r="W9" s="96" t="n">
        <v>43</v>
      </c>
      <c r="X9" s="96" t="n">
        <v>1440</v>
      </c>
      <c r="Y9" s="96" t="n">
        <v>46</v>
      </c>
      <c r="Z9" s="96" t="n">
        <v>1440</v>
      </c>
      <c r="AA9" s="96" t="n">
        <v>60</v>
      </c>
      <c r="AB9" s="95" t="n">
        <v>1440</v>
      </c>
      <c r="AC9" s="100" t="n">
        <v>4</v>
      </c>
      <c r="AD9" s="101" t="n">
        <v>0</v>
      </c>
      <c r="AE9" s="95" t="n">
        <v>0</v>
      </c>
      <c r="AF9" s="102" t="s">
        <v>140</v>
      </c>
      <c r="AG9" s="103" t="n">
        <v>153.791666666667</v>
      </c>
      <c r="AH9" s="102" t="s">
        <v>140</v>
      </c>
      <c r="AI9" s="104" t="n">
        <f aca="false">IF(W9&gt;0,(1440-((W9*X9)+(Y9*Z9)+(AA9*AB9))/(W9+Y9+AA9))/1440, "no data")</f>
        <v>0</v>
      </c>
      <c r="AJ9" s="105" t="s">
        <v>140</v>
      </c>
      <c r="AK9" s="127" t="n">
        <v>0</v>
      </c>
      <c r="AL9" s="127" t="n">
        <v>0</v>
      </c>
      <c r="AM9" s="94" t="n">
        <v>0</v>
      </c>
      <c r="AN9" s="127" t="n">
        <v>0</v>
      </c>
      <c r="AO9" s="265" t="n">
        <v>0</v>
      </c>
      <c r="AP9" s="109" t="n">
        <v>0</v>
      </c>
      <c r="AQ9" s="130" t="s">
        <v>140</v>
      </c>
      <c r="AR9" s="111" t="n">
        <v>0</v>
      </c>
      <c r="AS9" s="36"/>
      <c r="AT9" s="95" t="n">
        <v>0</v>
      </c>
      <c r="AU9" s="112" t="n">
        <v>0</v>
      </c>
      <c r="AV9" s="112" t="n">
        <v>0</v>
      </c>
      <c r="AW9" s="95" t="n">
        <v>0</v>
      </c>
      <c r="AX9" s="112" t="n">
        <v>0</v>
      </c>
      <c r="AY9" s="95" t="n">
        <v>0</v>
      </c>
      <c r="AZ9" s="95" t="n">
        <v>4</v>
      </c>
      <c r="BB9" s="113" t="n">
        <v>0</v>
      </c>
      <c r="BC9" s="113" t="n">
        <v>0</v>
      </c>
      <c r="BD9" s="113" t="n">
        <v>0</v>
      </c>
      <c r="BE9" s="113" t="n">
        <v>0</v>
      </c>
      <c r="BF9" s="113" t="str">
        <f aca="false">AQ9</f>
        <v>no data</v>
      </c>
      <c r="BG9" s="214" t="n">
        <f aca="false">BD9/24</f>
        <v>0</v>
      </c>
      <c r="BH9" s="113" t="n">
        <v>0</v>
      </c>
      <c r="BI9" s="113" t="n">
        <v>0</v>
      </c>
      <c r="BJ9" s="113" t="n">
        <v>0</v>
      </c>
      <c r="BK9" s="113" t="n">
        <v>0</v>
      </c>
      <c r="BL9" s="113" t="n">
        <v>0</v>
      </c>
      <c r="BM9" s="113" t="n">
        <v>0</v>
      </c>
      <c r="BN9" s="118" t="n">
        <v>1006</v>
      </c>
      <c r="BO9" s="117" t="n">
        <v>0</v>
      </c>
      <c r="BP9" s="117" t="n">
        <v>0</v>
      </c>
      <c r="BQ9" s="117" t="n">
        <v>0</v>
      </c>
      <c r="BR9" s="117" t="n">
        <v>0</v>
      </c>
      <c r="BS9" s="120" t="n">
        <f aca="false">BR9-BQ9</f>
        <v>0</v>
      </c>
      <c r="BT9" s="113" t="n">
        <v>0</v>
      </c>
      <c r="BU9" s="113" t="n">
        <v>0</v>
      </c>
      <c r="BV9" s="135" t="n">
        <f aca="false">BU9-BT9</f>
        <v>0</v>
      </c>
      <c r="BW9" s="113" t="n">
        <f aca="false">BH9+BI9</f>
        <v>0</v>
      </c>
      <c r="BX9" s="220" t="n">
        <v>0</v>
      </c>
      <c r="BY9" s="220" t="n">
        <v>0</v>
      </c>
      <c r="CA9" s="220" t="n">
        <v>0</v>
      </c>
      <c r="CB9" s="220" t="n">
        <v>0</v>
      </c>
      <c r="CD9" s="220" t="n">
        <v>0</v>
      </c>
      <c r="CE9" s="220" t="n">
        <v>0</v>
      </c>
      <c r="CF9" s="220" t="n">
        <v>0</v>
      </c>
      <c r="CG9" s="220" t="n">
        <v>0</v>
      </c>
    </row>
    <row r="10" customFormat="false" ht="15" hidden="false" customHeight="false" outlineLevel="0" collapsed="false">
      <c r="A10" s="90"/>
      <c r="B10" s="91" t="n">
        <v>43434</v>
      </c>
      <c r="C10" s="92" t="n">
        <v>67.3</v>
      </c>
      <c r="D10" s="93" t="n">
        <v>0.676</v>
      </c>
      <c r="E10" s="94" t="n">
        <v>57.8</v>
      </c>
      <c r="F10" s="95" t="n">
        <v>82</v>
      </c>
      <c r="G10" s="95" t="n">
        <v>58</v>
      </c>
      <c r="H10" s="96" t="n">
        <v>0</v>
      </c>
      <c r="I10" s="96" t="n">
        <v>0</v>
      </c>
      <c r="J10" s="96" t="n">
        <v>0</v>
      </c>
      <c r="K10" s="96" t="n">
        <v>0</v>
      </c>
      <c r="L10" s="97" t="n">
        <v>0</v>
      </c>
      <c r="M10" s="97" t="n">
        <v>0</v>
      </c>
      <c r="N10" s="97" t="n">
        <v>0</v>
      </c>
      <c r="O10" s="97" t="n">
        <v>0</v>
      </c>
      <c r="P10" s="97" t="n">
        <v>0</v>
      </c>
      <c r="Q10" s="97" t="n">
        <v>0</v>
      </c>
      <c r="R10" s="97" t="n">
        <v>3691</v>
      </c>
      <c r="S10" s="98" t="n">
        <v>0</v>
      </c>
      <c r="T10" s="98" t="n">
        <v>0</v>
      </c>
      <c r="U10" s="99" t="n">
        <v>0</v>
      </c>
      <c r="V10" s="99" t="n">
        <v>0</v>
      </c>
      <c r="W10" s="96" t="n">
        <v>43</v>
      </c>
      <c r="X10" s="96" t="n">
        <v>1440</v>
      </c>
      <c r="Y10" s="96" t="n">
        <v>46</v>
      </c>
      <c r="Z10" s="96" t="n">
        <v>1440</v>
      </c>
      <c r="AA10" s="96" t="n">
        <v>60</v>
      </c>
      <c r="AB10" s="95" t="n">
        <v>1440</v>
      </c>
      <c r="AC10" s="100" t="n">
        <v>5</v>
      </c>
      <c r="AD10" s="101" t="n">
        <v>0</v>
      </c>
      <c r="AE10" s="95" t="n">
        <v>0</v>
      </c>
      <c r="AF10" s="102" t="s">
        <v>140</v>
      </c>
      <c r="AG10" s="103" t="n">
        <v>153.791666666667</v>
      </c>
      <c r="AH10" s="102" t="s">
        <v>140</v>
      </c>
      <c r="AI10" s="104" t="n">
        <f aca="false">IF(W10&gt;0,(1440-((W10*X10)+(Y10*Z10)+(AA10*AB10))/(W10+Y10+AA10))/1440, "no data")</f>
        <v>0</v>
      </c>
      <c r="AJ10" s="105" t="s">
        <v>140</v>
      </c>
      <c r="AK10" s="127" t="n">
        <v>0</v>
      </c>
      <c r="AL10" s="127" t="n">
        <v>0</v>
      </c>
      <c r="AM10" s="94" t="n">
        <v>0</v>
      </c>
      <c r="AN10" s="127" t="n">
        <v>0</v>
      </c>
      <c r="AO10" s="265" t="n">
        <v>0</v>
      </c>
      <c r="AP10" s="109" t="n">
        <v>0</v>
      </c>
      <c r="AQ10" s="130" t="s">
        <v>140</v>
      </c>
      <c r="AR10" s="111" t="n">
        <v>0</v>
      </c>
      <c r="AS10" s="36"/>
      <c r="AT10" s="95" t="n">
        <v>0</v>
      </c>
      <c r="AU10" s="112" t="n">
        <v>0</v>
      </c>
      <c r="AV10" s="112" t="n">
        <v>0</v>
      </c>
      <c r="AW10" s="95" t="n">
        <v>0</v>
      </c>
      <c r="AX10" s="112" t="n">
        <v>0</v>
      </c>
      <c r="AY10" s="95" t="n">
        <v>0</v>
      </c>
      <c r="AZ10" s="95" t="n">
        <v>5</v>
      </c>
      <c r="BB10" s="113" t="n">
        <v>0</v>
      </c>
      <c r="BC10" s="113" t="n">
        <v>0</v>
      </c>
      <c r="BD10" s="113" t="n">
        <v>0</v>
      </c>
      <c r="BE10" s="113" t="n">
        <v>0</v>
      </c>
      <c r="BF10" s="113" t="str">
        <f aca="false">AQ10</f>
        <v>no data</v>
      </c>
      <c r="BG10" s="214" t="n">
        <f aca="false">BD10/24</f>
        <v>0</v>
      </c>
      <c r="BH10" s="113" t="n">
        <v>0</v>
      </c>
      <c r="BI10" s="113" t="n">
        <v>0</v>
      </c>
      <c r="BJ10" s="113" t="n">
        <v>0</v>
      </c>
      <c r="BK10" s="113" t="n">
        <v>0</v>
      </c>
      <c r="BL10" s="113" t="n">
        <v>0</v>
      </c>
      <c r="BM10" s="113" t="n">
        <v>0</v>
      </c>
      <c r="BN10" s="118" t="n">
        <v>1005</v>
      </c>
      <c r="BO10" s="117" t="n">
        <v>0</v>
      </c>
      <c r="BP10" s="117" t="n">
        <v>0</v>
      </c>
      <c r="BQ10" s="117" t="n">
        <v>0</v>
      </c>
      <c r="BR10" s="117" t="n">
        <v>0</v>
      </c>
      <c r="BS10" s="120" t="n">
        <f aca="false">BR10-BQ10</f>
        <v>0</v>
      </c>
      <c r="BT10" s="113" t="n">
        <v>0</v>
      </c>
      <c r="BU10" s="113" t="n">
        <v>0</v>
      </c>
      <c r="BV10" s="135" t="n">
        <f aca="false">BU10-BT10</f>
        <v>0</v>
      </c>
      <c r="BW10" s="113" t="n">
        <f aca="false">BH10+BI10</f>
        <v>0</v>
      </c>
      <c r="BX10" s="114" t="n">
        <v>0</v>
      </c>
      <c r="BY10" s="114" t="n">
        <v>0</v>
      </c>
      <c r="CA10" s="220" t="n">
        <v>0</v>
      </c>
      <c r="CB10" s="220" t="n">
        <v>0</v>
      </c>
      <c r="CD10" s="220" t="n">
        <v>0</v>
      </c>
      <c r="CE10" s="220" t="n">
        <v>0</v>
      </c>
      <c r="CF10" s="220" t="n">
        <v>0</v>
      </c>
      <c r="CG10" s="220" t="n">
        <v>0</v>
      </c>
    </row>
    <row r="11" customFormat="false" ht="15" hidden="false" customHeight="false" outlineLevel="0" collapsed="false">
      <c r="A11" s="90"/>
      <c r="B11" s="91" t="n">
        <v>43435</v>
      </c>
      <c r="C11" s="92" t="n">
        <v>65.2</v>
      </c>
      <c r="D11" s="93" t="n">
        <v>0.662</v>
      </c>
      <c r="E11" s="94" t="n">
        <v>54.9</v>
      </c>
      <c r="F11" s="95" t="n">
        <v>89</v>
      </c>
      <c r="G11" s="95" t="n">
        <v>50</v>
      </c>
      <c r="H11" s="96" t="n">
        <v>0</v>
      </c>
      <c r="I11" s="96" t="n">
        <v>0</v>
      </c>
      <c r="J11" s="96" t="n">
        <v>0</v>
      </c>
      <c r="K11" s="96" t="n">
        <v>0</v>
      </c>
      <c r="L11" s="97" t="n">
        <v>0</v>
      </c>
      <c r="M11" s="97" t="n">
        <v>0</v>
      </c>
      <c r="N11" s="97" t="n">
        <v>0</v>
      </c>
      <c r="O11" s="97" t="n">
        <v>0</v>
      </c>
      <c r="P11" s="97" t="n">
        <v>0</v>
      </c>
      <c r="Q11" s="97" t="n">
        <v>0</v>
      </c>
      <c r="R11" s="97" t="n">
        <v>3696</v>
      </c>
      <c r="S11" s="98" t="n">
        <v>0</v>
      </c>
      <c r="T11" s="98" t="n">
        <v>0</v>
      </c>
      <c r="U11" s="99" t="n">
        <v>0</v>
      </c>
      <c r="V11" s="99" t="n">
        <v>0</v>
      </c>
      <c r="W11" s="96" t="n">
        <v>43</v>
      </c>
      <c r="X11" s="96" t="n">
        <v>1440</v>
      </c>
      <c r="Y11" s="96" t="n">
        <v>46</v>
      </c>
      <c r="Z11" s="96" t="n">
        <v>1440</v>
      </c>
      <c r="AA11" s="96" t="n">
        <v>60</v>
      </c>
      <c r="AB11" s="95" t="n">
        <v>1440</v>
      </c>
      <c r="AC11" s="100" t="n">
        <v>5</v>
      </c>
      <c r="AD11" s="101" t="n">
        <f aca="false">U11-T11</f>
        <v>0</v>
      </c>
      <c r="AE11" s="95" t="n">
        <v>0</v>
      </c>
      <c r="AF11" s="102" t="str">
        <f aca="false">IF(AE11&gt;0, V11/(AE11*24),"no data")</f>
        <v>no data</v>
      </c>
      <c r="AG11" s="103" t="n">
        <f aca="false">IF(R11&gt;0,R11/24,"no data")</f>
        <v>154</v>
      </c>
      <c r="AH11" s="102" t="str">
        <f aca="false">IF(U11&gt;0,(U11/R11),"no data")</f>
        <v>no data</v>
      </c>
      <c r="AI11" s="104" t="n">
        <f aca="false">IF(W11&gt;0,(1440-((W11*X11)+(Y11*Z11)+(AA11*AB11))/(W11+Y11+AA11))/1440, "no data")</f>
        <v>0</v>
      </c>
      <c r="AJ11" s="105" t="str">
        <f aca="false">IF(U11&gt;0,(1440-((X11*W11+AT11*AU11)+(Z11*Y11+AV11*AW11)+(AA11*AB11+AX11*AY11))/(W11+Y11+AA11))/1440,"no data")</f>
        <v>no data</v>
      </c>
      <c r="AK11" s="127" t="n">
        <v>0</v>
      </c>
      <c r="AL11" s="128" t="n">
        <v>0</v>
      </c>
      <c r="AM11" s="94" t="n">
        <f aca="false">AK11*AL11</f>
        <v>0</v>
      </c>
      <c r="AN11" s="127" t="n">
        <v>0</v>
      </c>
      <c r="AO11" s="219" t="n">
        <v>0</v>
      </c>
      <c r="AP11" s="109" t="n">
        <f aca="false">AN11*AO11</f>
        <v>0</v>
      </c>
      <c r="AQ11" s="130" t="str">
        <f aca="false">IF(U11&gt;0,((((AK11*AL11)+(AN11*AO11))/(U11*1000))*1000000),"no data")</f>
        <v>no data</v>
      </c>
      <c r="AR11" s="111" t="n">
        <f aca="false">S11/24</f>
        <v>0</v>
      </c>
      <c r="AS11" s="36"/>
      <c r="AT11" s="95" t="n">
        <v>0</v>
      </c>
      <c r="AU11" s="112" t="n">
        <v>0</v>
      </c>
      <c r="AV11" s="112" t="n">
        <v>0</v>
      </c>
      <c r="AW11" s="95" t="n">
        <v>0</v>
      </c>
      <c r="AX11" s="112" t="n">
        <v>0</v>
      </c>
      <c r="AY11" s="95" t="n">
        <v>0</v>
      </c>
      <c r="AZ11" s="95" t="n">
        <v>5</v>
      </c>
      <c r="BB11" s="113" t="n">
        <v>0</v>
      </c>
      <c r="BC11" s="113" t="n">
        <v>0</v>
      </c>
      <c r="BD11" s="113" t="n">
        <v>0</v>
      </c>
      <c r="BE11" s="113" t="n">
        <f aca="false">BC11-BB11</f>
        <v>0</v>
      </c>
      <c r="BF11" s="113" t="str">
        <f aca="false">AQ11</f>
        <v>no data</v>
      </c>
      <c r="BG11" s="214" t="n">
        <f aca="false">BD11/24</f>
        <v>0</v>
      </c>
      <c r="BH11" s="115" t="n">
        <v>0</v>
      </c>
      <c r="BI11" s="116" t="n">
        <v>0</v>
      </c>
      <c r="BJ11" s="117" t="n">
        <v>0</v>
      </c>
      <c r="BK11" s="118" t="n">
        <v>0</v>
      </c>
      <c r="BL11" s="118" t="n">
        <v>0</v>
      </c>
      <c r="BM11" s="118" t="n">
        <v>0</v>
      </c>
      <c r="BN11" s="118" t="n">
        <v>1006</v>
      </c>
      <c r="BO11" s="117" t="n">
        <v>0</v>
      </c>
      <c r="BP11" s="119" t="n">
        <v>0</v>
      </c>
      <c r="BQ11" s="114" t="n">
        <v>0</v>
      </c>
      <c r="BR11" s="114" t="n">
        <v>0</v>
      </c>
      <c r="BS11" s="120" t="n">
        <f aca="false">BR11-BQ11</f>
        <v>0</v>
      </c>
      <c r="BT11" s="113" t="n">
        <v>0</v>
      </c>
      <c r="BU11" s="113" t="n">
        <v>0</v>
      </c>
      <c r="BV11" s="135" t="n">
        <f aca="false">BU11-BT11</f>
        <v>0</v>
      </c>
      <c r="BW11" s="113" t="n">
        <f aca="false">BH11+BI11</f>
        <v>0</v>
      </c>
      <c r="BX11" s="113" t="n">
        <v>0</v>
      </c>
      <c r="BY11" s="113" t="n">
        <v>0</v>
      </c>
      <c r="CA11" s="113" t="n">
        <v>0</v>
      </c>
      <c r="CB11" s="113" t="n">
        <v>0</v>
      </c>
      <c r="CD11" s="113" t="n">
        <v>0</v>
      </c>
      <c r="CE11" s="113" t="n">
        <v>0</v>
      </c>
      <c r="CF11" s="113" t="n">
        <v>0</v>
      </c>
      <c r="CG11" s="113" t="n">
        <v>0</v>
      </c>
    </row>
    <row r="12" customFormat="false" ht="15" hidden="false" customHeight="false" outlineLevel="0" collapsed="false">
      <c r="A12" s="90"/>
      <c r="B12" s="91" t="n">
        <v>43436</v>
      </c>
      <c r="C12" s="92" t="n">
        <v>66.1</v>
      </c>
      <c r="D12" s="93" t="n">
        <v>0.58</v>
      </c>
      <c r="E12" s="94" t="n">
        <v>53.4</v>
      </c>
      <c r="F12" s="95" t="n">
        <v>87</v>
      </c>
      <c r="G12" s="95" t="n">
        <v>56</v>
      </c>
      <c r="H12" s="96" t="n">
        <v>0</v>
      </c>
      <c r="I12" s="96" t="n">
        <v>0</v>
      </c>
      <c r="J12" s="96" t="n">
        <v>0</v>
      </c>
      <c r="K12" s="96" t="n">
        <v>0</v>
      </c>
      <c r="L12" s="97" t="n">
        <v>0</v>
      </c>
      <c r="M12" s="97" t="n">
        <v>0</v>
      </c>
      <c r="N12" s="97" t="n">
        <v>0</v>
      </c>
      <c r="O12" s="97" t="n">
        <v>0</v>
      </c>
      <c r="P12" s="97" t="n">
        <v>0</v>
      </c>
      <c r="Q12" s="97" t="n">
        <v>0</v>
      </c>
      <c r="R12" s="97" t="n">
        <v>3691</v>
      </c>
      <c r="S12" s="98" t="n">
        <v>0</v>
      </c>
      <c r="T12" s="98" t="n">
        <v>0</v>
      </c>
      <c r="U12" s="99" t="n">
        <v>0</v>
      </c>
      <c r="V12" s="99" t="n">
        <v>0</v>
      </c>
      <c r="W12" s="96" t="n">
        <v>43</v>
      </c>
      <c r="X12" s="96" t="n">
        <v>1440</v>
      </c>
      <c r="Y12" s="96" t="n">
        <v>46</v>
      </c>
      <c r="Z12" s="96" t="n">
        <v>1440</v>
      </c>
      <c r="AA12" s="96" t="n">
        <v>60</v>
      </c>
      <c r="AB12" s="95" t="n">
        <v>1440</v>
      </c>
      <c r="AC12" s="100" t="n">
        <v>5</v>
      </c>
      <c r="AD12" s="101" t="n">
        <v>0</v>
      </c>
      <c r="AE12" s="95" t="n">
        <v>0</v>
      </c>
      <c r="AF12" s="102" t="str">
        <f aca="false">IF(AE12&gt;0, V12/(AE12*24),"no data")</f>
        <v>no data</v>
      </c>
      <c r="AG12" s="103" t="n">
        <f aca="false">IF(R12&gt;0,R12/24,"no data")</f>
        <v>153.791666666667</v>
      </c>
      <c r="AH12" s="102" t="str">
        <f aca="false">IF(U12&gt;0,(U12/R12),"no data")</f>
        <v>no data</v>
      </c>
      <c r="AI12" s="104" t="n">
        <f aca="false">IF(W12&gt;0,(1440-((W12*X12)+(Y12*Z12)+(AA12*AB12))/(W12+Y12+AA12))/1440, "no data")</f>
        <v>0</v>
      </c>
      <c r="AJ12" s="105" t="str">
        <f aca="false">IF(U12&gt;0,(1440-((X12*W12+AT12*AU12)+(Z12*Y12+AV12*AW12)+(AA12*AB12+AX12*AY12))/(W12+Y12+AA12))/1440,"no data")</f>
        <v>no data</v>
      </c>
      <c r="AK12" s="127" t="n">
        <v>0</v>
      </c>
      <c r="AL12" s="128" t="n">
        <v>0</v>
      </c>
      <c r="AM12" s="94" t="n">
        <f aca="false">AK12*AL12</f>
        <v>0</v>
      </c>
      <c r="AN12" s="127" t="n">
        <v>0</v>
      </c>
      <c r="AO12" s="219" t="n">
        <v>0</v>
      </c>
      <c r="AP12" s="109" t="n">
        <f aca="false">AN12*AO12</f>
        <v>0</v>
      </c>
      <c r="AQ12" s="130" t="str">
        <f aca="false">IF(U12&gt;0,((((AK12*AL12)+(AN12*AO12))/(U12*1000))*1000000),"no data")</f>
        <v>no data</v>
      </c>
      <c r="AR12" s="111" t="n">
        <v>0</v>
      </c>
      <c r="AS12" s="36"/>
      <c r="AT12" s="95" t="n">
        <v>0</v>
      </c>
      <c r="AU12" s="112" t="n">
        <v>0</v>
      </c>
      <c r="AV12" s="112" t="n">
        <v>0</v>
      </c>
      <c r="AW12" s="95" t="n">
        <v>0</v>
      </c>
      <c r="AX12" s="112" t="n">
        <v>0</v>
      </c>
      <c r="AY12" s="95" t="n">
        <v>0</v>
      </c>
      <c r="AZ12" s="95" t="n">
        <v>5</v>
      </c>
      <c r="BB12" s="113" t="n">
        <v>0</v>
      </c>
      <c r="BC12" s="113" t="n">
        <v>0</v>
      </c>
      <c r="BD12" s="113" t="n">
        <v>0</v>
      </c>
      <c r="BE12" s="113" t="n">
        <v>0</v>
      </c>
      <c r="BF12" s="113" t="str">
        <f aca="false">AQ12</f>
        <v>no data</v>
      </c>
      <c r="BG12" s="214" t="n">
        <f aca="false">BD12/24</f>
        <v>0</v>
      </c>
      <c r="BH12" s="115" t="n">
        <v>0</v>
      </c>
      <c r="BI12" s="116" t="n">
        <v>0</v>
      </c>
      <c r="BJ12" s="117" t="n">
        <v>0</v>
      </c>
      <c r="BK12" s="118" t="n">
        <v>0</v>
      </c>
      <c r="BL12" s="118" t="n">
        <v>0</v>
      </c>
      <c r="BM12" s="118" t="n">
        <v>0</v>
      </c>
      <c r="BN12" s="118" t="n">
        <v>1005</v>
      </c>
      <c r="BO12" s="117" t="n">
        <v>0</v>
      </c>
      <c r="BP12" s="119" t="n">
        <v>0</v>
      </c>
      <c r="BQ12" s="114" t="n">
        <v>0</v>
      </c>
      <c r="BR12" s="114" t="n">
        <v>0</v>
      </c>
      <c r="BS12" s="120" t="n">
        <f aca="false">BR12-BQ12</f>
        <v>0</v>
      </c>
      <c r="BT12" s="113" t="n">
        <v>0</v>
      </c>
      <c r="BU12" s="113" t="n">
        <v>0</v>
      </c>
      <c r="BV12" s="135" t="n">
        <f aca="false">BU12-BT12</f>
        <v>0</v>
      </c>
      <c r="BW12" s="113" t="n">
        <f aca="false">BH12+BI12</f>
        <v>0</v>
      </c>
      <c r="BX12" s="220" t="n">
        <v>0</v>
      </c>
      <c r="BY12" s="220" t="n">
        <v>0</v>
      </c>
      <c r="CA12" s="220" t="n">
        <v>0</v>
      </c>
      <c r="CB12" s="220" t="n">
        <v>0</v>
      </c>
      <c r="CD12" s="220" t="n">
        <v>0</v>
      </c>
      <c r="CE12" s="220" t="n">
        <v>0</v>
      </c>
      <c r="CF12" s="220" t="n">
        <v>0</v>
      </c>
      <c r="CG12" s="220" t="n">
        <v>0</v>
      </c>
    </row>
    <row r="13" customFormat="false" ht="15" hidden="false" customHeight="true" outlineLevel="0" collapsed="false">
      <c r="A13" s="90" t="s">
        <v>143</v>
      </c>
      <c r="B13" s="91" t="n">
        <v>43437</v>
      </c>
      <c r="C13" s="140" t="n">
        <v>66</v>
      </c>
      <c r="D13" s="141" t="n">
        <v>0.607</v>
      </c>
      <c r="E13" s="142" t="n">
        <v>54.7</v>
      </c>
      <c r="F13" s="143" t="n">
        <v>86</v>
      </c>
      <c r="G13" s="143" t="n">
        <v>57</v>
      </c>
      <c r="H13" s="144" t="n">
        <v>0</v>
      </c>
      <c r="I13" s="144" t="n">
        <v>0</v>
      </c>
      <c r="J13" s="144" t="n">
        <v>0</v>
      </c>
      <c r="K13" s="144" t="n">
        <v>0</v>
      </c>
      <c r="L13" s="145" t="n">
        <v>0</v>
      </c>
      <c r="M13" s="145" t="n">
        <v>0</v>
      </c>
      <c r="N13" s="145" t="n">
        <v>0</v>
      </c>
      <c r="O13" s="145" t="n">
        <v>0</v>
      </c>
      <c r="P13" s="145" t="n">
        <v>0</v>
      </c>
      <c r="Q13" s="145" t="n">
        <v>0</v>
      </c>
      <c r="R13" s="146" t="n">
        <v>3694</v>
      </c>
      <c r="S13" s="147" t="n">
        <v>0</v>
      </c>
      <c r="T13" s="147" t="n">
        <v>0</v>
      </c>
      <c r="U13" s="148" t="n">
        <v>0</v>
      </c>
      <c r="V13" s="148" t="n">
        <v>0</v>
      </c>
      <c r="W13" s="143" t="n">
        <v>43</v>
      </c>
      <c r="X13" s="143" t="n">
        <v>1440</v>
      </c>
      <c r="Y13" s="143" t="n">
        <v>46</v>
      </c>
      <c r="Z13" s="143" t="n">
        <v>1440</v>
      </c>
      <c r="AA13" s="143" t="n">
        <v>60</v>
      </c>
      <c r="AB13" s="143" t="n">
        <v>1440</v>
      </c>
      <c r="AC13" s="149" t="n">
        <v>8</v>
      </c>
      <c r="AD13" s="150" t="n">
        <v>0</v>
      </c>
      <c r="AE13" s="143" t="n">
        <v>0</v>
      </c>
      <c r="AF13" s="267" t="str">
        <f aca="false">IF(AE13&gt;0, V13/(AE13*24),"no data")</f>
        <v>no data</v>
      </c>
      <c r="AG13" s="268" t="n">
        <f aca="false">IF(R13&gt;0,R13/24,"no data")</f>
        <v>153.916666666667</v>
      </c>
      <c r="AH13" s="267" t="str">
        <f aca="false">IF(U13&gt;0,(U13/R13),"no data")</f>
        <v>no data</v>
      </c>
      <c r="AI13" s="269" t="n">
        <f aca="false">IF(W13&gt;0,(1440-((W13*X13)+(Y13*Z13)+(AA13*AB13))/(W13+Y13+AA13))/1440, "no data")</f>
        <v>0</v>
      </c>
      <c r="AJ13" s="270" t="str">
        <f aca="false">IF(U13&gt;0,(1440-((X13*W13+AT13*AU13)+(Z13*Y13+AV13*AW13)+(AA13*AB13+AX13*AY13))/(W13+Y13+AA13))/1440,"no data")</f>
        <v>no data</v>
      </c>
      <c r="AK13" s="127" t="n">
        <v>0</v>
      </c>
      <c r="AL13" s="133" t="n">
        <v>0</v>
      </c>
      <c r="AM13" s="251" t="n">
        <f aca="false">AK13*AL13</f>
        <v>0</v>
      </c>
      <c r="AN13" s="127" t="n">
        <v>0</v>
      </c>
      <c r="AO13" s="219" t="n">
        <v>990</v>
      </c>
      <c r="AP13" s="155" t="n">
        <f aca="false">AN13*AO13</f>
        <v>0</v>
      </c>
      <c r="AQ13" s="156" t="str">
        <f aca="false">IF(U13&gt;0,((((AK13*AL13)+(AN13*AO13))/(U13*1000))*1000000),"no data")</f>
        <v>no data</v>
      </c>
      <c r="AR13" s="157" t="n">
        <v>0</v>
      </c>
      <c r="AS13" s="36"/>
      <c r="AT13" s="158" t="n">
        <v>0</v>
      </c>
      <c r="AU13" s="143" t="n">
        <v>0</v>
      </c>
      <c r="AV13" s="159" t="n">
        <v>0</v>
      </c>
      <c r="AW13" s="159" t="n">
        <v>0</v>
      </c>
      <c r="AX13" s="143" t="n">
        <v>0</v>
      </c>
      <c r="AY13" s="159" t="n">
        <v>0</v>
      </c>
      <c r="AZ13" s="143" t="n">
        <v>8</v>
      </c>
      <c r="BB13" s="143" t="n">
        <v>0</v>
      </c>
      <c r="BC13" s="143" t="n">
        <v>0</v>
      </c>
      <c r="BD13" s="143" t="n">
        <v>0</v>
      </c>
      <c r="BE13" s="160" t="n">
        <v>0</v>
      </c>
      <c r="BF13" s="271" t="str">
        <f aca="false">AQ13</f>
        <v>no data</v>
      </c>
      <c r="BG13" s="162" t="n">
        <f aca="false">BD13/24</f>
        <v>0</v>
      </c>
      <c r="BH13" s="163" t="n">
        <v>0</v>
      </c>
      <c r="BI13" s="164" t="n">
        <v>0</v>
      </c>
      <c r="BJ13" s="162" t="n">
        <v>0</v>
      </c>
      <c r="BK13" s="160" t="n">
        <v>0</v>
      </c>
      <c r="BL13" s="160" t="n">
        <v>0</v>
      </c>
      <c r="BM13" s="160" t="n">
        <v>0</v>
      </c>
      <c r="BN13" s="160" t="n">
        <v>1005</v>
      </c>
      <c r="BO13" s="162" t="n">
        <v>0</v>
      </c>
      <c r="BP13" s="165" t="n">
        <v>0</v>
      </c>
      <c r="BQ13" s="162" t="n">
        <v>0</v>
      </c>
      <c r="BR13" s="162" t="n">
        <v>0</v>
      </c>
      <c r="BS13" s="120" t="n">
        <f aca="false">BR13-BQ13</f>
        <v>0</v>
      </c>
      <c r="BT13" s="160" t="n">
        <v>0</v>
      </c>
      <c r="BU13" s="160" t="n">
        <v>0</v>
      </c>
      <c r="BV13" s="135" t="n">
        <f aca="false">BU13-BT13</f>
        <v>0</v>
      </c>
      <c r="BW13" s="160" t="n">
        <f aca="false">BH13+BI13</f>
        <v>0</v>
      </c>
      <c r="BX13" s="162" t="n">
        <v>0</v>
      </c>
      <c r="BY13" s="162" t="n">
        <v>0</v>
      </c>
      <c r="CA13" s="162" t="n">
        <v>0</v>
      </c>
      <c r="CB13" s="162" t="n">
        <v>0</v>
      </c>
      <c r="CD13" s="162" t="n">
        <v>0</v>
      </c>
      <c r="CE13" s="162" t="n">
        <v>0</v>
      </c>
      <c r="CF13" s="162" t="n">
        <v>0</v>
      </c>
      <c r="CG13" s="162" t="n">
        <v>0</v>
      </c>
    </row>
    <row r="14" customFormat="false" ht="15" hidden="false" customHeight="false" outlineLevel="0" collapsed="false">
      <c r="A14" s="90"/>
      <c r="B14" s="91" t="n">
        <v>43438</v>
      </c>
      <c r="C14" s="140" t="n">
        <v>65.1</v>
      </c>
      <c r="D14" s="166" t="n">
        <v>0.628</v>
      </c>
      <c r="E14" s="142" t="n">
        <v>54</v>
      </c>
      <c r="F14" s="143" t="n">
        <v>79</v>
      </c>
      <c r="G14" s="143" t="n">
        <v>56</v>
      </c>
      <c r="H14" s="144" t="n">
        <v>0</v>
      </c>
      <c r="I14" s="144" t="n">
        <v>0</v>
      </c>
      <c r="J14" s="144" t="n">
        <v>0</v>
      </c>
      <c r="K14" s="144" t="n">
        <v>0</v>
      </c>
      <c r="L14" s="145" t="n">
        <v>0</v>
      </c>
      <c r="M14" s="145" t="n">
        <v>0</v>
      </c>
      <c r="N14" s="145" t="n">
        <v>0</v>
      </c>
      <c r="O14" s="145" t="n">
        <v>0</v>
      </c>
      <c r="P14" s="145" t="n">
        <v>0</v>
      </c>
      <c r="Q14" s="145" t="n">
        <v>0</v>
      </c>
      <c r="R14" s="146" t="n">
        <v>3698</v>
      </c>
      <c r="S14" s="147" t="n">
        <v>0</v>
      </c>
      <c r="T14" s="147" t="n">
        <v>0</v>
      </c>
      <c r="U14" s="148" t="n">
        <v>0</v>
      </c>
      <c r="V14" s="148" t="n">
        <v>0</v>
      </c>
      <c r="W14" s="143" t="n">
        <v>43</v>
      </c>
      <c r="X14" s="143" t="n">
        <v>1440</v>
      </c>
      <c r="Y14" s="143" t="n">
        <v>46</v>
      </c>
      <c r="Z14" s="143" t="n">
        <v>1440</v>
      </c>
      <c r="AA14" s="143" t="n">
        <v>60</v>
      </c>
      <c r="AB14" s="143" t="n">
        <v>1440</v>
      </c>
      <c r="AC14" s="149" t="n">
        <v>7</v>
      </c>
      <c r="AD14" s="150" t="n">
        <v>0</v>
      </c>
      <c r="AE14" s="143" t="n">
        <v>0</v>
      </c>
      <c r="AF14" s="267" t="str">
        <f aca="false">IF(AE14&gt;0, V14/(AE14*24),"no data")</f>
        <v>no data</v>
      </c>
      <c r="AG14" s="268" t="n">
        <f aca="false">IF(R14&gt;0,R14/24,"no data")</f>
        <v>154.083333333333</v>
      </c>
      <c r="AH14" s="267" t="str">
        <f aca="false">IF(U14&gt;0,(U14/R14),"no data")</f>
        <v>no data</v>
      </c>
      <c r="AI14" s="269" t="n">
        <f aca="false">IF(W14&gt;0,(1440-((W14*X14)+(Y14*Z14)+(AA14*AB14))/(W14+Y14+AA14))/1440, "no data")</f>
        <v>0</v>
      </c>
      <c r="AJ14" s="270" t="str">
        <f aca="false">IF(U14&gt;0,(1440-((X14*W14+AT14*AU14)+(Z14*Y14+AV14*AW14)+(AA14*AB14+AX14*AY14))/(W14+Y14+AA14))/1440,"no data")</f>
        <v>no data</v>
      </c>
      <c r="AK14" s="127" t="n">
        <v>0</v>
      </c>
      <c r="AL14" s="133" t="n">
        <v>0</v>
      </c>
      <c r="AM14" s="251" t="n">
        <f aca="false">AK14*AL14</f>
        <v>0</v>
      </c>
      <c r="AN14" s="127" t="n">
        <v>0</v>
      </c>
      <c r="AO14" s="219" t="n">
        <v>0</v>
      </c>
      <c r="AP14" s="155" t="n">
        <f aca="false">AN14*AO14</f>
        <v>0</v>
      </c>
      <c r="AQ14" s="156" t="str">
        <f aca="false">IF(U14&gt;0,((((AK14*AL14)+(AN14*AO14))/(U14*1000))*1000000),"no data")</f>
        <v>no data</v>
      </c>
      <c r="AR14" s="157" t="n">
        <v>0</v>
      </c>
      <c r="AS14" s="36"/>
      <c r="AT14" s="158" t="n">
        <v>0</v>
      </c>
      <c r="AU14" s="143" t="n">
        <v>0</v>
      </c>
      <c r="AV14" s="159" t="n">
        <v>0</v>
      </c>
      <c r="AW14" s="159" t="n">
        <v>0</v>
      </c>
      <c r="AX14" s="143" t="n">
        <v>0</v>
      </c>
      <c r="AY14" s="159" t="n">
        <v>0</v>
      </c>
      <c r="AZ14" s="143" t="n">
        <v>7</v>
      </c>
      <c r="BB14" s="143" t="n">
        <v>0</v>
      </c>
      <c r="BC14" s="143" t="n">
        <v>0</v>
      </c>
      <c r="BD14" s="143" t="n">
        <v>0</v>
      </c>
      <c r="BE14" s="160" t="n">
        <v>0</v>
      </c>
      <c r="BF14" s="271" t="str">
        <f aca="false">AQ14</f>
        <v>no data</v>
      </c>
      <c r="BG14" s="162" t="n">
        <f aca="false">BD14/24</f>
        <v>0</v>
      </c>
      <c r="BH14" s="163" t="n">
        <v>0</v>
      </c>
      <c r="BI14" s="164" t="n">
        <v>0</v>
      </c>
      <c r="BJ14" s="162" t="n">
        <v>0</v>
      </c>
      <c r="BK14" s="160" t="n">
        <v>0</v>
      </c>
      <c r="BL14" s="160" t="n">
        <v>0</v>
      </c>
      <c r="BM14" s="160" t="n">
        <v>0</v>
      </c>
      <c r="BN14" s="160" t="n">
        <v>1004</v>
      </c>
      <c r="BO14" s="160" t="n">
        <v>0</v>
      </c>
      <c r="BP14" s="165" t="n">
        <v>0</v>
      </c>
      <c r="BQ14" s="162" t="n">
        <v>0</v>
      </c>
      <c r="BR14" s="162" t="n">
        <v>0</v>
      </c>
      <c r="BS14" s="120" t="n">
        <f aca="false">BR14-BQ14</f>
        <v>0</v>
      </c>
      <c r="BT14" s="160" t="n">
        <v>0</v>
      </c>
      <c r="BU14" s="160" t="n">
        <v>0</v>
      </c>
      <c r="BV14" s="135" t="n">
        <f aca="false">BU14-BT14</f>
        <v>0</v>
      </c>
      <c r="BW14" s="160" t="n">
        <f aca="false">BH14+BI14</f>
        <v>0</v>
      </c>
      <c r="BX14" s="162" t="n">
        <v>0</v>
      </c>
      <c r="BY14" s="162" t="n">
        <v>0</v>
      </c>
      <c r="CA14" s="162" t="n">
        <v>0</v>
      </c>
      <c r="CB14" s="162" t="n">
        <v>0</v>
      </c>
      <c r="CD14" s="162" t="n">
        <v>0</v>
      </c>
      <c r="CE14" s="162" t="n">
        <v>0</v>
      </c>
      <c r="CF14" s="162" t="n">
        <v>0</v>
      </c>
      <c r="CG14" s="162" t="n">
        <v>0</v>
      </c>
    </row>
    <row r="15" customFormat="false" ht="15" hidden="false" customHeight="false" outlineLevel="0" collapsed="false">
      <c r="A15" s="90"/>
      <c r="B15" s="91" t="n">
        <v>43439</v>
      </c>
      <c r="C15" s="140" t="n">
        <v>63.69</v>
      </c>
      <c r="D15" s="166" t="n">
        <v>0.6544</v>
      </c>
      <c r="E15" s="142" t="n">
        <v>53.68</v>
      </c>
      <c r="F15" s="143" t="n">
        <v>81.34</v>
      </c>
      <c r="G15" s="143" t="n">
        <v>54.71</v>
      </c>
      <c r="H15" s="144" t="n">
        <v>0</v>
      </c>
      <c r="I15" s="144" t="n">
        <v>0</v>
      </c>
      <c r="J15" s="144" t="n">
        <v>0</v>
      </c>
      <c r="K15" s="144" t="n">
        <v>0</v>
      </c>
      <c r="L15" s="145" t="n">
        <v>0</v>
      </c>
      <c r="M15" s="145" t="n">
        <v>0</v>
      </c>
      <c r="N15" s="145" t="n">
        <v>0</v>
      </c>
      <c r="O15" s="145" t="n">
        <v>0</v>
      </c>
      <c r="P15" s="145" t="n">
        <v>0</v>
      </c>
      <c r="Q15" s="145" t="n">
        <v>0</v>
      </c>
      <c r="R15" s="146" t="n">
        <v>3704</v>
      </c>
      <c r="S15" s="147" t="n">
        <v>0</v>
      </c>
      <c r="T15" s="147" t="n">
        <v>0</v>
      </c>
      <c r="U15" s="148" t="n">
        <v>0</v>
      </c>
      <c r="V15" s="148" t="n">
        <v>0</v>
      </c>
      <c r="W15" s="143" t="n">
        <v>43</v>
      </c>
      <c r="X15" s="143" t="n">
        <v>1440</v>
      </c>
      <c r="Y15" s="143" t="n">
        <v>46</v>
      </c>
      <c r="Z15" s="143" t="n">
        <v>1440</v>
      </c>
      <c r="AA15" s="143" t="n">
        <v>60</v>
      </c>
      <c r="AB15" s="143" t="n">
        <v>1440</v>
      </c>
      <c r="AC15" s="149" t="n">
        <v>7</v>
      </c>
      <c r="AD15" s="150" t="n">
        <v>0</v>
      </c>
      <c r="AE15" s="143" t="n">
        <v>0</v>
      </c>
      <c r="AF15" s="267" t="str">
        <f aca="false">IF(AE15&gt;0, V15/(AE15*24),"no data")</f>
        <v>no data</v>
      </c>
      <c r="AG15" s="268" t="n">
        <f aca="false">IF(R15&gt;0,R15/24,"no data")</f>
        <v>154.333333333333</v>
      </c>
      <c r="AH15" s="267" t="str">
        <f aca="false">IF(U15&gt;0,(U15/R15),"no data")</f>
        <v>no data</v>
      </c>
      <c r="AI15" s="269" t="n">
        <f aca="false">IF(W15&gt;0,(1440-((W15*X15)+(Y15*Z15)+(AA15*AB15))/(W15+Y15+AA15))/1440, "no data")</f>
        <v>0</v>
      </c>
      <c r="AJ15" s="270" t="str">
        <f aca="false">IF(U15&gt;0,(1440-((X15*W15+AT15*AU15)+(Z15*Y15+AV15*AW15)+(AA15*AB15+AX15*AY15))/(W15+Y15+AA15))/1440,"no data")</f>
        <v>no data</v>
      </c>
      <c r="AK15" s="127" t="n">
        <v>0</v>
      </c>
      <c r="AL15" s="133" t="n">
        <v>0</v>
      </c>
      <c r="AM15" s="251" t="n">
        <f aca="false">AK15*AL15</f>
        <v>0</v>
      </c>
      <c r="AN15" s="127" t="n">
        <v>0</v>
      </c>
      <c r="AO15" s="219" t="n">
        <v>0</v>
      </c>
      <c r="AP15" s="155" t="n">
        <f aca="false">AN15*AO15</f>
        <v>0</v>
      </c>
      <c r="AQ15" s="156" t="str">
        <f aca="false">IF(U15&gt;0,((((AK15*AL15)+(AN15*AO15))/(U15*1000))*1000000),"no data")</f>
        <v>no data</v>
      </c>
      <c r="AR15" s="157" t="n">
        <v>0</v>
      </c>
      <c r="AS15" s="36"/>
      <c r="AT15" s="167" t="n">
        <v>0</v>
      </c>
      <c r="AU15" s="143" t="n">
        <v>0</v>
      </c>
      <c r="AV15" s="159" t="n">
        <v>0</v>
      </c>
      <c r="AW15" s="159" t="n">
        <v>0</v>
      </c>
      <c r="AX15" s="143" t="n">
        <v>0</v>
      </c>
      <c r="AY15" s="159" t="n">
        <v>0</v>
      </c>
      <c r="AZ15" s="143" t="n">
        <v>7</v>
      </c>
      <c r="BB15" s="143" t="n">
        <v>0</v>
      </c>
      <c r="BC15" s="143" t="n">
        <v>0</v>
      </c>
      <c r="BD15" s="143" t="n">
        <v>0</v>
      </c>
      <c r="BE15" s="160" t="n">
        <v>0</v>
      </c>
      <c r="BF15" s="271" t="str">
        <f aca="false">AQ15</f>
        <v>no data</v>
      </c>
      <c r="BG15" s="162" t="n">
        <f aca="false">BD15/24</f>
        <v>0</v>
      </c>
      <c r="BH15" s="163" t="n">
        <v>0</v>
      </c>
      <c r="BI15" s="164" t="n">
        <v>0</v>
      </c>
      <c r="BJ15" s="162" t="n">
        <v>0</v>
      </c>
      <c r="BK15" s="160" t="n">
        <v>0</v>
      </c>
      <c r="BL15" s="160" t="n">
        <v>0</v>
      </c>
      <c r="BM15" s="160" t="n">
        <v>0</v>
      </c>
      <c r="BN15" s="160" t="n">
        <v>1004</v>
      </c>
      <c r="BO15" s="160" t="n">
        <v>0</v>
      </c>
      <c r="BP15" s="165" t="n">
        <v>0</v>
      </c>
      <c r="BQ15" s="162" t="n">
        <v>0</v>
      </c>
      <c r="BR15" s="162" t="n">
        <v>0</v>
      </c>
      <c r="BS15" s="120" t="n">
        <v>0</v>
      </c>
      <c r="BT15" s="160" t="n">
        <v>0</v>
      </c>
      <c r="BU15" s="160" t="n">
        <v>0</v>
      </c>
      <c r="BV15" s="135" t="n">
        <v>0</v>
      </c>
      <c r="BW15" s="160" t="n">
        <f aca="false">BH15+BI15</f>
        <v>0</v>
      </c>
      <c r="BX15" s="162" t="n">
        <v>0</v>
      </c>
      <c r="BY15" s="162" t="n">
        <v>0</v>
      </c>
      <c r="CA15" s="162" t="n">
        <v>0</v>
      </c>
      <c r="CB15" s="162" t="n">
        <v>0</v>
      </c>
      <c r="CD15" s="162" t="n">
        <v>0</v>
      </c>
      <c r="CE15" s="162" t="n">
        <v>0</v>
      </c>
      <c r="CF15" s="162" t="n">
        <v>0</v>
      </c>
      <c r="CG15" s="162" t="n">
        <v>0</v>
      </c>
    </row>
    <row r="16" customFormat="false" ht="15" hidden="false" customHeight="false" outlineLevel="0" collapsed="false">
      <c r="A16" s="90"/>
      <c r="B16" s="91" t="n">
        <v>43440</v>
      </c>
      <c r="C16" s="140" t="n">
        <v>63.5</v>
      </c>
      <c r="D16" s="166" t="n">
        <v>0.642</v>
      </c>
      <c r="E16" s="142" t="n">
        <v>53.4</v>
      </c>
      <c r="F16" s="168" t="n">
        <v>78.5</v>
      </c>
      <c r="G16" s="168" t="n">
        <v>53.9</v>
      </c>
      <c r="H16" s="144" t="n">
        <v>0</v>
      </c>
      <c r="I16" s="144" t="n">
        <v>0</v>
      </c>
      <c r="J16" s="144" t="n">
        <v>0</v>
      </c>
      <c r="K16" s="144" t="n">
        <v>0</v>
      </c>
      <c r="L16" s="145" t="n">
        <v>0</v>
      </c>
      <c r="M16" s="145" t="n">
        <v>0</v>
      </c>
      <c r="N16" s="145" t="n">
        <v>0</v>
      </c>
      <c r="O16" s="145" t="n">
        <v>0</v>
      </c>
      <c r="P16" s="145" t="n">
        <v>0</v>
      </c>
      <c r="Q16" s="145" t="n">
        <v>0</v>
      </c>
      <c r="R16" s="146" t="n">
        <v>3702</v>
      </c>
      <c r="S16" s="147" t="n">
        <v>0</v>
      </c>
      <c r="T16" s="147" t="n">
        <v>0</v>
      </c>
      <c r="U16" s="148" t="n">
        <v>0</v>
      </c>
      <c r="V16" s="148" t="n">
        <v>0</v>
      </c>
      <c r="W16" s="143" t="n">
        <v>43</v>
      </c>
      <c r="X16" s="168" t="n">
        <v>1440</v>
      </c>
      <c r="Y16" s="168" t="n">
        <v>46</v>
      </c>
      <c r="Z16" s="168" t="n">
        <v>1440</v>
      </c>
      <c r="AA16" s="168" t="n">
        <v>60</v>
      </c>
      <c r="AB16" s="168" t="n">
        <v>1440</v>
      </c>
      <c r="AC16" s="149" t="n">
        <v>6</v>
      </c>
      <c r="AD16" s="150" t="n">
        <v>0</v>
      </c>
      <c r="AE16" s="143" t="n">
        <v>0</v>
      </c>
      <c r="AF16" s="267" t="str">
        <f aca="false">IF(AE16&gt;0, V16/(AE16*24),"no data")</f>
        <v>no data</v>
      </c>
      <c r="AG16" s="268" t="n">
        <f aca="false">IF(R16&gt;0,R16/24,"no data")</f>
        <v>154.25</v>
      </c>
      <c r="AH16" s="267" t="str">
        <f aca="false">IF(U16&gt;0,(U16/R16),"no data")</f>
        <v>no data</v>
      </c>
      <c r="AI16" s="269" t="n">
        <f aca="false">IF(W16&gt;0,(1440-((W16*X16)+(Y16*Z16)+(AA16*AB16))/(W16+Y16+AA16))/1440, "no data")</f>
        <v>0</v>
      </c>
      <c r="AJ16" s="270" t="str">
        <f aca="false">IF(U16&gt;0,(1440-((X16*W16+AT16*AU16)+(Z16*Y16+AV16*AW16)+(AA16*AB16+AX16*AY16))/(W16+Y16+AA16))/1440,"no data")</f>
        <v>no data</v>
      </c>
      <c r="AK16" s="127" t="n">
        <v>0</v>
      </c>
      <c r="AL16" s="133" t="n">
        <v>0</v>
      </c>
      <c r="AM16" s="251" t="n">
        <f aca="false">AK16*AL16</f>
        <v>0</v>
      </c>
      <c r="AN16" s="127" t="n">
        <v>0</v>
      </c>
      <c r="AO16" s="219" t="n">
        <v>0</v>
      </c>
      <c r="AP16" s="155" t="n">
        <f aca="false">AN16*AO16</f>
        <v>0</v>
      </c>
      <c r="AQ16" s="156" t="str">
        <f aca="false">IF(U16&gt;0,((((AK16*AL16)+(AN16*AO16))/(U16*1000))*1000000),"no data")</f>
        <v>no data</v>
      </c>
      <c r="AR16" s="157" t="n">
        <v>0</v>
      </c>
      <c r="AS16" s="36"/>
      <c r="AT16" s="143" t="n">
        <v>0</v>
      </c>
      <c r="AU16" s="159" t="n">
        <v>0</v>
      </c>
      <c r="AV16" s="159" t="n">
        <v>0</v>
      </c>
      <c r="AW16" s="143" t="n">
        <v>0</v>
      </c>
      <c r="AX16" s="159" t="n">
        <v>0</v>
      </c>
      <c r="AY16" s="143" t="n">
        <v>0</v>
      </c>
      <c r="AZ16" s="143" t="n">
        <v>6</v>
      </c>
      <c r="BB16" s="160" t="n">
        <v>0</v>
      </c>
      <c r="BC16" s="160" t="n">
        <v>0</v>
      </c>
      <c r="BD16" s="169" t="n">
        <v>0</v>
      </c>
      <c r="BE16" s="160" t="n">
        <v>0</v>
      </c>
      <c r="BF16" s="271" t="str">
        <f aca="false">AQ16</f>
        <v>no data</v>
      </c>
      <c r="BG16" s="162" t="n">
        <f aca="false">BD16/24</f>
        <v>0</v>
      </c>
      <c r="BH16" s="163" t="n">
        <v>0</v>
      </c>
      <c r="BI16" s="164" t="n">
        <v>0</v>
      </c>
      <c r="BJ16" s="162" t="n">
        <v>0</v>
      </c>
      <c r="BK16" s="160" t="n">
        <v>0</v>
      </c>
      <c r="BL16" s="160" t="n">
        <v>0</v>
      </c>
      <c r="BM16" s="160" t="n">
        <v>0</v>
      </c>
      <c r="BN16" s="160" t="n">
        <v>1005</v>
      </c>
      <c r="BO16" s="160" t="n">
        <v>0</v>
      </c>
      <c r="BP16" s="165" t="n">
        <v>0</v>
      </c>
      <c r="BQ16" s="162" t="n">
        <v>0</v>
      </c>
      <c r="BR16" s="162" t="n">
        <v>0</v>
      </c>
      <c r="BS16" s="120" t="n">
        <f aca="false">BR16-BQ16</f>
        <v>0</v>
      </c>
      <c r="BT16" s="160" t="n">
        <v>0</v>
      </c>
      <c r="BU16" s="160" t="n">
        <v>0</v>
      </c>
      <c r="BV16" s="135" t="n">
        <f aca="false">BU16-BT16</f>
        <v>0</v>
      </c>
      <c r="BW16" s="160" t="n">
        <f aca="false">BH16+BI16</f>
        <v>0</v>
      </c>
      <c r="BX16" s="162" t="n">
        <v>0</v>
      </c>
      <c r="BY16" s="162" t="n">
        <v>0</v>
      </c>
      <c r="CA16" s="162" t="n">
        <v>0</v>
      </c>
      <c r="CB16" s="162" t="n">
        <v>0</v>
      </c>
      <c r="CD16" s="162" t="n">
        <v>0</v>
      </c>
      <c r="CE16" s="162" t="n">
        <v>0</v>
      </c>
      <c r="CF16" s="162" t="n">
        <v>0</v>
      </c>
      <c r="CG16" s="162" t="n">
        <v>0</v>
      </c>
    </row>
    <row r="17" customFormat="false" ht="15" hidden="false" customHeight="false" outlineLevel="0" collapsed="false">
      <c r="A17" s="90"/>
      <c r="B17" s="91" t="n">
        <v>43441</v>
      </c>
      <c r="C17" s="140" t="n">
        <v>63.08</v>
      </c>
      <c r="D17" s="166" t="n">
        <v>0.6983</v>
      </c>
      <c r="E17" s="142" t="n">
        <v>54.89</v>
      </c>
      <c r="F17" s="143" t="n">
        <v>78.34</v>
      </c>
      <c r="G17" s="143" t="n">
        <v>53.95</v>
      </c>
      <c r="H17" s="143" t="n">
        <v>0</v>
      </c>
      <c r="I17" s="143" t="n">
        <v>0</v>
      </c>
      <c r="J17" s="143" t="n">
        <v>0</v>
      </c>
      <c r="K17" s="143" t="n">
        <v>0</v>
      </c>
      <c r="L17" s="145" t="n">
        <v>0</v>
      </c>
      <c r="M17" s="145" t="n">
        <v>0</v>
      </c>
      <c r="N17" s="145" t="n">
        <v>0</v>
      </c>
      <c r="O17" s="145" t="n">
        <v>0</v>
      </c>
      <c r="P17" s="145" t="n">
        <v>0</v>
      </c>
      <c r="Q17" s="145" t="n">
        <v>0</v>
      </c>
      <c r="R17" s="146" t="n">
        <v>3705</v>
      </c>
      <c r="S17" s="147" t="n">
        <v>0</v>
      </c>
      <c r="T17" s="147" t="n">
        <v>0</v>
      </c>
      <c r="U17" s="148" t="n">
        <v>0</v>
      </c>
      <c r="V17" s="148" t="n">
        <v>0</v>
      </c>
      <c r="W17" s="143" t="n">
        <v>43</v>
      </c>
      <c r="X17" s="143" t="n">
        <v>1440</v>
      </c>
      <c r="Y17" s="143" t="n">
        <v>46</v>
      </c>
      <c r="Z17" s="143" t="n">
        <v>1440</v>
      </c>
      <c r="AA17" s="143" t="n">
        <v>60</v>
      </c>
      <c r="AB17" s="143" t="n">
        <v>1440</v>
      </c>
      <c r="AC17" s="149" t="n">
        <v>7</v>
      </c>
      <c r="AD17" s="150" t="n">
        <v>0</v>
      </c>
      <c r="AE17" s="143" t="n">
        <v>0</v>
      </c>
      <c r="AF17" s="267" t="str">
        <f aca="false">IF(AE17&gt;0, V17/(AE17*24),"no data")</f>
        <v>no data</v>
      </c>
      <c r="AG17" s="268" t="n">
        <f aca="false">IF(R17&gt;0,R17/24,"no data")</f>
        <v>154.375</v>
      </c>
      <c r="AH17" s="267" t="str">
        <f aca="false">IF(U17&gt;0,(U17/R17),"no data")</f>
        <v>no data</v>
      </c>
      <c r="AI17" s="269" t="n">
        <f aca="false">IF(W17&gt;0,(1440-((W17*X17)+(Y17*Z17)+(AA17*AB17))/(W17+Y17+AA17))/1440, "no data")</f>
        <v>0</v>
      </c>
      <c r="AJ17" s="270" t="str">
        <f aca="false">IF(U17&gt;0,(1440-((X17*W17+AT17*AU17)+(Z17*Y17+AV17*AW17)+(AA17*AB17+AX17*AY17))/(W17+Y17+AA17))/1440,"no data")</f>
        <v>no data</v>
      </c>
      <c r="AK17" s="127" t="n">
        <v>0</v>
      </c>
      <c r="AL17" s="133" t="n">
        <v>0</v>
      </c>
      <c r="AM17" s="251" t="n">
        <f aca="false">AK17*AL17</f>
        <v>0</v>
      </c>
      <c r="AN17" s="127" t="n">
        <v>0</v>
      </c>
      <c r="AO17" s="219" t="n">
        <v>0</v>
      </c>
      <c r="AP17" s="155" t="n">
        <f aca="false">AN17*AO17</f>
        <v>0</v>
      </c>
      <c r="AQ17" s="156" t="str">
        <f aca="false">IF(U17&gt;0,((((AK17*AL17)+(AN17*AO17))/(U17*1000))*1000000),"no data")</f>
        <v>no data</v>
      </c>
      <c r="AR17" s="157" t="n">
        <v>0</v>
      </c>
      <c r="AS17" s="36"/>
      <c r="AT17" s="143" t="n">
        <v>0</v>
      </c>
      <c r="AU17" s="143" t="n">
        <v>0</v>
      </c>
      <c r="AV17" s="143" t="n">
        <v>0</v>
      </c>
      <c r="AW17" s="143" t="n">
        <v>0</v>
      </c>
      <c r="AX17" s="143" t="n">
        <v>0</v>
      </c>
      <c r="AY17" s="143" t="n">
        <v>0</v>
      </c>
      <c r="AZ17" s="143" t="n">
        <v>7</v>
      </c>
      <c r="BB17" s="160" t="n">
        <v>0</v>
      </c>
      <c r="BC17" s="160" t="n">
        <v>0</v>
      </c>
      <c r="BD17" s="160" t="n">
        <v>0</v>
      </c>
      <c r="BE17" s="160" t="n">
        <v>0</v>
      </c>
      <c r="BF17" s="271" t="str">
        <f aca="false">AQ17</f>
        <v>no data</v>
      </c>
      <c r="BG17" s="162" t="n">
        <f aca="false">BD17/24</f>
        <v>0</v>
      </c>
      <c r="BH17" s="163" t="n">
        <v>0</v>
      </c>
      <c r="BI17" s="164" t="n">
        <v>0</v>
      </c>
      <c r="BJ17" s="162" t="n">
        <v>0</v>
      </c>
      <c r="BK17" s="160" t="n">
        <v>0</v>
      </c>
      <c r="BL17" s="160" t="n">
        <v>0</v>
      </c>
      <c r="BM17" s="160" t="n">
        <v>0</v>
      </c>
      <c r="BN17" s="160" t="n">
        <v>1004</v>
      </c>
      <c r="BO17" s="160" t="n">
        <v>0</v>
      </c>
      <c r="BP17" s="165" t="n">
        <v>0</v>
      </c>
      <c r="BQ17" s="162" t="n">
        <v>0</v>
      </c>
      <c r="BR17" s="162" t="n">
        <v>0</v>
      </c>
      <c r="BS17" s="120" t="n">
        <f aca="false">BR17-BQ17</f>
        <v>0</v>
      </c>
      <c r="BT17" s="160" t="n">
        <v>0</v>
      </c>
      <c r="BU17" s="160" t="n">
        <v>0</v>
      </c>
      <c r="BV17" s="135" t="n">
        <f aca="false">BU17-BT17</f>
        <v>0</v>
      </c>
      <c r="BW17" s="160" t="n">
        <f aca="false">BH17+BI17</f>
        <v>0</v>
      </c>
      <c r="BX17" s="162" t="n">
        <v>0</v>
      </c>
      <c r="BY17" s="162" t="n">
        <v>0</v>
      </c>
      <c r="CA17" s="162" t="n">
        <v>0</v>
      </c>
      <c r="CB17" s="162" t="n">
        <v>0</v>
      </c>
      <c r="CD17" s="162" t="n">
        <v>0</v>
      </c>
      <c r="CE17" s="162" t="n">
        <v>0</v>
      </c>
      <c r="CF17" s="162" t="n">
        <v>0</v>
      </c>
      <c r="CG17" s="162" t="n">
        <v>0</v>
      </c>
    </row>
    <row r="18" customFormat="false" ht="15" hidden="false" customHeight="false" outlineLevel="0" collapsed="false">
      <c r="A18" s="90"/>
      <c r="B18" s="91" t="n">
        <v>43442</v>
      </c>
      <c r="C18" s="140" t="n">
        <v>63</v>
      </c>
      <c r="D18" s="166" t="n">
        <v>0.69</v>
      </c>
      <c r="E18" s="142" t="n">
        <v>55</v>
      </c>
      <c r="F18" s="143" t="n">
        <v>77</v>
      </c>
      <c r="G18" s="143" t="n">
        <v>54</v>
      </c>
      <c r="H18" s="143" t="n">
        <v>0</v>
      </c>
      <c r="I18" s="143" t="n">
        <v>0</v>
      </c>
      <c r="J18" s="143" t="n">
        <v>0</v>
      </c>
      <c r="K18" s="143" t="n">
        <v>0</v>
      </c>
      <c r="L18" s="145" t="n">
        <v>0</v>
      </c>
      <c r="M18" s="145" t="n">
        <v>0</v>
      </c>
      <c r="N18" s="145" t="n">
        <v>0</v>
      </c>
      <c r="O18" s="145" t="n">
        <v>0</v>
      </c>
      <c r="P18" s="145" t="n">
        <v>0</v>
      </c>
      <c r="Q18" s="145" t="n">
        <v>0</v>
      </c>
      <c r="R18" s="146" t="n">
        <v>3705</v>
      </c>
      <c r="S18" s="147" t="n">
        <v>0</v>
      </c>
      <c r="T18" s="147" t="n">
        <v>0</v>
      </c>
      <c r="U18" s="148" t="n">
        <v>0</v>
      </c>
      <c r="V18" s="148" t="n">
        <v>0</v>
      </c>
      <c r="W18" s="143" t="n">
        <v>43</v>
      </c>
      <c r="X18" s="143" t="n">
        <v>1440</v>
      </c>
      <c r="Y18" s="143" t="n">
        <v>46</v>
      </c>
      <c r="Z18" s="143" t="n">
        <v>1440</v>
      </c>
      <c r="AA18" s="143" t="n">
        <v>60</v>
      </c>
      <c r="AB18" s="143" t="n">
        <v>1440</v>
      </c>
      <c r="AC18" s="149" t="n">
        <v>7</v>
      </c>
      <c r="AD18" s="150" t="n">
        <v>0</v>
      </c>
      <c r="AE18" s="143" t="n">
        <v>0</v>
      </c>
      <c r="AF18" s="267" t="str">
        <f aca="false">IF(AE18&gt;0, V18/(AE18*24),"no data")</f>
        <v>no data</v>
      </c>
      <c r="AG18" s="268" t="n">
        <f aca="false">IF(R18&gt;0,R18/24,"no data")</f>
        <v>154.375</v>
      </c>
      <c r="AH18" s="267" t="str">
        <f aca="false">IF(U18&gt;0,(U18/R18),"no data")</f>
        <v>no data</v>
      </c>
      <c r="AI18" s="269" t="n">
        <f aca="false">IF(W18&gt;0,(1440-((W18*X18)+(Y18*Z18)+(AA18*AB18))/(W18+Y18+AA18))/1440, "no data")</f>
        <v>0</v>
      </c>
      <c r="AJ18" s="270" t="str">
        <f aca="false">IF(U18&gt;0,(1440-((X18*W18+AT18*AU18)+(Z18*Y18+AV18*AW18)+(AA18*AB18+AX18*AY18))/(W18+Y18+AA18))/1440,"no data")</f>
        <v>no data</v>
      </c>
      <c r="AK18" s="127" t="n">
        <v>0</v>
      </c>
      <c r="AL18" s="133" t="n">
        <v>0</v>
      </c>
      <c r="AM18" s="251" t="n">
        <f aca="false">AK18*AL18</f>
        <v>0</v>
      </c>
      <c r="AN18" s="127" t="n">
        <v>0</v>
      </c>
      <c r="AO18" s="219" t="n">
        <v>0</v>
      </c>
      <c r="AP18" s="155" t="n">
        <f aca="false">AN18*AO18</f>
        <v>0</v>
      </c>
      <c r="AQ18" s="156" t="str">
        <f aca="false">IF(U18&gt;0,((((AK18*AL18)+(AN18*AO18))/(U18*1000))*1000000),"no data")</f>
        <v>no data</v>
      </c>
      <c r="AR18" s="157" t="n">
        <v>0</v>
      </c>
      <c r="AS18" s="36"/>
      <c r="AT18" s="143" t="n">
        <v>0</v>
      </c>
      <c r="AU18" s="143" t="n">
        <v>0</v>
      </c>
      <c r="AV18" s="143" t="n">
        <v>0</v>
      </c>
      <c r="AW18" s="143" t="n">
        <v>0</v>
      </c>
      <c r="AX18" s="143" t="n">
        <v>0</v>
      </c>
      <c r="AY18" s="143" t="n">
        <v>0</v>
      </c>
      <c r="AZ18" s="143" t="n">
        <v>7</v>
      </c>
      <c r="BB18" s="160" t="n">
        <v>0</v>
      </c>
      <c r="BC18" s="160" t="n">
        <v>0</v>
      </c>
      <c r="BD18" s="160" t="n">
        <v>0</v>
      </c>
      <c r="BE18" s="160" t="n">
        <v>0</v>
      </c>
      <c r="BF18" s="271" t="str">
        <f aca="false">AQ18</f>
        <v>no data</v>
      </c>
      <c r="BG18" s="162" t="n">
        <f aca="false">BD18/24</f>
        <v>0</v>
      </c>
      <c r="BH18" s="163" t="n">
        <v>0</v>
      </c>
      <c r="BI18" s="164" t="n">
        <v>0</v>
      </c>
      <c r="BJ18" s="162" t="n">
        <v>0</v>
      </c>
      <c r="BK18" s="160" t="n">
        <v>0</v>
      </c>
      <c r="BL18" s="160" t="n">
        <v>0</v>
      </c>
      <c r="BM18" s="160" t="n">
        <v>0</v>
      </c>
      <c r="BN18" s="160" t="n">
        <v>1004</v>
      </c>
      <c r="BO18" s="160" t="n">
        <v>0</v>
      </c>
      <c r="BP18" s="165" t="n">
        <v>0</v>
      </c>
      <c r="BQ18" s="162" t="n">
        <v>0</v>
      </c>
      <c r="BR18" s="162" t="n">
        <v>0</v>
      </c>
      <c r="BS18" s="120" t="n">
        <f aca="false">BR18-BQ18</f>
        <v>0</v>
      </c>
      <c r="BT18" s="160" t="n">
        <v>0</v>
      </c>
      <c r="BU18" s="160" t="n">
        <v>0</v>
      </c>
      <c r="BV18" s="135" t="n">
        <f aca="false">BU18-BT18</f>
        <v>0</v>
      </c>
      <c r="BW18" s="160" t="n">
        <f aca="false">BH18+BI18</f>
        <v>0</v>
      </c>
      <c r="BX18" s="162" t="n">
        <v>0</v>
      </c>
      <c r="BY18" s="162" t="n">
        <v>0</v>
      </c>
      <c r="CA18" s="162" t="n">
        <v>0</v>
      </c>
      <c r="CB18" s="162" t="n">
        <v>0</v>
      </c>
      <c r="CD18" s="162" t="n">
        <v>0</v>
      </c>
      <c r="CE18" s="162" t="n">
        <v>0</v>
      </c>
      <c r="CF18" s="162" t="n">
        <v>0</v>
      </c>
      <c r="CG18" s="162" t="n">
        <v>0</v>
      </c>
    </row>
    <row r="19" customFormat="false" ht="15" hidden="false" customHeight="false" outlineLevel="0" collapsed="false">
      <c r="A19" s="90"/>
      <c r="B19" s="91" t="n">
        <v>43443</v>
      </c>
      <c r="C19" s="140" t="n">
        <v>63.4</v>
      </c>
      <c r="D19" s="166" t="n">
        <v>0.675</v>
      </c>
      <c r="E19" s="142" t="n">
        <v>54.5</v>
      </c>
      <c r="F19" s="143" t="n">
        <v>76</v>
      </c>
      <c r="G19" s="143" t="n">
        <v>54</v>
      </c>
      <c r="H19" s="143" t="n">
        <v>0</v>
      </c>
      <c r="I19" s="143" t="n">
        <v>0</v>
      </c>
      <c r="J19" s="143" t="n">
        <v>0</v>
      </c>
      <c r="K19" s="143" t="n">
        <v>0</v>
      </c>
      <c r="L19" s="145" t="n">
        <v>0</v>
      </c>
      <c r="M19" s="145" t="n">
        <v>0</v>
      </c>
      <c r="N19" s="145" t="n">
        <v>0</v>
      </c>
      <c r="O19" s="145" t="n">
        <v>0</v>
      </c>
      <c r="P19" s="145" t="n">
        <v>0</v>
      </c>
      <c r="Q19" s="145" t="n">
        <v>0</v>
      </c>
      <c r="R19" s="146" t="n">
        <v>3700</v>
      </c>
      <c r="S19" s="147" t="n">
        <v>0</v>
      </c>
      <c r="T19" s="147" t="n">
        <v>0</v>
      </c>
      <c r="U19" s="148" t="n">
        <v>0</v>
      </c>
      <c r="V19" s="148" t="n">
        <v>0</v>
      </c>
      <c r="W19" s="143" t="n">
        <v>43</v>
      </c>
      <c r="X19" s="143" t="n">
        <v>1440</v>
      </c>
      <c r="Y19" s="143" t="n">
        <v>46</v>
      </c>
      <c r="Z19" s="143" t="n">
        <v>1440</v>
      </c>
      <c r="AA19" s="143" t="n">
        <v>60</v>
      </c>
      <c r="AB19" s="143" t="n">
        <v>1440</v>
      </c>
      <c r="AC19" s="149" t="n">
        <v>6</v>
      </c>
      <c r="AD19" s="150" t="n">
        <v>0</v>
      </c>
      <c r="AE19" s="143" t="n">
        <v>0</v>
      </c>
      <c r="AF19" s="267" t="str">
        <f aca="false">IF(AE19&gt;0, V19/(AE19*24),"no data")</f>
        <v>no data</v>
      </c>
      <c r="AG19" s="268" t="n">
        <f aca="false">IF(R19&gt;0,R19/24,"no data")</f>
        <v>154.166666666667</v>
      </c>
      <c r="AH19" s="267" t="str">
        <f aca="false">IF(U19&gt;0,(U19/R19),"no data")</f>
        <v>no data</v>
      </c>
      <c r="AI19" s="269" t="n">
        <f aca="false">IF(W19&gt;0,(1440-((W19*X19)+(Y19*Z19)+(AA19*AB19))/(W19+Y19+AA19))/1440, "no data")</f>
        <v>0</v>
      </c>
      <c r="AJ19" s="270" t="str">
        <f aca="false">IF(U19&gt;0,(1440-((X19*W19+AT19*AU19)+(Z19*Y19+AV19*AW19)+(AA19*AB19+AX19*AY19))/(W19+Y19+AA19))/1440,"no data")</f>
        <v>no data</v>
      </c>
      <c r="AK19" s="127" t="n">
        <v>0</v>
      </c>
      <c r="AL19" s="133" t="n">
        <v>0</v>
      </c>
      <c r="AM19" s="251" t="n">
        <f aca="false">AK19*AL19</f>
        <v>0</v>
      </c>
      <c r="AN19" s="127" t="n">
        <v>0</v>
      </c>
      <c r="AO19" s="219" t="n">
        <v>0</v>
      </c>
      <c r="AP19" s="155" t="n">
        <f aca="false">AN19*AO19</f>
        <v>0</v>
      </c>
      <c r="AQ19" s="156" t="str">
        <f aca="false">IF(U19&gt;0,((((AK19*AL19)+(AN19*AO19))/(U19*1000))*1000000),"no data")</f>
        <v>no data</v>
      </c>
      <c r="AR19" s="157" t="n">
        <v>0</v>
      </c>
      <c r="AS19" s="36"/>
      <c r="AT19" s="143" t="n">
        <v>0</v>
      </c>
      <c r="AU19" s="143" t="n">
        <v>0</v>
      </c>
      <c r="AV19" s="143" t="n">
        <v>0</v>
      </c>
      <c r="AW19" s="143" t="n">
        <v>0</v>
      </c>
      <c r="AX19" s="143" t="n">
        <v>0</v>
      </c>
      <c r="AY19" s="143" t="n">
        <v>0</v>
      </c>
      <c r="AZ19" s="143" t="n">
        <v>6</v>
      </c>
      <c r="BB19" s="160" t="n">
        <v>0</v>
      </c>
      <c r="BC19" s="160" t="n">
        <v>0</v>
      </c>
      <c r="BD19" s="160" t="n">
        <v>0</v>
      </c>
      <c r="BE19" s="160" t="n">
        <v>0</v>
      </c>
      <c r="BF19" s="271" t="str">
        <f aca="false">AQ19</f>
        <v>no data</v>
      </c>
      <c r="BG19" s="162" t="n">
        <f aca="false">BD19/24</f>
        <v>0</v>
      </c>
      <c r="BH19" s="163" t="n">
        <v>0</v>
      </c>
      <c r="BI19" s="164" t="n">
        <v>0</v>
      </c>
      <c r="BJ19" s="162" t="n">
        <v>0</v>
      </c>
      <c r="BK19" s="160" t="n">
        <v>0</v>
      </c>
      <c r="BL19" s="160" t="n">
        <v>0</v>
      </c>
      <c r="BM19" s="160" t="n">
        <v>0</v>
      </c>
      <c r="BN19" s="160" t="n">
        <v>1004</v>
      </c>
      <c r="BO19" s="160" t="n">
        <v>0</v>
      </c>
      <c r="BP19" s="165" t="n">
        <v>0</v>
      </c>
      <c r="BQ19" s="162" t="n">
        <v>0</v>
      </c>
      <c r="BR19" s="162" t="n">
        <v>0</v>
      </c>
      <c r="BS19" s="120" t="n">
        <v>0</v>
      </c>
      <c r="BT19" s="160" t="n">
        <v>0</v>
      </c>
      <c r="BU19" s="160" t="n">
        <v>0</v>
      </c>
      <c r="BV19" s="135" t="n">
        <f aca="false">BU19-BT19</f>
        <v>0</v>
      </c>
      <c r="BW19" s="160" t="n">
        <f aca="false">BH19+BI19</f>
        <v>0</v>
      </c>
      <c r="BX19" s="162" t="n">
        <v>0</v>
      </c>
      <c r="BY19" s="162" t="n">
        <v>0</v>
      </c>
      <c r="CA19" s="162" t="n">
        <v>0</v>
      </c>
      <c r="CB19" s="162" t="n">
        <v>0</v>
      </c>
      <c r="CC19" s="272" t="n">
        <v>0</v>
      </c>
      <c r="CD19" s="162" t="n">
        <v>0</v>
      </c>
      <c r="CE19" s="162" t="n">
        <v>0</v>
      </c>
      <c r="CF19" s="162" t="n">
        <v>0</v>
      </c>
      <c r="CG19" s="162" t="n">
        <v>0</v>
      </c>
    </row>
    <row r="20" customFormat="false" ht="12.75" hidden="false" customHeight="true" outlineLevel="0" collapsed="false">
      <c r="A20" s="90" t="s">
        <v>144</v>
      </c>
      <c r="B20" s="91" t="n">
        <v>43444</v>
      </c>
      <c r="C20" s="92" t="n">
        <v>63</v>
      </c>
      <c r="D20" s="93" t="n">
        <v>0.74</v>
      </c>
      <c r="E20" s="94" t="n">
        <v>57</v>
      </c>
      <c r="F20" s="95" t="n">
        <v>72</v>
      </c>
      <c r="G20" s="95" t="n">
        <v>58</v>
      </c>
      <c r="H20" s="95" t="n">
        <v>0</v>
      </c>
      <c r="I20" s="95" t="n">
        <v>0</v>
      </c>
      <c r="J20" s="95" t="n">
        <v>0</v>
      </c>
      <c r="K20" s="95" t="n">
        <v>0</v>
      </c>
      <c r="L20" s="95" t="n">
        <v>0</v>
      </c>
      <c r="M20" s="95" t="n">
        <v>0</v>
      </c>
      <c r="N20" s="97" t="n">
        <v>0</v>
      </c>
      <c r="O20" s="97" t="n">
        <v>0</v>
      </c>
      <c r="P20" s="97" t="n">
        <v>0</v>
      </c>
      <c r="Q20" s="97" t="n">
        <v>0</v>
      </c>
      <c r="R20" s="171" t="n">
        <v>3705</v>
      </c>
      <c r="S20" s="98" t="n">
        <v>0</v>
      </c>
      <c r="T20" s="98" t="n">
        <v>0</v>
      </c>
      <c r="U20" s="172" t="n">
        <v>0</v>
      </c>
      <c r="V20" s="99" t="n">
        <v>0</v>
      </c>
      <c r="W20" s="95" t="n">
        <v>43</v>
      </c>
      <c r="X20" s="95" t="n">
        <v>1440</v>
      </c>
      <c r="Y20" s="95" t="n">
        <v>46</v>
      </c>
      <c r="Z20" s="95" t="n">
        <v>1440</v>
      </c>
      <c r="AA20" s="95" t="n">
        <v>60</v>
      </c>
      <c r="AB20" s="95" t="n">
        <v>1440</v>
      </c>
      <c r="AC20" s="100" t="n">
        <v>7</v>
      </c>
      <c r="AD20" s="101" t="n">
        <v>0</v>
      </c>
      <c r="AE20" s="95" t="n">
        <v>0</v>
      </c>
      <c r="AF20" s="102" t="str">
        <f aca="false">IF(AE20&gt;0, V20/(AE20*24),"no data")</f>
        <v>no data</v>
      </c>
      <c r="AG20" s="103" t="n">
        <f aca="false">IF(R20&gt;0,R20/24,"no data")</f>
        <v>154.375</v>
      </c>
      <c r="AH20" s="102" t="str">
        <f aca="false">IF(U20&gt;0,(U20/R20),"no data")</f>
        <v>no data</v>
      </c>
      <c r="AI20" s="104" t="n">
        <f aca="false">IF(W20&gt;0,(1440-((W20*X20)+(Y20*Z20)+(AA20*AB20))/(W20+Y20+AA20))/1440, "no data")</f>
        <v>0</v>
      </c>
      <c r="AJ20" s="105" t="str">
        <f aca="false">IF(U20&gt;0,(1440-((X20*W20+AT20*AU20)+(Z20*Y20+AV20*AW20)+(AA20*AB20+AX20*AY20))/(W20+Y20+AA20))/1440,"no data")</f>
        <v>no data</v>
      </c>
      <c r="AK20" s="127" t="n">
        <v>0</v>
      </c>
      <c r="AL20" s="133" t="n">
        <v>0</v>
      </c>
      <c r="AM20" s="94" t="n">
        <f aca="false">AK20*AL20</f>
        <v>0</v>
      </c>
      <c r="AN20" s="127" t="n">
        <v>0</v>
      </c>
      <c r="AO20" s="219" t="n">
        <v>0</v>
      </c>
      <c r="AP20" s="109" t="n">
        <f aca="false">AN20*AO20</f>
        <v>0</v>
      </c>
      <c r="AQ20" s="130" t="str">
        <f aca="false">IF(U20&gt;0,((((AK20*AL20)+(AN20*AO20))/(U20*1000))*1000000),"no data")</f>
        <v>no data</v>
      </c>
      <c r="AR20" s="111" t="n">
        <v>0</v>
      </c>
      <c r="AS20" s="36"/>
      <c r="AT20" s="95" t="n">
        <v>0</v>
      </c>
      <c r="AU20" s="112" t="n">
        <v>0</v>
      </c>
      <c r="AV20" s="112" t="n">
        <v>0</v>
      </c>
      <c r="AW20" s="95" t="n">
        <v>0</v>
      </c>
      <c r="AX20" s="112" t="n">
        <v>0</v>
      </c>
      <c r="AY20" s="95" t="n">
        <v>0</v>
      </c>
      <c r="AZ20" s="95" t="n">
        <v>7</v>
      </c>
      <c r="BB20" s="113" t="n">
        <v>0</v>
      </c>
      <c r="BC20" s="113" t="n">
        <v>0</v>
      </c>
      <c r="BD20" s="113" t="n">
        <v>0</v>
      </c>
      <c r="BE20" s="113" t="n">
        <v>0</v>
      </c>
      <c r="BF20" s="113" t="str">
        <f aca="false">AQ20</f>
        <v>no data</v>
      </c>
      <c r="BG20" s="173" t="n">
        <f aca="false">BD20/24</f>
        <v>0</v>
      </c>
      <c r="BH20" s="174" t="n">
        <v>0</v>
      </c>
      <c r="BI20" s="137" t="n">
        <v>0</v>
      </c>
      <c r="BJ20" s="114" t="n">
        <v>0</v>
      </c>
      <c r="BK20" s="113" t="n">
        <v>0</v>
      </c>
      <c r="BL20" s="113" t="n">
        <v>0</v>
      </c>
      <c r="BM20" s="113" t="n">
        <v>0</v>
      </c>
      <c r="BN20" s="113" t="n">
        <v>1003</v>
      </c>
      <c r="BO20" s="113" t="n">
        <v>0</v>
      </c>
      <c r="BP20" s="136" t="n">
        <v>0</v>
      </c>
      <c r="BQ20" s="114" t="n">
        <v>0</v>
      </c>
      <c r="BR20" s="114" t="n">
        <v>0</v>
      </c>
      <c r="BS20" s="120" t="n">
        <f aca="false">BR20-BQ20</f>
        <v>0</v>
      </c>
      <c r="BT20" s="113" t="n">
        <v>0</v>
      </c>
      <c r="BU20" s="113" t="n">
        <v>0</v>
      </c>
      <c r="BV20" s="135" t="n">
        <f aca="false">BU20-BT20</f>
        <v>0</v>
      </c>
      <c r="BW20" s="113" t="n">
        <f aca="false">BH20+BI20</f>
        <v>0</v>
      </c>
      <c r="BX20" s="114" t="n">
        <v>0</v>
      </c>
      <c r="BY20" s="114" t="n">
        <v>0</v>
      </c>
      <c r="CA20" s="114" t="n">
        <v>0</v>
      </c>
      <c r="CB20" s="114" t="n">
        <v>0</v>
      </c>
      <c r="CD20" s="114" t="n">
        <v>0</v>
      </c>
      <c r="CE20" s="114" t="n">
        <v>0</v>
      </c>
      <c r="CF20" s="114" t="n">
        <v>0</v>
      </c>
      <c r="CG20" s="114" t="n">
        <v>0</v>
      </c>
    </row>
    <row r="21" customFormat="false" ht="15" hidden="false" customHeight="false" outlineLevel="0" collapsed="false">
      <c r="A21" s="90"/>
      <c r="B21" s="91" t="n">
        <v>43445</v>
      </c>
      <c r="C21" s="92" t="n">
        <v>59.2</v>
      </c>
      <c r="D21" s="93" t="n">
        <v>0.735</v>
      </c>
      <c r="E21" s="94" t="n">
        <v>53.2</v>
      </c>
      <c r="F21" s="95" t="n">
        <v>69</v>
      </c>
      <c r="G21" s="95" t="n">
        <v>52</v>
      </c>
      <c r="H21" s="95" t="n">
        <v>0</v>
      </c>
      <c r="I21" s="95" t="n">
        <v>0</v>
      </c>
      <c r="J21" s="95" t="n">
        <v>0</v>
      </c>
      <c r="K21" s="95" t="n">
        <v>0</v>
      </c>
      <c r="L21" s="97" t="n">
        <v>0</v>
      </c>
      <c r="M21" s="97" t="n">
        <v>0</v>
      </c>
      <c r="N21" s="97" t="n">
        <v>0</v>
      </c>
      <c r="O21" s="97" t="n">
        <v>0</v>
      </c>
      <c r="P21" s="97" t="n">
        <v>0</v>
      </c>
      <c r="Q21" s="97" t="n">
        <v>0</v>
      </c>
      <c r="R21" s="171" t="n">
        <v>3719</v>
      </c>
      <c r="S21" s="98" t="n">
        <v>0</v>
      </c>
      <c r="T21" s="98" t="n">
        <v>0</v>
      </c>
      <c r="U21" s="172" t="n">
        <v>0</v>
      </c>
      <c r="V21" s="99" t="n">
        <v>0</v>
      </c>
      <c r="W21" s="95" t="n">
        <v>43</v>
      </c>
      <c r="X21" s="95" t="n">
        <v>1440</v>
      </c>
      <c r="Y21" s="95" t="n">
        <v>46</v>
      </c>
      <c r="Z21" s="95" t="n">
        <v>1440</v>
      </c>
      <c r="AA21" s="95" t="n">
        <v>60</v>
      </c>
      <c r="AB21" s="95" t="n">
        <v>1440</v>
      </c>
      <c r="AC21" s="100" t="n">
        <v>3</v>
      </c>
      <c r="AD21" s="101" t="n">
        <v>0</v>
      </c>
      <c r="AE21" s="95" t="n">
        <v>0</v>
      </c>
      <c r="AF21" s="102" t="str">
        <f aca="false">IF(AE21&gt;0, V21/(AE21*24),"no data")</f>
        <v>no data</v>
      </c>
      <c r="AG21" s="103" t="n">
        <f aca="false">IF(R21&gt;0,R21/24,"no data")</f>
        <v>154.958333333333</v>
      </c>
      <c r="AH21" s="102" t="str">
        <f aca="false">IF(U21&gt;0,(U21/R21),"no data")</f>
        <v>no data</v>
      </c>
      <c r="AI21" s="104" t="n">
        <f aca="false">IF(W21&gt;0,(1440-((W21*X21)+(Y21*Z21)+(AA21*AB21))/(W21+Y21+AA21))/1440, "no data")</f>
        <v>0</v>
      </c>
      <c r="AJ21" s="105" t="str">
        <f aca="false">IF(U21&gt;0,(1440-((X21*W21+AT21*AU21)+(Z21*Y21+AV21*AW21)+(AA21*AB21+AX21*AY21))/(W21+Y21+AA21))/1440,"no data")</f>
        <v>no data</v>
      </c>
      <c r="AK21" s="127" t="n">
        <v>0</v>
      </c>
      <c r="AL21" s="133" t="n">
        <v>0</v>
      </c>
      <c r="AM21" s="94" t="n">
        <v>0</v>
      </c>
      <c r="AN21" s="127" t="n">
        <v>0</v>
      </c>
      <c r="AO21" s="219" t="n">
        <v>0</v>
      </c>
      <c r="AP21" s="109" t="n">
        <v>0</v>
      </c>
      <c r="AQ21" s="130" t="s">
        <v>140</v>
      </c>
      <c r="AR21" s="111" t="n">
        <v>0</v>
      </c>
      <c r="AS21" s="36"/>
      <c r="AT21" s="95" t="n">
        <v>0</v>
      </c>
      <c r="AU21" s="112" t="n">
        <v>0</v>
      </c>
      <c r="AV21" s="112" t="n">
        <v>0</v>
      </c>
      <c r="AW21" s="95" t="n">
        <v>0</v>
      </c>
      <c r="AX21" s="112" t="n">
        <v>0</v>
      </c>
      <c r="AY21" s="95" t="n">
        <v>0</v>
      </c>
      <c r="AZ21" s="95" t="n">
        <v>3</v>
      </c>
      <c r="BB21" s="113" t="n">
        <v>0</v>
      </c>
      <c r="BC21" s="113" t="n">
        <v>0</v>
      </c>
      <c r="BD21" s="113" t="n">
        <v>0</v>
      </c>
      <c r="BE21" s="113" t="n">
        <v>0</v>
      </c>
      <c r="BF21" s="113" t="str">
        <f aca="false">AQ21</f>
        <v>no data</v>
      </c>
      <c r="BG21" s="173" t="n">
        <f aca="false">BD21/24</f>
        <v>0</v>
      </c>
      <c r="BH21" s="115" t="n">
        <v>0</v>
      </c>
      <c r="BI21" s="116" t="n">
        <v>0</v>
      </c>
      <c r="BJ21" s="117" t="n">
        <v>0</v>
      </c>
      <c r="BK21" s="118" t="n">
        <v>0</v>
      </c>
      <c r="BL21" s="118" t="n">
        <v>0</v>
      </c>
      <c r="BM21" s="118" t="n">
        <v>0</v>
      </c>
      <c r="BN21" s="118" t="n">
        <v>1004</v>
      </c>
      <c r="BO21" s="117" t="n">
        <v>50.1</v>
      </c>
      <c r="BP21" s="119" t="n">
        <v>0</v>
      </c>
      <c r="BQ21" s="114" t="n">
        <v>0</v>
      </c>
      <c r="BR21" s="114" t="n">
        <v>0</v>
      </c>
      <c r="BS21" s="120" t="n">
        <v>0</v>
      </c>
      <c r="BT21" s="113" t="n">
        <v>0</v>
      </c>
      <c r="BU21" s="113" t="n">
        <v>0</v>
      </c>
      <c r="BV21" s="135" t="n">
        <v>0</v>
      </c>
      <c r="BW21" s="113" t="n">
        <v>0</v>
      </c>
      <c r="BX21" s="114" t="n">
        <v>0</v>
      </c>
      <c r="BY21" s="114" t="n">
        <v>0</v>
      </c>
      <c r="CA21" s="114" t="n">
        <v>0</v>
      </c>
      <c r="CB21" s="114" t="n">
        <v>0</v>
      </c>
      <c r="CD21" s="114" t="n">
        <v>0</v>
      </c>
      <c r="CE21" s="114" t="n">
        <v>0</v>
      </c>
      <c r="CF21" s="114" t="n">
        <v>0</v>
      </c>
      <c r="CG21" s="114" t="n">
        <v>0</v>
      </c>
    </row>
    <row r="22" customFormat="false" ht="15" hidden="false" customHeight="false" outlineLevel="0" collapsed="false">
      <c r="A22" s="90"/>
      <c r="B22" s="91" t="n">
        <v>43446</v>
      </c>
      <c r="C22" s="92" t="n">
        <v>58.6</v>
      </c>
      <c r="D22" s="93" t="n">
        <v>0.701</v>
      </c>
      <c r="E22" s="94" t="n">
        <v>51.3</v>
      </c>
      <c r="F22" s="95" t="n">
        <v>75</v>
      </c>
      <c r="G22" s="95" t="n">
        <v>51</v>
      </c>
      <c r="H22" s="95" t="n">
        <v>0</v>
      </c>
      <c r="I22" s="95" t="n">
        <v>0</v>
      </c>
      <c r="J22" s="95" t="n">
        <v>0</v>
      </c>
      <c r="K22" s="95" t="n">
        <v>0</v>
      </c>
      <c r="L22" s="97" t="n">
        <v>0</v>
      </c>
      <c r="M22" s="97" t="n">
        <v>0</v>
      </c>
      <c r="N22" s="97" t="n">
        <v>0</v>
      </c>
      <c r="O22" s="97" t="n">
        <v>0</v>
      </c>
      <c r="P22" s="97" t="n">
        <v>0</v>
      </c>
      <c r="Q22" s="97" t="n">
        <v>0</v>
      </c>
      <c r="R22" s="171" t="n">
        <v>3719</v>
      </c>
      <c r="S22" s="98" t="n">
        <v>0</v>
      </c>
      <c r="T22" s="98" t="n">
        <v>0</v>
      </c>
      <c r="U22" s="175" t="n">
        <v>0</v>
      </c>
      <c r="V22" s="99" t="n">
        <v>0</v>
      </c>
      <c r="W22" s="95" t="n">
        <v>43</v>
      </c>
      <c r="X22" s="95" t="n">
        <v>1440</v>
      </c>
      <c r="Y22" s="95" t="n">
        <v>46</v>
      </c>
      <c r="Z22" s="95" t="n">
        <v>1440</v>
      </c>
      <c r="AA22" s="95" t="n">
        <v>60</v>
      </c>
      <c r="AB22" s="95" t="n">
        <v>1440</v>
      </c>
      <c r="AC22" s="100" t="n">
        <v>2</v>
      </c>
      <c r="AD22" s="101" t="n">
        <v>0</v>
      </c>
      <c r="AE22" s="95" t="n">
        <v>0</v>
      </c>
      <c r="AF22" s="102" t="str">
        <f aca="false">IF(AE22&gt;0, V22/(AE22*24),"no data")</f>
        <v>no data</v>
      </c>
      <c r="AG22" s="103" t="n">
        <f aca="false">IF(R22&gt;0,R22/24,"no data")</f>
        <v>154.958333333333</v>
      </c>
      <c r="AH22" s="102" t="str">
        <f aca="false">IF(U22&gt;0,(U22/R22),"no data")</f>
        <v>no data</v>
      </c>
      <c r="AI22" s="104" t="n">
        <f aca="false">IF(W22&gt;0,(1440-((W22*X22)+(Y22*Z22)+(AA22*AB22))/(W22+Y22+AA22))/1440, "no data")</f>
        <v>0</v>
      </c>
      <c r="AJ22" s="105" t="str">
        <f aca="false">IF(U22&gt;0,(1440-((X22*W22+AT22*AU22)+(Z22*Y22+AV22*AW22)+(AA22*AB22+AX22*AY22))/(W22+Y22+AA22))/1440,"no data")</f>
        <v>no data</v>
      </c>
      <c r="AK22" s="127" t="n">
        <v>0</v>
      </c>
      <c r="AL22" s="133" t="n">
        <v>0</v>
      </c>
      <c r="AM22" s="94" t="n">
        <f aca="false">AK22*AL22</f>
        <v>0</v>
      </c>
      <c r="AN22" s="127" t="n">
        <v>0</v>
      </c>
      <c r="AO22" s="219" t="n">
        <v>0</v>
      </c>
      <c r="AP22" s="109" t="n">
        <f aca="false">AN22*AO22</f>
        <v>0</v>
      </c>
      <c r="AQ22" s="130" t="str">
        <f aca="false">IF(U22&gt;0,((((AK22*AL22)+(AN22*AO22))/(U22*1000))*1000000),"no data")</f>
        <v>no data</v>
      </c>
      <c r="AR22" s="111" t="n">
        <v>0</v>
      </c>
      <c r="AS22" s="36"/>
      <c r="AT22" s="95" t="n">
        <v>0</v>
      </c>
      <c r="AU22" s="112" t="n">
        <v>0</v>
      </c>
      <c r="AV22" s="112" t="n">
        <v>0</v>
      </c>
      <c r="AW22" s="95" t="n">
        <v>0</v>
      </c>
      <c r="AX22" s="112" t="n">
        <v>0</v>
      </c>
      <c r="AY22" s="95" t="n">
        <v>0</v>
      </c>
      <c r="AZ22" s="95" t="n">
        <v>2</v>
      </c>
      <c r="BB22" s="113" t="n">
        <v>0</v>
      </c>
      <c r="BC22" s="113" t="n">
        <v>0</v>
      </c>
      <c r="BD22" s="113" t="n">
        <v>0</v>
      </c>
      <c r="BE22" s="113" t="n">
        <v>0</v>
      </c>
      <c r="BF22" s="113" t="str">
        <f aca="false">AQ22</f>
        <v>no data</v>
      </c>
      <c r="BG22" s="173" t="n">
        <f aca="false">BD22/24</f>
        <v>0</v>
      </c>
      <c r="BH22" s="115" t="n">
        <v>0</v>
      </c>
      <c r="BI22" s="116" t="n">
        <v>0</v>
      </c>
      <c r="BJ22" s="117" t="n">
        <v>0</v>
      </c>
      <c r="BK22" s="118" t="n">
        <v>0</v>
      </c>
      <c r="BL22" s="118" t="n">
        <v>0</v>
      </c>
      <c r="BM22" s="118" t="n">
        <v>0</v>
      </c>
      <c r="BN22" s="176" t="n">
        <v>1004</v>
      </c>
      <c r="BO22" s="117" t="n">
        <v>50.03</v>
      </c>
      <c r="BP22" s="119" t="n">
        <v>0</v>
      </c>
      <c r="BQ22" s="114" t="n">
        <v>0</v>
      </c>
      <c r="BR22" s="114" t="n">
        <v>0</v>
      </c>
      <c r="BS22" s="120" t="n">
        <f aca="false">BR22-BQ22</f>
        <v>0</v>
      </c>
      <c r="BT22" s="113" t="n">
        <v>0</v>
      </c>
      <c r="BU22" s="113" t="n">
        <v>0</v>
      </c>
      <c r="BV22" s="135" t="n">
        <f aca="false">BU22-BT22</f>
        <v>0</v>
      </c>
      <c r="BW22" s="113" t="n">
        <v>0</v>
      </c>
      <c r="BX22" s="114" t="n">
        <v>0</v>
      </c>
      <c r="BY22" s="114" t="n">
        <v>0</v>
      </c>
      <c r="CA22" s="114" t="n">
        <v>0</v>
      </c>
      <c r="CB22" s="114" t="n">
        <v>0</v>
      </c>
      <c r="CD22" s="114" t="n">
        <v>0</v>
      </c>
      <c r="CE22" s="114" t="n">
        <v>0</v>
      </c>
      <c r="CF22" s="114" t="n">
        <v>0</v>
      </c>
      <c r="CG22" s="114" t="n">
        <v>0</v>
      </c>
    </row>
    <row r="23" customFormat="false" ht="15" hidden="false" customHeight="false" outlineLevel="0" collapsed="false">
      <c r="A23" s="90"/>
      <c r="B23" s="91" t="n">
        <v>43447</v>
      </c>
      <c r="C23" s="92" t="n">
        <v>57.2</v>
      </c>
      <c r="D23" s="93" t="n">
        <v>0.764</v>
      </c>
      <c r="E23" s="94" t="n">
        <v>51.6</v>
      </c>
      <c r="F23" s="95" t="n">
        <v>72</v>
      </c>
      <c r="G23" s="95" t="n">
        <v>49</v>
      </c>
      <c r="H23" s="95" t="n">
        <v>0</v>
      </c>
      <c r="I23" s="95" t="n">
        <v>0</v>
      </c>
      <c r="J23" s="95" t="n">
        <v>0</v>
      </c>
      <c r="K23" s="95" t="n">
        <v>0</v>
      </c>
      <c r="L23" s="97" t="n">
        <v>0</v>
      </c>
      <c r="M23" s="97" t="n">
        <v>0</v>
      </c>
      <c r="N23" s="97" t="n">
        <v>0</v>
      </c>
      <c r="O23" s="97" t="n">
        <v>0</v>
      </c>
      <c r="P23" s="97" t="n">
        <v>0</v>
      </c>
      <c r="Q23" s="97" t="n">
        <v>0</v>
      </c>
      <c r="R23" s="177" t="n">
        <v>3719</v>
      </c>
      <c r="S23" s="98" t="n">
        <v>0</v>
      </c>
      <c r="T23" s="98" t="n">
        <v>0</v>
      </c>
      <c r="U23" s="172" t="n">
        <v>0</v>
      </c>
      <c r="V23" s="99" t="n">
        <v>0</v>
      </c>
      <c r="W23" s="95" t="n">
        <v>43</v>
      </c>
      <c r="X23" s="95" t="n">
        <v>1440</v>
      </c>
      <c r="Y23" s="95" t="n">
        <v>46</v>
      </c>
      <c r="Z23" s="95" t="n">
        <v>1440</v>
      </c>
      <c r="AA23" s="95" t="n">
        <v>60</v>
      </c>
      <c r="AB23" s="95" t="n">
        <v>1440</v>
      </c>
      <c r="AC23" s="100" t="n">
        <v>7</v>
      </c>
      <c r="AD23" s="101" t="n">
        <v>0</v>
      </c>
      <c r="AE23" s="95" t="n">
        <v>0</v>
      </c>
      <c r="AF23" s="102" t="str">
        <f aca="false">IF(AE23&gt;0, V23/(AE23*24),"no data")</f>
        <v>no data</v>
      </c>
      <c r="AG23" s="103" t="n">
        <f aca="false">IF(R23&gt;0,R23/24,"no data")</f>
        <v>154.958333333333</v>
      </c>
      <c r="AH23" s="102" t="str">
        <f aca="false">IF(U23&gt;0,(U23/R23),"no data")</f>
        <v>no data</v>
      </c>
      <c r="AI23" s="104" t="n">
        <f aca="false">IF(W23&gt;0,(1440-((W23*X23)+(Y23*Z23)+(AA23*AB23))/(W23+Y23+AA23))/1440, "no data")</f>
        <v>0</v>
      </c>
      <c r="AJ23" s="105" t="str">
        <f aca="false">IF(U23&gt;0,(1440-((X23*W23+AT23*AU23)+(Z23*Y23+AV23*AW23)+(AA23*AB23+AX23*AY23))/(W23+Y23+AA23))/1440,"no data")</f>
        <v>no data</v>
      </c>
      <c r="AK23" s="127" t="n">
        <v>0</v>
      </c>
      <c r="AL23" s="133" t="n">
        <v>0</v>
      </c>
      <c r="AM23" s="94" t="n">
        <f aca="false">AK23*AL23</f>
        <v>0</v>
      </c>
      <c r="AN23" s="127" t="n">
        <v>0</v>
      </c>
      <c r="AO23" s="219" t="n">
        <v>0</v>
      </c>
      <c r="AP23" s="109" t="n">
        <f aca="false">AN23*AO23</f>
        <v>0</v>
      </c>
      <c r="AQ23" s="130" t="str">
        <f aca="false">IF(U23&gt;0,((((AK23*AL23)+(AN23*AO23))/(U23*1000))*1000000),"no data")</f>
        <v>no data</v>
      </c>
      <c r="AR23" s="111" t="n">
        <v>0</v>
      </c>
      <c r="AS23" s="36"/>
      <c r="AT23" s="95" t="n">
        <v>0</v>
      </c>
      <c r="AU23" s="112" t="n">
        <v>0</v>
      </c>
      <c r="AV23" s="112" t="n">
        <v>0</v>
      </c>
      <c r="AW23" s="95" t="n">
        <v>0</v>
      </c>
      <c r="AX23" s="112" t="n">
        <v>0</v>
      </c>
      <c r="AY23" s="95" t="n">
        <v>0</v>
      </c>
      <c r="AZ23" s="95" t="n">
        <v>7</v>
      </c>
      <c r="BB23" s="113" t="n">
        <v>0</v>
      </c>
      <c r="BC23" s="113" t="n">
        <v>0</v>
      </c>
      <c r="BD23" s="113" t="n">
        <v>0</v>
      </c>
      <c r="BE23" s="113" t="n">
        <v>0</v>
      </c>
      <c r="BF23" s="113" t="str">
        <f aca="false">AQ23</f>
        <v>no data</v>
      </c>
      <c r="BG23" s="173" t="n">
        <f aca="false">BD23/24</f>
        <v>0</v>
      </c>
      <c r="BH23" s="115" t="n">
        <v>0</v>
      </c>
      <c r="BI23" s="116" t="n">
        <v>0</v>
      </c>
      <c r="BJ23" s="117" t="n">
        <v>0</v>
      </c>
      <c r="BK23" s="118" t="n">
        <v>0</v>
      </c>
      <c r="BL23" s="118" t="n">
        <v>0</v>
      </c>
      <c r="BM23" s="118" t="n">
        <v>0</v>
      </c>
      <c r="BN23" s="118" t="n">
        <v>1004</v>
      </c>
      <c r="BO23" s="117"/>
      <c r="BP23" s="119" t="n">
        <v>0</v>
      </c>
      <c r="BQ23" s="114" t="n">
        <v>0</v>
      </c>
      <c r="BR23" s="114" t="n">
        <v>0</v>
      </c>
      <c r="BS23" s="120" t="n">
        <f aca="false">BR23-BQ23</f>
        <v>0</v>
      </c>
      <c r="BT23" s="113" t="n">
        <v>0</v>
      </c>
      <c r="BU23" s="113" t="n">
        <v>0</v>
      </c>
      <c r="BV23" s="135" t="n">
        <f aca="false">BU23-BT23</f>
        <v>0</v>
      </c>
      <c r="BW23" s="113" t="n">
        <f aca="false">BH23+BI23</f>
        <v>0</v>
      </c>
      <c r="BX23" s="114" t="n">
        <v>0</v>
      </c>
      <c r="BY23" s="114" t="n">
        <v>0</v>
      </c>
      <c r="CA23" s="114" t="n">
        <v>0</v>
      </c>
      <c r="CB23" s="114" t="n">
        <v>0</v>
      </c>
      <c r="CD23" s="114" t="n">
        <v>0</v>
      </c>
      <c r="CE23" s="114" t="n">
        <v>0</v>
      </c>
      <c r="CF23" s="114" t="n">
        <v>0</v>
      </c>
      <c r="CG23" s="114" t="n">
        <v>0</v>
      </c>
    </row>
    <row r="24" customFormat="false" ht="15" hidden="false" customHeight="false" outlineLevel="0" collapsed="false">
      <c r="A24" s="90"/>
      <c r="B24" s="91" t="n">
        <v>43448</v>
      </c>
      <c r="C24" s="92" t="n">
        <v>59</v>
      </c>
      <c r="D24" s="93" t="n">
        <v>0.688</v>
      </c>
      <c r="E24" s="94" t="n">
        <v>50.4</v>
      </c>
      <c r="F24" s="96" t="n">
        <v>75</v>
      </c>
      <c r="G24" s="96" t="n">
        <v>49</v>
      </c>
      <c r="H24" s="96" t="n">
        <v>0</v>
      </c>
      <c r="I24" s="96" t="n">
        <v>0</v>
      </c>
      <c r="J24" s="96" t="n">
        <v>0</v>
      </c>
      <c r="K24" s="96" t="n">
        <v>0</v>
      </c>
      <c r="L24" s="96" t="n">
        <v>0</v>
      </c>
      <c r="M24" s="96" t="n">
        <v>0</v>
      </c>
      <c r="N24" s="96" t="n">
        <v>0</v>
      </c>
      <c r="O24" s="96" t="n">
        <v>0</v>
      </c>
      <c r="P24" s="96" t="n">
        <v>0</v>
      </c>
      <c r="Q24" s="96" t="n">
        <v>0</v>
      </c>
      <c r="R24" s="177" t="n">
        <v>3718</v>
      </c>
      <c r="S24" s="98" t="n">
        <v>0</v>
      </c>
      <c r="T24" s="101" t="n">
        <v>0</v>
      </c>
      <c r="U24" s="178" t="n">
        <v>0</v>
      </c>
      <c r="V24" s="178" t="n">
        <v>0</v>
      </c>
      <c r="W24" s="96" t="n">
        <v>43</v>
      </c>
      <c r="X24" s="96" t="n">
        <v>1440</v>
      </c>
      <c r="Y24" s="96" t="n">
        <v>46</v>
      </c>
      <c r="Z24" s="96" t="n">
        <v>1440</v>
      </c>
      <c r="AA24" s="96" t="n">
        <v>60</v>
      </c>
      <c r="AB24" s="96" t="n">
        <v>1440</v>
      </c>
      <c r="AC24" s="100" t="n">
        <v>9</v>
      </c>
      <c r="AD24" s="101" t="n">
        <v>0</v>
      </c>
      <c r="AE24" s="96" t="n">
        <v>0</v>
      </c>
      <c r="AF24" s="102" t="str">
        <f aca="false">IF(AE24&gt;0, V24/(AE24*24),"no data")</f>
        <v>no data</v>
      </c>
      <c r="AG24" s="103" t="n">
        <f aca="false">IF(R24&gt;0,R24/24,"no data")</f>
        <v>154.916666666667</v>
      </c>
      <c r="AH24" s="102" t="str">
        <f aca="false">IF(U24&gt;0,(U24/R24),"no data")</f>
        <v>no data</v>
      </c>
      <c r="AI24" s="104" t="n">
        <f aca="false">IF(W24&gt;0,(1440-((W24*X24)+(Y24*Z24)+(AA24*AB24))/(W24+Y24+AA24))/1440, "no data")</f>
        <v>0</v>
      </c>
      <c r="AJ24" s="105" t="str">
        <f aca="false">IF(U24&gt;0,(1440-((X24*W24+AT24*AU24)+(Z24*Y24+AV24*AW24)+(AA24*AB24+AX24*AY24))/(W24+Y24+AA24))/1440,"no data")</f>
        <v>no data</v>
      </c>
      <c r="AK24" s="127" t="n">
        <v>0</v>
      </c>
      <c r="AL24" s="133" t="n">
        <v>0</v>
      </c>
      <c r="AM24" s="94" t="n">
        <f aca="false">AK24*AL24</f>
        <v>0</v>
      </c>
      <c r="AN24" s="127" t="n">
        <v>0</v>
      </c>
      <c r="AO24" s="219" t="n">
        <v>989.5</v>
      </c>
      <c r="AP24" s="109" t="n">
        <f aca="false">AN24*AO24</f>
        <v>0</v>
      </c>
      <c r="AQ24" s="130" t="str">
        <f aca="false">IF(U24&gt;0,((((AK24*AL24)+(AN24*AO24))/(U24*1000))*1000000),"no data")</f>
        <v>no data</v>
      </c>
      <c r="AR24" s="111" t="n">
        <v>0</v>
      </c>
      <c r="AS24" s="36"/>
      <c r="AT24" s="96" t="n">
        <v>0</v>
      </c>
      <c r="AU24" s="96" t="n">
        <v>0</v>
      </c>
      <c r="AV24" s="96" t="n">
        <v>0</v>
      </c>
      <c r="AW24" s="96" t="n">
        <v>0</v>
      </c>
      <c r="AX24" s="96" t="n">
        <v>0</v>
      </c>
      <c r="AY24" s="96" t="n">
        <v>0</v>
      </c>
      <c r="AZ24" s="96" t="n">
        <v>9</v>
      </c>
      <c r="BB24" s="113" t="n">
        <v>0</v>
      </c>
      <c r="BC24" s="113" t="n">
        <v>0</v>
      </c>
      <c r="BD24" s="113" t="n">
        <v>0</v>
      </c>
      <c r="BE24" s="113" t="n">
        <v>0</v>
      </c>
      <c r="BF24" s="113" t="str">
        <f aca="false">AQ24</f>
        <v>no data</v>
      </c>
      <c r="BG24" s="173" t="n">
        <f aca="false">BD24/24</f>
        <v>0</v>
      </c>
      <c r="BH24" s="179" t="n">
        <v>0</v>
      </c>
      <c r="BI24" s="179" t="n">
        <v>0</v>
      </c>
      <c r="BJ24" s="180" t="n">
        <v>0</v>
      </c>
      <c r="BK24" s="180" t="n">
        <v>0</v>
      </c>
      <c r="BL24" s="180" t="n">
        <v>0</v>
      </c>
      <c r="BM24" s="180" t="n">
        <v>0</v>
      </c>
      <c r="BN24" s="181" t="n">
        <v>1004</v>
      </c>
      <c r="BO24" s="181" t="n">
        <v>50.02</v>
      </c>
      <c r="BP24" s="182" t="n">
        <v>0</v>
      </c>
      <c r="BQ24" s="114" t="n">
        <v>0</v>
      </c>
      <c r="BR24" s="114" t="n">
        <v>0</v>
      </c>
      <c r="BS24" s="120" t="n">
        <f aca="false">BR24-BQ24</f>
        <v>0</v>
      </c>
      <c r="BT24" s="134" t="n">
        <v>0</v>
      </c>
      <c r="BU24" s="134" t="n">
        <v>0</v>
      </c>
      <c r="BV24" s="135" t="n">
        <f aca="false">BU24-BT24</f>
        <v>0</v>
      </c>
      <c r="BW24" s="113" t="n">
        <f aca="false">BH24+BI24</f>
        <v>0</v>
      </c>
      <c r="BX24" s="181" t="n">
        <v>0</v>
      </c>
      <c r="BY24" s="181" t="n">
        <v>0</v>
      </c>
      <c r="CA24" s="181" t="n">
        <v>0</v>
      </c>
      <c r="CB24" s="181" t="n">
        <v>0</v>
      </c>
      <c r="CD24" s="181" t="n">
        <v>0</v>
      </c>
      <c r="CE24" s="181" t="n">
        <v>0</v>
      </c>
      <c r="CF24" s="181" t="n">
        <v>0</v>
      </c>
      <c r="CG24" s="181" t="n">
        <v>0</v>
      </c>
    </row>
    <row r="25" customFormat="false" ht="15" hidden="false" customHeight="false" outlineLevel="0" collapsed="false">
      <c r="A25" s="90"/>
      <c r="B25" s="91" t="n">
        <v>43449</v>
      </c>
      <c r="C25" s="92" t="n">
        <v>55.8</v>
      </c>
      <c r="D25" s="93" t="n">
        <v>0.723</v>
      </c>
      <c r="E25" s="94" t="n">
        <v>49.7</v>
      </c>
      <c r="F25" s="183" t="n">
        <v>77</v>
      </c>
      <c r="G25" s="183" t="n">
        <v>45</v>
      </c>
      <c r="H25" s="95" t="n">
        <v>0</v>
      </c>
      <c r="I25" s="95" t="n">
        <v>0</v>
      </c>
      <c r="J25" s="95" t="n">
        <v>0</v>
      </c>
      <c r="K25" s="95" t="n">
        <v>0</v>
      </c>
      <c r="L25" s="97" t="n">
        <v>0</v>
      </c>
      <c r="M25" s="97" t="n">
        <v>0</v>
      </c>
      <c r="N25" s="97" t="n">
        <v>0</v>
      </c>
      <c r="O25" s="97" t="n">
        <v>0</v>
      </c>
      <c r="P25" s="97" t="n">
        <v>0</v>
      </c>
      <c r="Q25" s="97" t="n">
        <v>0</v>
      </c>
      <c r="R25" s="177" t="n">
        <v>3718</v>
      </c>
      <c r="S25" s="98" t="n">
        <v>0</v>
      </c>
      <c r="T25" s="184" t="n">
        <v>0</v>
      </c>
      <c r="U25" s="99" t="n">
        <v>0</v>
      </c>
      <c r="V25" s="99" t="n">
        <v>0</v>
      </c>
      <c r="W25" s="95" t="n">
        <v>43</v>
      </c>
      <c r="X25" s="95" t="n">
        <v>1440</v>
      </c>
      <c r="Y25" s="95" t="n">
        <v>46</v>
      </c>
      <c r="Z25" s="95" t="n">
        <v>1440</v>
      </c>
      <c r="AA25" s="95" t="n">
        <v>60</v>
      </c>
      <c r="AB25" s="95" t="n">
        <v>1440</v>
      </c>
      <c r="AC25" s="100" t="n">
        <v>13</v>
      </c>
      <c r="AD25" s="101" t="n">
        <v>0</v>
      </c>
      <c r="AE25" s="96" t="n">
        <v>0</v>
      </c>
      <c r="AF25" s="102" t="str">
        <f aca="false">IF(AE25&gt;0, V25/(AE25*24),"no data")</f>
        <v>no data</v>
      </c>
      <c r="AG25" s="103" t="n">
        <f aca="false">IF(R25&gt;0,R25/24,"no data")</f>
        <v>154.916666666667</v>
      </c>
      <c r="AH25" s="102" t="str">
        <f aca="false">IF(U25&gt;0,(U25/R25),"no data")</f>
        <v>no data</v>
      </c>
      <c r="AI25" s="104" t="n">
        <f aca="false">IF(W25&gt;0,(1440-((W25*X25)+(Y25*Z25)+(AA25*AB25))/(W25+Y25+AA25))/1440, "no data")</f>
        <v>0</v>
      </c>
      <c r="AJ25" s="105" t="str">
        <f aca="false">IF(U25&gt;0,(1440-((X25*W25+AT25*AU25)+(Z25*Y25+AV25*AW25)+(AA25*AB25+AX25*AY25))/(W25+Y25+AA25))/1440,"no data")</f>
        <v>no data</v>
      </c>
      <c r="AK25" s="127" t="n">
        <v>0</v>
      </c>
      <c r="AL25" s="133" t="n">
        <v>0</v>
      </c>
      <c r="AM25" s="94" t="n">
        <f aca="false">AK25*AL25</f>
        <v>0</v>
      </c>
      <c r="AN25" s="127" t="n">
        <v>0</v>
      </c>
      <c r="AO25" s="219" t="n">
        <v>984.5</v>
      </c>
      <c r="AP25" s="109" t="n">
        <f aca="false">AN25*AO25</f>
        <v>0</v>
      </c>
      <c r="AQ25" s="130" t="str">
        <f aca="false">IF(U25&gt;0,((((AK25*AL25)+(AN25*AO25))/(U25*1000))*1000000),"no data")</f>
        <v>no data</v>
      </c>
      <c r="AR25" s="111" t="n">
        <v>0</v>
      </c>
      <c r="AS25" s="36"/>
      <c r="AT25" s="96" t="n">
        <v>0</v>
      </c>
      <c r="AU25" s="96" t="n">
        <v>0</v>
      </c>
      <c r="AV25" s="96" t="n">
        <v>0</v>
      </c>
      <c r="AW25" s="96" t="n">
        <v>0</v>
      </c>
      <c r="AX25" s="96" t="n">
        <v>0</v>
      </c>
      <c r="AY25" s="96" t="n">
        <v>0</v>
      </c>
      <c r="AZ25" s="96" t="n">
        <v>13</v>
      </c>
      <c r="BB25" s="113" t="n">
        <v>0</v>
      </c>
      <c r="BC25" s="113" t="n">
        <v>0</v>
      </c>
      <c r="BD25" s="113" t="n">
        <v>0</v>
      </c>
      <c r="BE25" s="113" t="n">
        <v>0</v>
      </c>
      <c r="BF25" s="113" t="str">
        <f aca="false">AQ25</f>
        <v>no data</v>
      </c>
      <c r="BG25" s="173" t="n">
        <f aca="false">BD25/24</f>
        <v>0</v>
      </c>
      <c r="BH25" s="115" t="n">
        <v>0</v>
      </c>
      <c r="BI25" s="115" t="n">
        <v>0</v>
      </c>
      <c r="BJ25" s="117" t="n">
        <v>0</v>
      </c>
      <c r="BK25" s="118" t="n">
        <v>0</v>
      </c>
      <c r="BL25" s="118" t="n">
        <v>0</v>
      </c>
      <c r="BM25" s="118" t="n">
        <v>0</v>
      </c>
      <c r="BN25" s="118" t="n">
        <v>1004</v>
      </c>
      <c r="BO25" s="117" t="n">
        <v>50.02</v>
      </c>
      <c r="BP25" s="119" t="n">
        <v>0</v>
      </c>
      <c r="BQ25" s="114" t="n">
        <v>0</v>
      </c>
      <c r="BR25" s="114" t="n">
        <v>0</v>
      </c>
      <c r="BS25" s="120" t="n">
        <f aca="false">BR25-BQ25</f>
        <v>0</v>
      </c>
      <c r="BT25" s="134" t="n">
        <v>0</v>
      </c>
      <c r="BU25" s="134" t="n">
        <v>0</v>
      </c>
      <c r="BV25" s="135" t="n">
        <f aca="false">BU25-BT25</f>
        <v>0</v>
      </c>
      <c r="BW25" s="113" t="n">
        <f aca="false">BH25+BI25</f>
        <v>0</v>
      </c>
      <c r="BX25" s="114" t="n">
        <v>0</v>
      </c>
      <c r="BY25" s="114" t="n">
        <v>0</v>
      </c>
      <c r="CA25" s="114" t="n">
        <v>0</v>
      </c>
      <c r="CB25" s="114" t="n">
        <v>0</v>
      </c>
      <c r="CD25" s="114" t="n">
        <v>0</v>
      </c>
      <c r="CE25" s="114" t="n">
        <v>0</v>
      </c>
      <c r="CF25" s="114" t="n">
        <v>0</v>
      </c>
      <c r="CG25" s="114" t="n">
        <v>0</v>
      </c>
    </row>
    <row r="26" customFormat="false" ht="15" hidden="false" customHeight="false" outlineLevel="0" collapsed="false">
      <c r="A26" s="90"/>
      <c r="B26" s="91" t="n">
        <v>43450</v>
      </c>
      <c r="C26" s="92" t="n">
        <v>57.7</v>
      </c>
      <c r="D26" s="93" t="n">
        <v>0.606</v>
      </c>
      <c r="E26" s="94" t="n">
        <v>47.6</v>
      </c>
      <c r="F26" s="96" t="n">
        <v>73</v>
      </c>
      <c r="G26" s="96" t="n">
        <v>47</v>
      </c>
      <c r="H26" s="95" t="n">
        <v>0</v>
      </c>
      <c r="I26" s="95" t="n">
        <v>0</v>
      </c>
      <c r="J26" s="95" t="n">
        <v>0</v>
      </c>
      <c r="K26" s="95" t="n">
        <v>0</v>
      </c>
      <c r="L26" s="97" t="n">
        <v>0</v>
      </c>
      <c r="M26" s="97" t="n">
        <v>0</v>
      </c>
      <c r="N26" s="97" t="n">
        <v>0</v>
      </c>
      <c r="O26" s="97" t="n">
        <v>0</v>
      </c>
      <c r="P26" s="97" t="n">
        <v>0</v>
      </c>
      <c r="Q26" s="97" t="n">
        <v>0</v>
      </c>
      <c r="R26" s="177" t="n">
        <v>3716</v>
      </c>
      <c r="S26" s="98" t="n">
        <v>0</v>
      </c>
      <c r="T26" s="184" t="n">
        <v>0</v>
      </c>
      <c r="U26" s="99" t="n">
        <v>299</v>
      </c>
      <c r="V26" s="99" t="n">
        <v>322</v>
      </c>
      <c r="W26" s="95" t="n">
        <v>43</v>
      </c>
      <c r="X26" s="96" t="n">
        <v>1440</v>
      </c>
      <c r="Y26" s="96" t="n">
        <v>46</v>
      </c>
      <c r="Z26" s="96" t="n">
        <v>1440</v>
      </c>
      <c r="AA26" s="96" t="n">
        <v>60</v>
      </c>
      <c r="AB26" s="96" t="n">
        <v>1440</v>
      </c>
      <c r="AC26" s="100" t="n">
        <v>34</v>
      </c>
      <c r="AD26" s="101" t="n">
        <v>0</v>
      </c>
      <c r="AE26" s="96" t="n">
        <v>72</v>
      </c>
      <c r="AF26" s="102" t="n">
        <f aca="false">IF(AE26&gt;0, V26/(AE26*24),"no data")</f>
        <v>0.186342592592593</v>
      </c>
      <c r="AG26" s="103" t="n">
        <f aca="false">IF(R26&gt;0,R26/24,"no data")</f>
        <v>154.833333333333</v>
      </c>
      <c r="AH26" s="102" t="n">
        <f aca="false">IF(U26&gt;0,(U26/R26),"no data")</f>
        <v>0.0804628632938644</v>
      </c>
      <c r="AI26" s="104" t="n">
        <f aca="false">IF(W26&gt;0,(1440-((W26*X26)+(Y26*Z26)+(AA26*AB26))/(W26+Y26+AA26))/1440, "no data")</f>
        <v>0</v>
      </c>
      <c r="AJ26" s="105" t="n">
        <f aca="false">IF(U26&gt;0,(1440-((X26*W26+AT26*AU26)+(Z26*Y26+AV26*AW26)+(AA26*AB26+AX26*AY26))/(W26+Y26+AA26))/1440,"no data")</f>
        <v>0</v>
      </c>
      <c r="AK26" s="127" t="n">
        <v>1.853</v>
      </c>
      <c r="AL26" s="133" t="n">
        <v>164.84</v>
      </c>
      <c r="AM26" s="94" t="n">
        <f aca="false">AK26*AL26</f>
        <v>305.44852</v>
      </c>
      <c r="AN26" s="127" t="n">
        <v>3.263</v>
      </c>
      <c r="AO26" s="219" t="n">
        <v>990.3445</v>
      </c>
      <c r="AP26" s="109" t="n">
        <f aca="false">AN26*AO26</f>
        <v>3231.4941035</v>
      </c>
      <c r="AQ26" s="130" t="n">
        <f aca="false">IF(U26&gt;0,((((AK26*AL26)+(AN26*AO26))/(U26*1000))*1000000),"no data")</f>
        <v>11829.2395434783</v>
      </c>
      <c r="AR26" s="111" t="n">
        <v>0</v>
      </c>
      <c r="AS26" s="36"/>
      <c r="AT26" s="95" t="n">
        <v>0</v>
      </c>
      <c r="AU26" s="112" t="n">
        <v>0</v>
      </c>
      <c r="AV26" s="112" t="n">
        <v>0</v>
      </c>
      <c r="AW26" s="95" t="n">
        <v>0</v>
      </c>
      <c r="AX26" s="112" t="n">
        <v>0</v>
      </c>
      <c r="AY26" s="95" t="n">
        <v>0</v>
      </c>
      <c r="AZ26" s="95" t="n">
        <v>11</v>
      </c>
      <c r="BB26" s="113" t="n">
        <v>0</v>
      </c>
      <c r="BC26" s="113" t="n">
        <v>264</v>
      </c>
      <c r="BD26" s="113" t="n">
        <v>58</v>
      </c>
      <c r="BE26" s="113" t="n">
        <f aca="false">BC26-BB26</f>
        <v>264</v>
      </c>
      <c r="BF26" s="113" t="n">
        <f aca="false">AQ26</f>
        <v>11829.2395434783</v>
      </c>
      <c r="BG26" s="173" t="n">
        <f aca="false">BD26/24</f>
        <v>2.41666666666667</v>
      </c>
      <c r="BH26" s="115" t="n">
        <v>0</v>
      </c>
      <c r="BI26" s="116" t="n">
        <v>0</v>
      </c>
      <c r="BJ26" s="117" t="n">
        <v>0</v>
      </c>
      <c r="BK26" s="118" t="n">
        <v>0</v>
      </c>
      <c r="BL26" s="118" t="n">
        <v>16.21</v>
      </c>
      <c r="BM26" s="118" t="n">
        <v>15.45</v>
      </c>
      <c r="BN26" s="118" t="n">
        <v>1008</v>
      </c>
      <c r="BO26" s="117" t="n">
        <v>50.08</v>
      </c>
      <c r="BP26" s="119" t="n">
        <v>0</v>
      </c>
      <c r="BQ26" s="114" t="n">
        <v>0</v>
      </c>
      <c r="BR26" s="114" t="n">
        <v>86.81</v>
      </c>
      <c r="BS26" s="120" t="n">
        <f aca="false">BR26-BQ26</f>
        <v>86.81</v>
      </c>
      <c r="BT26" s="134" t="n">
        <v>0</v>
      </c>
      <c r="BU26" s="134" t="n">
        <v>13220</v>
      </c>
      <c r="BV26" s="135" t="n">
        <f aca="false">BU26-BT26</f>
        <v>13220</v>
      </c>
      <c r="BW26" s="113" t="n">
        <f aca="false">BH26+BI26</f>
        <v>0</v>
      </c>
      <c r="BX26" s="114" t="n">
        <v>0</v>
      </c>
      <c r="BY26" s="114" t="n">
        <v>0</v>
      </c>
      <c r="CA26" s="114" t="n">
        <v>0</v>
      </c>
      <c r="CB26" s="114" t="n">
        <v>5.5</v>
      </c>
      <c r="CD26" s="114" t="n">
        <v>0</v>
      </c>
      <c r="CE26" s="114" t="n">
        <v>0</v>
      </c>
      <c r="CF26" s="114" t="n">
        <v>0</v>
      </c>
      <c r="CG26" s="114" t="n">
        <v>0</v>
      </c>
    </row>
    <row r="27" customFormat="false" ht="12.75" hidden="false" customHeight="true" outlineLevel="0" collapsed="false">
      <c r="A27" s="90" t="s">
        <v>145</v>
      </c>
      <c r="B27" s="91" t="n">
        <v>43451</v>
      </c>
      <c r="C27" s="140" t="n">
        <v>58</v>
      </c>
      <c r="D27" s="166" t="n">
        <v>0.608</v>
      </c>
      <c r="E27" s="142" t="n">
        <v>47.8</v>
      </c>
      <c r="F27" s="144" t="n">
        <v>75</v>
      </c>
      <c r="G27" s="144" t="n">
        <v>47</v>
      </c>
      <c r="H27" s="144" t="n">
        <v>0</v>
      </c>
      <c r="I27" s="144" t="n">
        <v>0</v>
      </c>
      <c r="J27" s="144" t="n">
        <v>7</v>
      </c>
      <c r="K27" s="144" t="n">
        <v>25</v>
      </c>
      <c r="L27" s="185" t="n">
        <v>0</v>
      </c>
      <c r="M27" s="185" t="n">
        <v>0</v>
      </c>
      <c r="N27" s="185" t="n">
        <v>0</v>
      </c>
      <c r="O27" s="185" t="n">
        <v>56</v>
      </c>
      <c r="P27" s="185" t="n">
        <v>0</v>
      </c>
      <c r="Q27" s="185" t="n">
        <v>0</v>
      </c>
      <c r="R27" s="186" t="n">
        <v>3713</v>
      </c>
      <c r="S27" s="147" t="n">
        <v>664</v>
      </c>
      <c r="T27" s="147" t="n">
        <v>569</v>
      </c>
      <c r="U27" s="148" t="n">
        <v>571</v>
      </c>
      <c r="V27" s="148" t="n">
        <v>597</v>
      </c>
      <c r="W27" s="144" t="n">
        <v>43</v>
      </c>
      <c r="X27" s="144" t="n">
        <v>1440</v>
      </c>
      <c r="Y27" s="144" t="n">
        <v>48</v>
      </c>
      <c r="Z27" s="144" t="n">
        <v>870</v>
      </c>
      <c r="AA27" s="144" t="n">
        <v>60</v>
      </c>
      <c r="AB27" s="144" t="n">
        <v>1005</v>
      </c>
      <c r="AC27" s="149" t="n">
        <f aca="false">V27-U27+AZ27</f>
        <v>37</v>
      </c>
      <c r="AD27" s="150" t="n">
        <f aca="false">U27-T27</f>
        <v>2</v>
      </c>
      <c r="AE27" s="144" t="n">
        <v>79</v>
      </c>
      <c r="AF27" s="267" t="n">
        <f aca="false">IF(AE27&gt;0, V27/(AE27*24),"no data")</f>
        <v>0.314873417721519</v>
      </c>
      <c r="AG27" s="268" t="n">
        <f aca="false">IF(R27&gt;0,R27/24,"no data")</f>
        <v>154.708333333333</v>
      </c>
      <c r="AH27" s="267" t="n">
        <f aca="false">IF(U27&gt;0,(U27/R27),"no data")</f>
        <v>0.153784002154592</v>
      </c>
      <c r="AI27" s="269" t="n">
        <f aca="false">IF(W27&gt;0,(1440-((W27*X27)+(Y27*Z27)+(AA27*AB27))/(W27+Y27+AA27))/1440, "no data")</f>
        <v>0.245860927152318</v>
      </c>
      <c r="AJ27" s="270" t="n">
        <f aca="false">IF(U27&gt;0,(1440-((X27*W27+AT27*AU27)+(Z27*Y27+AV27*AW27)+(AA27*AB27+AX27*AY27))/(W27+Y27+AA27))/1440,"no data")</f>
        <v>0.167080573951435</v>
      </c>
      <c r="AK27" s="127" t="n">
        <v>2.7</v>
      </c>
      <c r="AL27" s="133" t="n">
        <v>164.8412</v>
      </c>
      <c r="AM27" s="251" t="n">
        <f aca="false">AK27*AL27</f>
        <v>445.07124</v>
      </c>
      <c r="AN27" s="127" t="n">
        <v>4.945</v>
      </c>
      <c r="AO27" s="219" t="n">
        <v>1013</v>
      </c>
      <c r="AP27" s="155" t="n">
        <f aca="false">AN27*AO27</f>
        <v>5009.285</v>
      </c>
      <c r="AQ27" s="156" t="n">
        <f aca="false">IF(U27&gt;0,((((AK27*AL27)+(AN27*AO27))/(U27*1000))*1000000),"no data")</f>
        <v>9552.2876357268</v>
      </c>
      <c r="AR27" s="157" t="n">
        <f aca="false">S27/9.5</f>
        <v>69.8947368421053</v>
      </c>
      <c r="AS27" s="36"/>
      <c r="AT27" s="143" t="n">
        <v>0</v>
      </c>
      <c r="AU27" s="159" t="n">
        <v>0</v>
      </c>
      <c r="AV27" s="159" t="n">
        <v>15</v>
      </c>
      <c r="AW27" s="143" t="n">
        <v>156</v>
      </c>
      <c r="AX27" s="159" t="n">
        <v>34</v>
      </c>
      <c r="AY27" s="143" t="n">
        <v>435</v>
      </c>
      <c r="AZ27" s="143" t="n">
        <v>11</v>
      </c>
      <c r="BB27" s="160" t="n">
        <v>0</v>
      </c>
      <c r="BC27" s="160" t="n">
        <v>415</v>
      </c>
      <c r="BD27" s="160" t="n">
        <v>182</v>
      </c>
      <c r="BE27" s="160" t="n">
        <f aca="false">BC27-BB27</f>
        <v>415</v>
      </c>
      <c r="BF27" s="160" t="n">
        <f aca="false">AQ27</f>
        <v>9552.2876357268</v>
      </c>
      <c r="BG27" s="162" t="n">
        <f aca="false">BD27/24</f>
        <v>7.58333333333333</v>
      </c>
      <c r="BH27" s="187" t="n">
        <v>0</v>
      </c>
      <c r="BI27" s="188" t="n">
        <v>0.4</v>
      </c>
      <c r="BJ27" s="189" t="n">
        <v>0</v>
      </c>
      <c r="BK27" s="190" t="n">
        <v>0</v>
      </c>
      <c r="BL27" s="190" t="n">
        <v>8.68</v>
      </c>
      <c r="BM27" s="190" t="n">
        <v>7.63</v>
      </c>
      <c r="BN27" s="190" t="n">
        <v>1004</v>
      </c>
      <c r="BO27" s="190" t="n">
        <v>50.07</v>
      </c>
      <c r="BP27" s="191" t="n">
        <v>0</v>
      </c>
      <c r="BQ27" s="190" t="n">
        <v>0</v>
      </c>
      <c r="BR27" s="190" t="n">
        <v>86.5</v>
      </c>
      <c r="BS27" s="120" t="n">
        <f aca="false">BR27-BQ27</f>
        <v>86.5</v>
      </c>
      <c r="BT27" s="190" t="n">
        <v>0</v>
      </c>
      <c r="BU27" s="190" t="n">
        <v>10912</v>
      </c>
      <c r="BV27" s="135" t="n">
        <f aca="false">BU27-BT27</f>
        <v>10912</v>
      </c>
      <c r="BW27" s="160" t="n">
        <f aca="false">BH27+BI27</f>
        <v>0.4</v>
      </c>
      <c r="BX27" s="162" t="n">
        <v>0</v>
      </c>
      <c r="BY27" s="162" t="n">
        <v>5</v>
      </c>
      <c r="CA27" s="162" t="n">
        <v>0</v>
      </c>
      <c r="CB27" s="162" t="n">
        <v>0</v>
      </c>
      <c r="CD27" s="162" t="n">
        <v>0</v>
      </c>
      <c r="CE27" s="162" t="n">
        <v>0</v>
      </c>
      <c r="CF27" s="162" t="n">
        <v>0</v>
      </c>
      <c r="CG27" s="162" t="n">
        <v>0</v>
      </c>
    </row>
    <row r="28" customFormat="false" ht="15" hidden="false" customHeight="false" outlineLevel="0" collapsed="false">
      <c r="A28" s="90"/>
      <c r="B28" s="91" t="n">
        <v>43452</v>
      </c>
      <c r="C28" s="140" t="n">
        <v>57.8</v>
      </c>
      <c r="D28" s="166" t="n">
        <v>0.633</v>
      </c>
      <c r="E28" s="142" t="n">
        <v>48.2</v>
      </c>
      <c r="F28" s="144" t="n">
        <v>77.2</v>
      </c>
      <c r="G28" s="144" t="n">
        <v>46.7</v>
      </c>
      <c r="H28" s="144" t="n">
        <v>0</v>
      </c>
      <c r="I28" s="144" t="n">
        <v>0</v>
      </c>
      <c r="J28" s="144" t="n">
        <v>0</v>
      </c>
      <c r="K28" s="144" t="n">
        <v>0</v>
      </c>
      <c r="L28" s="185" t="n">
        <v>0</v>
      </c>
      <c r="M28" s="185" t="n">
        <v>0</v>
      </c>
      <c r="N28" s="185" t="n">
        <v>6</v>
      </c>
      <c r="O28" s="185" t="n">
        <v>35</v>
      </c>
      <c r="P28" s="185" t="n">
        <v>0</v>
      </c>
      <c r="Q28" s="185" t="n">
        <v>0</v>
      </c>
      <c r="R28" s="186" t="n">
        <v>3715</v>
      </c>
      <c r="S28" s="147" t="n">
        <v>1824</v>
      </c>
      <c r="T28" s="147" t="n">
        <v>1824</v>
      </c>
      <c r="U28" s="148" t="n">
        <v>0</v>
      </c>
      <c r="V28" s="148" t="n">
        <v>0</v>
      </c>
      <c r="W28" s="144" t="n">
        <v>44</v>
      </c>
      <c r="X28" s="144" t="n">
        <v>1440</v>
      </c>
      <c r="Y28" s="144" t="n">
        <v>48</v>
      </c>
      <c r="Z28" s="144" t="n">
        <v>0</v>
      </c>
      <c r="AA28" s="144" t="n">
        <v>30</v>
      </c>
      <c r="AB28" s="144" t="n">
        <v>0</v>
      </c>
      <c r="AC28" s="149" t="n">
        <f aca="false">V28-U28+AZ28</f>
        <v>15</v>
      </c>
      <c r="AD28" s="150" t="n">
        <f aca="false">U28-T28</f>
        <v>-1824</v>
      </c>
      <c r="AE28" s="144" t="n">
        <v>0</v>
      </c>
      <c r="AF28" s="267" t="str">
        <f aca="false">IF(AE28&gt;0, V28/(AE28*24),"no data")</f>
        <v>no data</v>
      </c>
      <c r="AG28" s="268" t="n">
        <f aca="false">IF(R28&gt;0,R28/24,"no data")</f>
        <v>154.791666666667</v>
      </c>
      <c r="AH28" s="267" t="str">
        <f aca="false">IF(U28&gt;0,(U28/R28),"no data")</f>
        <v>no data</v>
      </c>
      <c r="AI28" s="269" t="n">
        <f aca="false">IF(W28&gt;0,(1440-((W28*X28)+(Y28*Z28)+(AA28*AB28))/(W28+Y28+AA28))/1440, "no data")</f>
        <v>0.639344262295082</v>
      </c>
      <c r="AJ28" s="270" t="str">
        <f aca="false">IF(U28&gt;0,(1440-((X28*W28+AT28*AU28)+(Z28*Y28+AV28*AW28)+(AA28*AB28+AX28*AY28))/(W28+Y28+AA28))/1440,"no data")</f>
        <v>no data</v>
      </c>
      <c r="AK28" s="127" t="n">
        <v>0</v>
      </c>
      <c r="AL28" s="133" t="n">
        <v>0</v>
      </c>
      <c r="AM28" s="251" t="n">
        <v>0</v>
      </c>
      <c r="AN28" s="127" t="n">
        <v>0.00046</v>
      </c>
      <c r="AO28" s="219" t="n">
        <v>1002</v>
      </c>
      <c r="AP28" s="155" t="n">
        <f aca="false">AN28*AO28</f>
        <v>0.46092</v>
      </c>
      <c r="AQ28" s="156" t="str">
        <f aca="false">IF(U28&gt;0,((((AK28*AL28)+(AN28*AO28))/(U28*1000))*1000000),"no data")</f>
        <v>no data</v>
      </c>
      <c r="AR28" s="157" t="n">
        <f aca="false">S28/24</f>
        <v>76</v>
      </c>
      <c r="AS28" s="36"/>
      <c r="AT28" s="143" t="n">
        <v>0</v>
      </c>
      <c r="AU28" s="159" t="n">
        <v>0</v>
      </c>
      <c r="AV28" s="143" t="n">
        <v>0</v>
      </c>
      <c r="AW28" s="143" t="n">
        <v>0</v>
      </c>
      <c r="AX28" s="159" t="n">
        <v>0</v>
      </c>
      <c r="AY28" s="143" t="n">
        <v>0</v>
      </c>
      <c r="AZ28" s="143" t="n">
        <v>15</v>
      </c>
      <c r="BB28" s="160" t="n">
        <v>0</v>
      </c>
      <c r="BC28" s="160" t="n">
        <v>0</v>
      </c>
      <c r="BD28" s="160" t="n">
        <v>0</v>
      </c>
      <c r="BE28" s="160" t="n">
        <f aca="false">BC28-BB28</f>
        <v>0</v>
      </c>
      <c r="BF28" s="160" t="str">
        <f aca="false">AQ28</f>
        <v>no data</v>
      </c>
      <c r="BG28" s="162" t="n">
        <f aca="false">BD28/24</f>
        <v>0</v>
      </c>
      <c r="BH28" s="187" t="n">
        <v>0</v>
      </c>
      <c r="BI28" s="188" t="n">
        <v>0</v>
      </c>
      <c r="BJ28" s="189" t="n">
        <v>0</v>
      </c>
      <c r="BK28" s="190" t="n">
        <v>0</v>
      </c>
      <c r="BL28" s="190" t="n">
        <v>0</v>
      </c>
      <c r="BM28" s="190" t="n">
        <v>0</v>
      </c>
      <c r="BN28" s="192" t="n">
        <v>1003</v>
      </c>
      <c r="BO28" s="190" t="n">
        <v>50</v>
      </c>
      <c r="BP28" s="191" t="n">
        <v>0</v>
      </c>
      <c r="BQ28" s="190" t="n">
        <v>0</v>
      </c>
      <c r="BR28" s="190" t="n">
        <v>0</v>
      </c>
      <c r="BS28" s="120" t="n">
        <f aca="false">BR28-BQ28</f>
        <v>0</v>
      </c>
      <c r="BT28" s="190" t="n">
        <v>0</v>
      </c>
      <c r="BU28" s="190" t="n">
        <v>0</v>
      </c>
      <c r="BV28" s="135" t="n">
        <f aca="false">BU28-BT28</f>
        <v>0</v>
      </c>
      <c r="BW28" s="160" t="n">
        <f aca="false">BH28+BI28</f>
        <v>0</v>
      </c>
      <c r="BX28" s="162" t="n">
        <v>0</v>
      </c>
      <c r="BY28" s="162" t="n">
        <v>0</v>
      </c>
      <c r="CA28" s="162" t="n">
        <v>0</v>
      </c>
      <c r="CB28" s="162" t="n">
        <v>0</v>
      </c>
      <c r="CD28" s="162" t="n">
        <v>0</v>
      </c>
      <c r="CE28" s="162" t="n">
        <v>0</v>
      </c>
      <c r="CF28" s="162" t="n">
        <v>0</v>
      </c>
      <c r="CG28" s="162" t="n">
        <v>0</v>
      </c>
    </row>
    <row r="29" customFormat="false" ht="15" hidden="false" customHeight="false" outlineLevel="0" collapsed="false">
      <c r="A29" s="90"/>
      <c r="B29" s="91" t="n">
        <v>43453</v>
      </c>
      <c r="C29" s="140" t="n">
        <v>57.4</v>
      </c>
      <c r="D29" s="166" t="n">
        <v>0.617</v>
      </c>
      <c r="E29" s="142" t="n">
        <v>47.3</v>
      </c>
      <c r="F29" s="144" t="n">
        <v>77.5</v>
      </c>
      <c r="G29" s="144" t="n">
        <v>47</v>
      </c>
      <c r="H29" s="144" t="n">
        <v>0</v>
      </c>
      <c r="I29" s="144" t="n">
        <v>0</v>
      </c>
      <c r="J29" s="144" t="n">
        <v>0</v>
      </c>
      <c r="K29" s="144" t="n">
        <v>0</v>
      </c>
      <c r="L29" s="185" t="n">
        <v>0</v>
      </c>
      <c r="M29" s="185" t="n">
        <v>0</v>
      </c>
      <c r="N29" s="185" t="n">
        <v>24</v>
      </c>
      <c r="O29" s="185" t="n">
        <v>0</v>
      </c>
      <c r="P29" s="185" t="n">
        <v>0</v>
      </c>
      <c r="Q29" s="185" t="n">
        <v>0</v>
      </c>
      <c r="R29" s="186" t="n">
        <v>3718</v>
      </c>
      <c r="S29" s="147" t="n">
        <v>0</v>
      </c>
      <c r="T29" s="147" t="n">
        <v>0</v>
      </c>
      <c r="U29" s="148" t="n">
        <v>0</v>
      </c>
      <c r="V29" s="148" t="n">
        <v>0</v>
      </c>
      <c r="W29" s="144" t="n">
        <v>44</v>
      </c>
      <c r="X29" s="144" t="n">
        <v>1440</v>
      </c>
      <c r="Y29" s="144" t="n">
        <v>48</v>
      </c>
      <c r="Z29" s="144" t="n">
        <v>0</v>
      </c>
      <c r="AA29" s="144" t="n">
        <v>30</v>
      </c>
      <c r="AB29" s="144" t="n">
        <v>0</v>
      </c>
      <c r="AC29" s="149" t="n">
        <v>14</v>
      </c>
      <c r="AD29" s="150" t="n">
        <f aca="false">U29-T29</f>
        <v>0</v>
      </c>
      <c r="AE29" s="144" t="n">
        <v>0</v>
      </c>
      <c r="AF29" s="267" t="str">
        <f aca="false">IF(AE29&gt;0, V29/(AE29*24),"no data")</f>
        <v>no data</v>
      </c>
      <c r="AG29" s="268" t="n">
        <f aca="false">IF(R29&gt;0,R29/24,"no data")</f>
        <v>154.916666666667</v>
      </c>
      <c r="AH29" s="267" t="str">
        <f aca="false">IF(U29&gt;0,(U29/R29),"no data")</f>
        <v>no data</v>
      </c>
      <c r="AI29" s="269" t="n">
        <f aca="false">IF(W29&gt;0,(1440-((W29*X29)+(Y29*Z29)+(AA29*AB29))/(W29+Y29+AA29))/1440, "no data")</f>
        <v>0.639344262295082</v>
      </c>
      <c r="AJ29" s="270" t="str">
        <f aca="false">IF(U29&gt;0,(1440-((X29*W29+AT29*AU29)+(Z29*Y29+AV29*AW29)+(AA29*AB29+AX29*AY29))/(W29+Y29+AA29))/1440,"no data")</f>
        <v>no data</v>
      </c>
      <c r="AK29" s="127" t="n">
        <v>0</v>
      </c>
      <c r="AL29" s="133" t="n">
        <v>0</v>
      </c>
      <c r="AM29" s="251" t="n">
        <f aca="false">AK29*AL29</f>
        <v>0</v>
      </c>
      <c r="AN29" s="127" t="n">
        <v>0.009843</v>
      </c>
      <c r="AO29" s="219" t="n">
        <v>1003</v>
      </c>
      <c r="AP29" s="155" t="n">
        <f aca="false">AN29*AO29</f>
        <v>9.872529</v>
      </c>
      <c r="AQ29" s="156" t="str">
        <f aca="false">IF(U29&gt;0,((((AK29*AL29)+(AN29*AO29))/(U29*1000))*1000000),"no data")</f>
        <v>no data</v>
      </c>
      <c r="AR29" s="157" t="n">
        <v>0</v>
      </c>
      <c r="AS29" s="36"/>
      <c r="AT29" s="143" t="n">
        <v>0</v>
      </c>
      <c r="AU29" s="159" t="n">
        <v>0</v>
      </c>
      <c r="AV29" s="159" t="n">
        <v>0</v>
      </c>
      <c r="AW29" s="143" t="n">
        <v>0</v>
      </c>
      <c r="AX29" s="159" t="n">
        <v>0</v>
      </c>
      <c r="AY29" s="143" t="n">
        <v>0</v>
      </c>
      <c r="AZ29" s="143" t="n">
        <v>14</v>
      </c>
      <c r="BB29" s="160" t="n">
        <v>0</v>
      </c>
      <c r="BC29" s="160" t="n">
        <v>0</v>
      </c>
      <c r="BD29" s="160" t="n">
        <v>0</v>
      </c>
      <c r="BE29" s="160" t="n">
        <v>0</v>
      </c>
      <c r="BF29" s="160" t="str">
        <f aca="false">AQ29</f>
        <v>no data</v>
      </c>
      <c r="BG29" s="162" t="n">
        <f aca="false">BD29/24</f>
        <v>0</v>
      </c>
      <c r="BH29" s="187" t="n">
        <v>0</v>
      </c>
      <c r="BI29" s="188" t="n">
        <v>0</v>
      </c>
      <c r="BJ29" s="189" t="n">
        <v>0</v>
      </c>
      <c r="BK29" s="190" t="n">
        <v>0</v>
      </c>
      <c r="BL29" s="190" t="n">
        <v>0</v>
      </c>
      <c r="BM29" s="190" t="n">
        <v>0</v>
      </c>
      <c r="BN29" s="192" t="n">
        <v>1001.2</v>
      </c>
      <c r="BO29" s="189" t="n">
        <v>50.03</v>
      </c>
      <c r="BP29" s="191" t="n">
        <v>0</v>
      </c>
      <c r="BQ29" s="190" t="n">
        <v>0</v>
      </c>
      <c r="BR29" s="190" t="n">
        <v>0</v>
      </c>
      <c r="BS29" s="120" t="n">
        <f aca="false">BR29-BQ29</f>
        <v>0</v>
      </c>
      <c r="BT29" s="190" t="n">
        <v>0</v>
      </c>
      <c r="BU29" s="190" t="n">
        <v>0</v>
      </c>
      <c r="BV29" s="135" t="n">
        <f aca="false">BU29-BT29</f>
        <v>0</v>
      </c>
      <c r="BW29" s="160" t="n">
        <f aca="false">BH29+BI29</f>
        <v>0</v>
      </c>
      <c r="BX29" s="162" t="n">
        <v>0</v>
      </c>
      <c r="BY29" s="162" t="n">
        <v>0</v>
      </c>
      <c r="CA29" s="162" t="n">
        <v>0</v>
      </c>
      <c r="CB29" s="162" t="n">
        <v>0</v>
      </c>
      <c r="CD29" s="162" t="n">
        <v>0</v>
      </c>
      <c r="CE29" s="162" t="n">
        <v>0</v>
      </c>
      <c r="CF29" s="162" t="n">
        <v>0</v>
      </c>
      <c r="CG29" s="162" t="n">
        <v>0</v>
      </c>
    </row>
    <row r="30" customFormat="false" ht="15" hidden="false" customHeight="false" outlineLevel="0" collapsed="false">
      <c r="A30" s="90"/>
      <c r="B30" s="91" t="n">
        <v>43454</v>
      </c>
      <c r="C30" s="140" t="n">
        <v>56.8</v>
      </c>
      <c r="D30" s="166" t="n">
        <v>0.64</v>
      </c>
      <c r="E30" s="142" t="n">
        <v>47.6</v>
      </c>
      <c r="F30" s="144" t="n">
        <v>73</v>
      </c>
      <c r="G30" s="144" t="n">
        <v>47</v>
      </c>
      <c r="H30" s="144" t="n">
        <v>0</v>
      </c>
      <c r="I30" s="144" t="n">
        <v>0</v>
      </c>
      <c r="J30" s="144" t="n">
        <v>0</v>
      </c>
      <c r="K30" s="144" t="n">
        <v>0</v>
      </c>
      <c r="L30" s="185" t="n">
        <v>0</v>
      </c>
      <c r="M30" s="185" t="n">
        <v>0</v>
      </c>
      <c r="N30" s="185" t="n">
        <v>24</v>
      </c>
      <c r="O30" s="185" t="n">
        <v>0</v>
      </c>
      <c r="P30" s="185" t="n">
        <v>0</v>
      </c>
      <c r="Q30" s="185" t="n">
        <v>0</v>
      </c>
      <c r="R30" s="186" t="n">
        <v>3718</v>
      </c>
      <c r="S30" s="147" t="n">
        <v>0</v>
      </c>
      <c r="T30" s="147" t="n">
        <v>0</v>
      </c>
      <c r="U30" s="148" t="n">
        <v>0</v>
      </c>
      <c r="V30" s="148" t="n">
        <v>0</v>
      </c>
      <c r="W30" s="144" t="n">
        <v>44</v>
      </c>
      <c r="X30" s="144" t="n">
        <v>1440</v>
      </c>
      <c r="Y30" s="144" t="n">
        <v>48</v>
      </c>
      <c r="Z30" s="144" t="n">
        <v>0</v>
      </c>
      <c r="AA30" s="144" t="n">
        <v>30</v>
      </c>
      <c r="AB30" s="144" t="n">
        <v>0</v>
      </c>
      <c r="AC30" s="149" t="n">
        <v>12</v>
      </c>
      <c r="AD30" s="150" t="n">
        <v>0</v>
      </c>
      <c r="AE30" s="144" t="n">
        <v>0</v>
      </c>
      <c r="AF30" s="267" t="str">
        <f aca="false">IF(AE30&gt;0, V30/(AE30*24),"no data")</f>
        <v>no data</v>
      </c>
      <c r="AG30" s="268" t="n">
        <f aca="false">IF(R30&gt;0,R30/24,"no data")</f>
        <v>154.916666666667</v>
      </c>
      <c r="AH30" s="267" t="str">
        <f aca="false">IF(U30&gt;0,(U30/R30),"no data")</f>
        <v>no data</v>
      </c>
      <c r="AI30" s="269" t="n">
        <f aca="false">IF(W30&gt;0,(1440-((W30*X30)+(Y30*Z30)+(AA30*AB30))/(W30+Y30+AA30))/1440, "no data")</f>
        <v>0.639344262295082</v>
      </c>
      <c r="AJ30" s="270" t="str">
        <f aca="false">IF(U30&gt;0,(1440-((X30*W30+AT30*AU30)+(Z30*Y30+AV30*AW30)+(AA30*AB30+AX30*AY30))/(W30+Y30+AA30))/1440,"no data")</f>
        <v>no data</v>
      </c>
      <c r="AK30" s="127" t="n">
        <v>0</v>
      </c>
      <c r="AL30" s="133" t="n">
        <v>0</v>
      </c>
      <c r="AM30" s="251" t="n">
        <f aca="false">AK30*AL30</f>
        <v>0</v>
      </c>
      <c r="AN30" s="127" t="n">
        <v>0.009987</v>
      </c>
      <c r="AO30" s="219" t="n">
        <v>1003</v>
      </c>
      <c r="AP30" s="155" t="n">
        <f aca="false">AN30*AO30</f>
        <v>10.016961</v>
      </c>
      <c r="AQ30" s="156" t="str">
        <f aca="false">IF(U30&gt;0,((((AK30*AL30)+(AN30*AO30))/(U30*1000))*1000000),"no data")</f>
        <v>no data</v>
      </c>
      <c r="AR30" s="157" t="n">
        <v>0</v>
      </c>
      <c r="AS30" s="36"/>
      <c r="AT30" s="143" t="n">
        <v>0</v>
      </c>
      <c r="AU30" s="159" t="n">
        <v>0</v>
      </c>
      <c r="AV30" s="159" t="n">
        <v>0</v>
      </c>
      <c r="AW30" s="143" t="n">
        <v>0</v>
      </c>
      <c r="AX30" s="159" t="n">
        <v>0</v>
      </c>
      <c r="AY30" s="143" t="n">
        <v>0</v>
      </c>
      <c r="AZ30" s="143" t="n">
        <v>12</v>
      </c>
      <c r="BB30" s="160" t="n">
        <v>0</v>
      </c>
      <c r="BC30" s="160" t="n">
        <v>0</v>
      </c>
      <c r="BD30" s="160" t="n">
        <v>0</v>
      </c>
      <c r="BE30" s="160" t="n">
        <f aca="false">BC30-BB30</f>
        <v>0</v>
      </c>
      <c r="BF30" s="160" t="str">
        <f aca="false">AQ30</f>
        <v>no data</v>
      </c>
      <c r="BG30" s="162" t="n">
        <f aca="false">BD30/24</f>
        <v>0</v>
      </c>
      <c r="BH30" s="187" t="n">
        <v>0</v>
      </c>
      <c r="BI30" s="188" t="n">
        <v>0</v>
      </c>
      <c r="BJ30" s="189" t="n">
        <v>0</v>
      </c>
      <c r="BK30" s="190" t="n">
        <v>0</v>
      </c>
      <c r="BL30" s="192" t="n">
        <v>0</v>
      </c>
      <c r="BM30" s="190" t="n">
        <v>0</v>
      </c>
      <c r="BN30" s="190" t="n">
        <v>1007</v>
      </c>
      <c r="BO30" s="190" t="n">
        <v>50.02</v>
      </c>
      <c r="BP30" s="191" t="n">
        <v>0</v>
      </c>
      <c r="BQ30" s="190" t="n">
        <v>0</v>
      </c>
      <c r="BR30" s="189" t="n">
        <v>0</v>
      </c>
      <c r="BS30" s="120" t="n">
        <f aca="false">BR30-BQ30</f>
        <v>0</v>
      </c>
      <c r="BT30" s="190" t="n">
        <v>0</v>
      </c>
      <c r="BU30" s="160" t="n">
        <v>0</v>
      </c>
      <c r="BV30" s="135" t="n">
        <f aca="false">BU30-BT30</f>
        <v>0</v>
      </c>
      <c r="BW30" s="160" t="n">
        <f aca="false">BH30+BI30</f>
        <v>0</v>
      </c>
      <c r="BX30" s="162" t="n">
        <v>0</v>
      </c>
      <c r="BY30" s="162" t="n">
        <v>0</v>
      </c>
      <c r="CA30" s="162" t="n">
        <v>0</v>
      </c>
      <c r="CB30" s="162" t="n">
        <v>0</v>
      </c>
      <c r="CD30" s="162" t="n">
        <v>0</v>
      </c>
      <c r="CE30" s="162" t="n">
        <v>0</v>
      </c>
      <c r="CF30" s="162" t="n">
        <v>0</v>
      </c>
      <c r="CG30" s="162" t="n">
        <v>0</v>
      </c>
    </row>
    <row r="31" customFormat="false" ht="15" hidden="false" customHeight="false" outlineLevel="0" collapsed="false">
      <c r="A31" s="90"/>
      <c r="B31" s="91" t="n">
        <v>43455</v>
      </c>
      <c r="C31" s="140" t="n">
        <v>57</v>
      </c>
      <c r="D31" s="166" t="n">
        <v>0.68</v>
      </c>
      <c r="E31" s="142" t="n">
        <v>48</v>
      </c>
      <c r="F31" s="144" t="n">
        <v>73</v>
      </c>
      <c r="G31" s="144" t="n">
        <v>47</v>
      </c>
      <c r="H31" s="144" t="n">
        <v>0</v>
      </c>
      <c r="I31" s="144" t="n">
        <v>0</v>
      </c>
      <c r="J31" s="144" t="n">
        <v>0</v>
      </c>
      <c r="K31" s="144" t="n">
        <v>0</v>
      </c>
      <c r="L31" s="170" t="n">
        <v>0</v>
      </c>
      <c r="M31" s="170" t="n">
        <v>0</v>
      </c>
      <c r="N31" s="170" t="n">
        <v>24</v>
      </c>
      <c r="O31" s="170" t="n">
        <v>0</v>
      </c>
      <c r="P31" s="170" t="n">
        <v>0</v>
      </c>
      <c r="Q31" s="170" t="n">
        <v>0</v>
      </c>
      <c r="R31" s="186" t="n">
        <v>3719</v>
      </c>
      <c r="S31" s="147" t="n">
        <v>0</v>
      </c>
      <c r="T31" s="147" t="n">
        <v>0</v>
      </c>
      <c r="U31" s="148" t="n">
        <v>0</v>
      </c>
      <c r="V31" s="148" t="n">
        <v>0</v>
      </c>
      <c r="W31" s="144" t="n">
        <v>44</v>
      </c>
      <c r="X31" s="144" t="n">
        <v>1440</v>
      </c>
      <c r="Y31" s="144" t="n">
        <v>48</v>
      </c>
      <c r="Z31" s="144" t="n">
        <v>0</v>
      </c>
      <c r="AA31" s="144" t="n">
        <v>30</v>
      </c>
      <c r="AB31" s="144" t="n">
        <v>0</v>
      </c>
      <c r="AC31" s="149" t="n">
        <v>13</v>
      </c>
      <c r="AD31" s="150" t="n">
        <v>0</v>
      </c>
      <c r="AE31" s="144" t="n">
        <v>0</v>
      </c>
      <c r="AF31" s="267" t="str">
        <f aca="false">IF(AE31&gt;0, V31/(AE31*24),"no data")</f>
        <v>no data</v>
      </c>
      <c r="AG31" s="268" t="n">
        <f aca="false">IF(R31&gt;0,R31/24,"no data")</f>
        <v>154.958333333333</v>
      </c>
      <c r="AH31" s="267" t="str">
        <f aca="false">IF(U31&gt;0,(U31/R31),"no data")</f>
        <v>no data</v>
      </c>
      <c r="AI31" s="269" t="n">
        <f aca="false">IF(W31&gt;0,(1440-((W31*X31)+(Y31*Z31)+(AA31*AB31))/(W31+Y31+AA31))/1440, "no data")</f>
        <v>0.639344262295082</v>
      </c>
      <c r="AJ31" s="270" t="str">
        <f aca="false">IF(U31&gt;0,(1440-((X31*W31+AT31*AU31)+(Z31*Y31+AV31*AW31)+(AA31*AB31+AX31*AY31))/(W31+Y31+AA31))/1440,"no data")</f>
        <v>no data</v>
      </c>
      <c r="AK31" s="127" t="n">
        <v>0</v>
      </c>
      <c r="AL31" s="133" t="n">
        <v>0</v>
      </c>
      <c r="AM31" s="251" t="n">
        <f aca="false">AK31*AL31</f>
        <v>0</v>
      </c>
      <c r="AN31" s="127" t="n">
        <v>0</v>
      </c>
      <c r="AO31" s="219" t="n">
        <v>0</v>
      </c>
      <c r="AP31" s="155" t="n">
        <f aca="false">AN31*AO31</f>
        <v>0</v>
      </c>
      <c r="AQ31" s="156" t="str">
        <f aca="false">IF(U31&gt;0,((((AK31*AL31)+(AN31*AO31))/(U31*1000))*1000000),"no data")</f>
        <v>no data</v>
      </c>
      <c r="AR31" s="157" t="n">
        <v>0</v>
      </c>
      <c r="AS31" s="36"/>
      <c r="AT31" s="143" t="n">
        <v>0</v>
      </c>
      <c r="AU31" s="159" t="n">
        <v>0</v>
      </c>
      <c r="AV31" s="159" t="n">
        <v>0</v>
      </c>
      <c r="AW31" s="143" t="n">
        <v>0</v>
      </c>
      <c r="AX31" s="159" t="n">
        <v>0</v>
      </c>
      <c r="AY31" s="143" t="n">
        <v>0</v>
      </c>
      <c r="AZ31" s="143" t="n">
        <v>13</v>
      </c>
      <c r="BB31" s="160" t="n">
        <v>0</v>
      </c>
      <c r="BC31" s="160" t="n">
        <v>0</v>
      </c>
      <c r="BD31" s="160" t="n">
        <v>0</v>
      </c>
      <c r="BE31" s="160" t="n">
        <f aca="false">BC31-BB31</f>
        <v>0</v>
      </c>
      <c r="BF31" s="160" t="str">
        <f aca="false">AQ31</f>
        <v>no data</v>
      </c>
      <c r="BG31" s="162" t="n">
        <f aca="false">BD31/24</f>
        <v>0</v>
      </c>
      <c r="BH31" s="187" t="n">
        <v>0</v>
      </c>
      <c r="BI31" s="188" t="n">
        <v>0</v>
      </c>
      <c r="BJ31" s="189" t="n">
        <v>0</v>
      </c>
      <c r="BK31" s="190" t="n">
        <v>0</v>
      </c>
      <c r="BL31" s="192" t="n">
        <v>0</v>
      </c>
      <c r="BM31" s="190" t="n">
        <v>0</v>
      </c>
      <c r="BN31" s="190" t="n">
        <v>1006</v>
      </c>
      <c r="BO31" s="190" t="n">
        <v>50</v>
      </c>
      <c r="BP31" s="191" t="n">
        <v>0</v>
      </c>
      <c r="BQ31" s="190" t="n">
        <v>0</v>
      </c>
      <c r="BR31" s="189" t="n">
        <v>0</v>
      </c>
      <c r="BS31" s="120" t="n">
        <f aca="false">BR31-BQ31</f>
        <v>0</v>
      </c>
      <c r="BT31" s="190" t="n">
        <v>0</v>
      </c>
      <c r="BU31" s="160" t="n">
        <v>0</v>
      </c>
      <c r="BV31" s="135" t="n">
        <f aca="false">BU31-BT31</f>
        <v>0</v>
      </c>
      <c r="BW31" s="160" t="n">
        <f aca="false">BH31+BI31</f>
        <v>0</v>
      </c>
      <c r="BX31" s="162" t="n">
        <v>0</v>
      </c>
      <c r="BY31" s="162" t="n">
        <v>0</v>
      </c>
      <c r="CA31" s="162" t="n">
        <v>0</v>
      </c>
      <c r="CB31" s="162" t="n">
        <v>2.5</v>
      </c>
      <c r="CD31" s="162" t="n">
        <v>0</v>
      </c>
      <c r="CE31" s="162" t="n">
        <v>0</v>
      </c>
      <c r="CF31" s="162" t="n">
        <v>0</v>
      </c>
      <c r="CG31" s="162" t="n">
        <v>0</v>
      </c>
    </row>
    <row r="32" customFormat="false" ht="15" hidden="false" customHeight="false" outlineLevel="0" collapsed="false">
      <c r="A32" s="90"/>
      <c r="B32" s="91" t="n">
        <v>43456</v>
      </c>
      <c r="C32" s="142" t="n">
        <v>56</v>
      </c>
      <c r="D32" s="166" t="n">
        <v>0.69</v>
      </c>
      <c r="E32" s="142" t="n">
        <v>48</v>
      </c>
      <c r="F32" s="143" t="n">
        <v>75</v>
      </c>
      <c r="G32" s="143" t="n">
        <v>46</v>
      </c>
      <c r="H32" s="144" t="n">
        <v>0</v>
      </c>
      <c r="I32" s="144" t="n">
        <v>0</v>
      </c>
      <c r="J32" s="144" t="n">
        <v>0</v>
      </c>
      <c r="K32" s="144" t="n">
        <v>0</v>
      </c>
      <c r="L32" s="170" t="n">
        <v>0</v>
      </c>
      <c r="M32" s="170" t="n">
        <v>0</v>
      </c>
      <c r="N32" s="170" t="n">
        <v>24</v>
      </c>
      <c r="O32" s="170" t="n">
        <v>0</v>
      </c>
      <c r="P32" s="170" t="n">
        <v>0</v>
      </c>
      <c r="Q32" s="170" t="n">
        <v>0</v>
      </c>
      <c r="R32" s="170" t="n">
        <v>3718</v>
      </c>
      <c r="S32" s="147" t="n">
        <v>0</v>
      </c>
      <c r="T32" s="147" t="n">
        <v>0</v>
      </c>
      <c r="U32" s="148" t="n">
        <v>0</v>
      </c>
      <c r="V32" s="148" t="n">
        <v>0</v>
      </c>
      <c r="W32" s="144" t="n">
        <v>44</v>
      </c>
      <c r="X32" s="144" t="n">
        <v>1440</v>
      </c>
      <c r="Y32" s="144" t="n">
        <v>48</v>
      </c>
      <c r="Z32" s="144" t="n">
        <v>0</v>
      </c>
      <c r="AA32" s="144" t="n">
        <v>30</v>
      </c>
      <c r="AB32" s="144" t="n">
        <v>0</v>
      </c>
      <c r="AC32" s="149" t="n">
        <v>11</v>
      </c>
      <c r="AD32" s="150" t="n">
        <v>0</v>
      </c>
      <c r="AE32" s="144" t="n">
        <v>0</v>
      </c>
      <c r="AF32" s="267" t="str">
        <f aca="false">IF(AE32&gt;0, V32/(AE32*24),"no data")</f>
        <v>no data</v>
      </c>
      <c r="AG32" s="268" t="n">
        <f aca="false">IF(R32&gt;0,R32/24,"no data")</f>
        <v>154.916666666667</v>
      </c>
      <c r="AH32" s="267" t="str">
        <f aca="false">IF(U32&gt;0,(U32/R32),"no data")</f>
        <v>no data</v>
      </c>
      <c r="AI32" s="269" t="n">
        <f aca="false">IF(W32&gt;0,(1440-((W32*X32)+(Y32*Z32)+(AA32*AB32))/(W32+Y32+AA32))/1440, "no data")</f>
        <v>0.639344262295082</v>
      </c>
      <c r="AJ32" s="270" t="str">
        <f aca="false">IF(U32&gt;0,(1440-((X32*W32+AT32*AU32)+(Z32*Y32+AV32*AW32)+(AA32*AB32+AX32*AY32))/(W32+Y32+AA32))/1440,"no data")</f>
        <v>no data</v>
      </c>
      <c r="AK32" s="127" t="n">
        <v>0</v>
      </c>
      <c r="AL32" s="133" t="n">
        <v>0</v>
      </c>
      <c r="AM32" s="251" t="n">
        <f aca="false">AK32*AL32</f>
        <v>0</v>
      </c>
      <c r="AN32" s="127" t="n">
        <v>0</v>
      </c>
      <c r="AO32" s="219" t="n">
        <v>0</v>
      </c>
      <c r="AP32" s="155" t="n">
        <f aca="false">AN32*AO32</f>
        <v>0</v>
      </c>
      <c r="AQ32" s="156" t="str">
        <f aca="false">IF(U32&gt;0,((((AK32*AL32)+(AN32*AO32))/(U32*1000))*1000000),"no data")</f>
        <v>no data</v>
      </c>
      <c r="AR32" s="157" t="n">
        <v>0</v>
      </c>
      <c r="AS32" s="36"/>
      <c r="AT32" s="143" t="n">
        <v>0</v>
      </c>
      <c r="AU32" s="159" t="n">
        <v>0</v>
      </c>
      <c r="AV32" s="143" t="n">
        <v>0</v>
      </c>
      <c r="AW32" s="143" t="n">
        <v>0</v>
      </c>
      <c r="AX32" s="159" t="n">
        <v>0</v>
      </c>
      <c r="AY32" s="143" t="n">
        <v>0</v>
      </c>
      <c r="AZ32" s="143" t="n">
        <v>11</v>
      </c>
      <c r="BB32" s="160" t="n">
        <v>0</v>
      </c>
      <c r="BC32" s="160" t="n">
        <v>0</v>
      </c>
      <c r="BD32" s="160" t="n">
        <v>0</v>
      </c>
      <c r="BE32" s="160" t="n">
        <v>0</v>
      </c>
      <c r="BF32" s="160" t="str">
        <f aca="false">AQ32</f>
        <v>no data</v>
      </c>
      <c r="BG32" s="162" t="n">
        <f aca="false">BD32/24</f>
        <v>0</v>
      </c>
      <c r="BH32" s="187" t="n">
        <v>0</v>
      </c>
      <c r="BI32" s="188" t="n">
        <v>0</v>
      </c>
      <c r="BJ32" s="189" t="n">
        <v>0</v>
      </c>
      <c r="BK32" s="190" t="n">
        <v>0</v>
      </c>
      <c r="BL32" s="190" t="n">
        <v>0</v>
      </c>
      <c r="BM32" s="190" t="n">
        <v>0</v>
      </c>
      <c r="BN32" s="190" t="n">
        <v>1006</v>
      </c>
      <c r="BO32" s="190" t="n">
        <v>49.9</v>
      </c>
      <c r="BP32" s="191" t="n">
        <v>0</v>
      </c>
      <c r="BQ32" s="190" t="n">
        <v>0</v>
      </c>
      <c r="BR32" s="189" t="n">
        <v>0</v>
      </c>
      <c r="BS32" s="120" t="n">
        <f aca="false">BR32-BQ32</f>
        <v>0</v>
      </c>
      <c r="BT32" s="160" t="n">
        <v>0</v>
      </c>
      <c r="BU32" s="160" t="n">
        <v>0</v>
      </c>
      <c r="BV32" s="135" t="n">
        <f aca="false">BU32-BT32</f>
        <v>0</v>
      </c>
      <c r="BW32" s="160" t="n">
        <f aca="false">BH32+BI32</f>
        <v>0</v>
      </c>
      <c r="BX32" s="162" t="n">
        <v>0</v>
      </c>
      <c r="BY32" s="162" t="n">
        <v>0</v>
      </c>
      <c r="CA32" s="162" t="n">
        <v>0</v>
      </c>
      <c r="CB32" s="162" t="n">
        <v>0</v>
      </c>
      <c r="CD32" s="162" t="n">
        <v>0</v>
      </c>
      <c r="CE32" s="162" t="n">
        <v>0</v>
      </c>
      <c r="CF32" s="162" t="n">
        <v>0</v>
      </c>
      <c r="CG32" s="162" t="n">
        <v>0</v>
      </c>
    </row>
    <row r="33" customFormat="false" ht="15" hidden="false" customHeight="false" outlineLevel="0" collapsed="false">
      <c r="A33" s="90"/>
      <c r="B33" s="91" t="n">
        <v>43457</v>
      </c>
      <c r="C33" s="140" t="n">
        <v>56.2</v>
      </c>
      <c r="D33" s="166" t="n">
        <v>0.695</v>
      </c>
      <c r="E33" s="142" t="n">
        <v>48.9</v>
      </c>
      <c r="F33" s="143" t="n">
        <v>69</v>
      </c>
      <c r="G33" s="143" t="n">
        <v>46</v>
      </c>
      <c r="H33" s="144" t="n">
        <v>0</v>
      </c>
      <c r="I33" s="144" t="n">
        <v>0</v>
      </c>
      <c r="J33" s="144" t="n">
        <v>0</v>
      </c>
      <c r="K33" s="144" t="n">
        <v>0</v>
      </c>
      <c r="L33" s="170" t="n">
        <v>0</v>
      </c>
      <c r="M33" s="170" t="n">
        <v>0</v>
      </c>
      <c r="N33" s="170" t="n">
        <v>24</v>
      </c>
      <c r="O33" s="170" t="n">
        <v>0</v>
      </c>
      <c r="P33" s="170" t="n">
        <v>0</v>
      </c>
      <c r="Q33" s="170" t="n">
        <v>0</v>
      </c>
      <c r="R33" s="170" t="n">
        <v>3720</v>
      </c>
      <c r="S33" s="147" t="n">
        <v>0</v>
      </c>
      <c r="T33" s="147" t="n">
        <v>0</v>
      </c>
      <c r="U33" s="148" t="n">
        <v>0</v>
      </c>
      <c r="V33" s="148" t="n">
        <v>0</v>
      </c>
      <c r="W33" s="144" t="n">
        <v>44</v>
      </c>
      <c r="X33" s="144" t="n">
        <v>1440</v>
      </c>
      <c r="Y33" s="144" t="n">
        <v>48</v>
      </c>
      <c r="Z33" s="144" t="n">
        <v>0</v>
      </c>
      <c r="AA33" s="144" t="n">
        <v>30</v>
      </c>
      <c r="AB33" s="144" t="n">
        <v>0</v>
      </c>
      <c r="AC33" s="149" t="n">
        <v>10</v>
      </c>
      <c r="AD33" s="150" t="n">
        <v>0</v>
      </c>
      <c r="AE33" s="144" t="n">
        <v>0</v>
      </c>
      <c r="AF33" s="267" t="str">
        <f aca="false">IF(AE33&gt;0, V33/(AE33*24),"no data")</f>
        <v>no data</v>
      </c>
      <c r="AG33" s="268" t="n">
        <f aca="false">IF(R33&gt;0,R33/24,"no data")</f>
        <v>155</v>
      </c>
      <c r="AH33" s="267" t="str">
        <f aca="false">IF(U33&gt;0,(U33/R33),"no data")</f>
        <v>no data</v>
      </c>
      <c r="AI33" s="269" t="n">
        <f aca="false">IF(W33&gt;0,(1440-((W33*X33)+(Y33*Z33)+(AA33*AB33))/(W33+Y33+AA33))/1440, "no data")</f>
        <v>0.639344262295082</v>
      </c>
      <c r="AJ33" s="270" t="str">
        <f aca="false">IF(U33&gt;0,(1440-((X33*W33+AT33*AU33)+(Z33*Y33+AV33*AW33)+(AA33*AB33+AX33*AY33))/(W33+Y33+AA33))/1440,"no data")</f>
        <v>no data</v>
      </c>
      <c r="AK33" s="127" t="n">
        <v>0</v>
      </c>
      <c r="AL33" s="133" t="n">
        <v>0</v>
      </c>
      <c r="AM33" s="251" t="n">
        <f aca="false">AK33*AL33</f>
        <v>0</v>
      </c>
      <c r="AN33" s="127" t="n">
        <v>0</v>
      </c>
      <c r="AO33" s="219" t="n">
        <v>0</v>
      </c>
      <c r="AP33" s="155" t="n">
        <f aca="false">AN33*AO33</f>
        <v>0</v>
      </c>
      <c r="AQ33" s="156" t="str">
        <f aca="false">IF(U33&gt;0,((((AK33*AL33)+(AN33*AO33))/(U33*1000))*1000000),"no data")</f>
        <v>no data</v>
      </c>
      <c r="AR33" s="157" t="n">
        <v>0</v>
      </c>
      <c r="AS33" s="36"/>
      <c r="AT33" s="143" t="n">
        <v>0</v>
      </c>
      <c r="AU33" s="159" t="n">
        <v>0</v>
      </c>
      <c r="AV33" s="143" t="n">
        <v>0</v>
      </c>
      <c r="AW33" s="143" t="n">
        <v>0</v>
      </c>
      <c r="AX33" s="159" t="n">
        <v>0</v>
      </c>
      <c r="AY33" s="143" t="n">
        <v>0</v>
      </c>
      <c r="AZ33" s="143" t="n">
        <v>10</v>
      </c>
      <c r="BB33" s="160" t="n">
        <v>0</v>
      </c>
      <c r="BC33" s="160" t="n">
        <v>0</v>
      </c>
      <c r="BD33" s="160" t="n">
        <v>0</v>
      </c>
      <c r="BE33" s="160" t="n">
        <f aca="false">BC33-BB33</f>
        <v>0</v>
      </c>
      <c r="BF33" s="160" t="str">
        <f aca="false">AQ33</f>
        <v>no data</v>
      </c>
      <c r="BG33" s="162" t="n">
        <f aca="false">BD33/24</f>
        <v>0</v>
      </c>
      <c r="BH33" s="187" t="n">
        <v>0</v>
      </c>
      <c r="BI33" s="188" t="n">
        <v>0</v>
      </c>
      <c r="BJ33" s="189" t="n">
        <v>0</v>
      </c>
      <c r="BK33" s="190" t="n">
        <v>0</v>
      </c>
      <c r="BL33" s="190" t="n">
        <v>0</v>
      </c>
      <c r="BM33" s="190" t="n">
        <v>0</v>
      </c>
      <c r="BN33" s="190" t="n">
        <v>1006.1</v>
      </c>
      <c r="BO33" s="190" t="n">
        <v>50.09</v>
      </c>
      <c r="BP33" s="191" t="n">
        <v>0</v>
      </c>
      <c r="BQ33" s="190" t="n">
        <v>0</v>
      </c>
      <c r="BR33" s="189" t="n">
        <v>0</v>
      </c>
      <c r="BS33" s="120" t="n">
        <f aca="false">BR33-BQ33</f>
        <v>0</v>
      </c>
      <c r="BT33" s="160" t="n">
        <v>0</v>
      </c>
      <c r="BU33" s="160" t="n">
        <v>0</v>
      </c>
      <c r="BV33" s="135" t="n">
        <f aca="false">BU33-BT33</f>
        <v>0</v>
      </c>
      <c r="BW33" s="160" t="n">
        <f aca="false">BH33+BI33</f>
        <v>0</v>
      </c>
      <c r="BX33" s="162" t="n">
        <v>0</v>
      </c>
      <c r="BY33" s="162" t="n">
        <v>0</v>
      </c>
      <c r="CA33" s="162" t="n">
        <v>0</v>
      </c>
      <c r="CB33" s="162" t="n">
        <v>0</v>
      </c>
      <c r="CD33" s="162" t="n">
        <v>0</v>
      </c>
      <c r="CE33" s="162" t="n">
        <v>0</v>
      </c>
      <c r="CF33" s="162" t="n">
        <v>0</v>
      </c>
      <c r="CG33" s="162" t="n">
        <v>0</v>
      </c>
    </row>
    <row r="34" customFormat="false" ht="12.75" hidden="false" customHeight="true" outlineLevel="0" collapsed="false">
      <c r="A34" s="273" t="s">
        <v>146</v>
      </c>
      <c r="B34" s="91" t="n">
        <v>43458</v>
      </c>
      <c r="C34" s="92" t="n">
        <v>55.2</v>
      </c>
      <c r="D34" s="93" t="n">
        <v>0.696</v>
      </c>
      <c r="E34" s="94" t="n">
        <v>47.9</v>
      </c>
      <c r="F34" s="95" t="n">
        <v>71</v>
      </c>
      <c r="G34" s="95" t="n">
        <v>46</v>
      </c>
      <c r="H34" s="96" t="n">
        <v>0</v>
      </c>
      <c r="I34" s="96" t="n">
        <v>0</v>
      </c>
      <c r="J34" s="96" t="n">
        <v>0</v>
      </c>
      <c r="K34" s="96" t="n">
        <v>0</v>
      </c>
      <c r="L34" s="97" t="n">
        <v>0</v>
      </c>
      <c r="M34" s="97" t="n">
        <v>0</v>
      </c>
      <c r="N34" s="97" t="n">
        <v>24</v>
      </c>
      <c r="O34" s="97" t="n">
        <v>0</v>
      </c>
      <c r="P34" s="97" t="n">
        <v>0</v>
      </c>
      <c r="Q34" s="97" t="n">
        <v>0</v>
      </c>
      <c r="R34" s="97" t="n">
        <v>3720</v>
      </c>
      <c r="S34" s="98" t="n">
        <v>0</v>
      </c>
      <c r="T34" s="98" t="n">
        <v>0</v>
      </c>
      <c r="U34" s="99" t="n">
        <v>0</v>
      </c>
      <c r="V34" s="99" t="n">
        <v>0</v>
      </c>
      <c r="W34" s="96" t="n">
        <v>44</v>
      </c>
      <c r="X34" s="96" t="n">
        <v>1440</v>
      </c>
      <c r="Y34" s="96" t="n">
        <v>48</v>
      </c>
      <c r="Z34" s="96" t="n">
        <v>0</v>
      </c>
      <c r="AA34" s="96" t="n">
        <v>30</v>
      </c>
      <c r="AB34" s="95" t="n">
        <v>0</v>
      </c>
      <c r="AC34" s="100" t="n">
        <v>11</v>
      </c>
      <c r="AD34" s="101" t="n">
        <v>0</v>
      </c>
      <c r="AE34" s="95" t="n">
        <v>0</v>
      </c>
      <c r="AF34" s="102" t="str">
        <f aca="false">IF(AE34&gt;0, V34/(AE34*24),"no data")</f>
        <v>no data</v>
      </c>
      <c r="AG34" s="103" t="n">
        <f aca="false">IF(R34&gt;0,R34/24,"no data")</f>
        <v>155</v>
      </c>
      <c r="AH34" s="102" t="str">
        <f aca="false">IF(U34&gt;0,(U34/R34),"no data")</f>
        <v>no data</v>
      </c>
      <c r="AI34" s="104" t="n">
        <f aca="false">IF(W34&gt;0,(1440-((W34*X34)+(Y34*Z34)+(AA34*AB34))/(W34+Y34+AA34))/1440, "no data")</f>
        <v>0.639344262295082</v>
      </c>
      <c r="AJ34" s="105" t="str">
        <f aca="false">IF(U34&gt;0,(1440-((X34*W34+AT34*AU34)+(Z34*Y34+AV34*AW34)+(AA34*AB34+AX34*AY34))/(W34+Y34+AA34))/1440,"no data")</f>
        <v>no data</v>
      </c>
      <c r="AK34" s="127" t="n">
        <v>0</v>
      </c>
      <c r="AL34" s="133" t="n">
        <v>0</v>
      </c>
      <c r="AM34" s="94" t="n">
        <f aca="false">AK34*AL34</f>
        <v>0</v>
      </c>
      <c r="AN34" s="127" t="n">
        <v>0</v>
      </c>
      <c r="AO34" s="219" t="n">
        <v>0</v>
      </c>
      <c r="AP34" s="109" t="n">
        <f aca="false">AN34*AO34</f>
        <v>0</v>
      </c>
      <c r="AQ34" s="130" t="str">
        <f aca="false">IF(U34&gt;0,((((AK34*AL34)+(AN34*AO34))/(U34*1000))*1000000),"no data")</f>
        <v>no data</v>
      </c>
      <c r="AR34" s="111" t="n">
        <v>0</v>
      </c>
      <c r="AS34" s="36"/>
      <c r="AT34" s="95" t="n">
        <v>0</v>
      </c>
      <c r="AU34" s="112" t="n">
        <v>0</v>
      </c>
      <c r="AV34" s="112" t="n">
        <v>0</v>
      </c>
      <c r="AW34" s="95" t="n">
        <v>0</v>
      </c>
      <c r="AX34" s="112" t="n">
        <v>0</v>
      </c>
      <c r="AY34" s="95" t="n">
        <v>0</v>
      </c>
      <c r="AZ34" s="95" t="n">
        <v>11</v>
      </c>
      <c r="BB34" s="113" t="n">
        <v>0</v>
      </c>
      <c r="BC34" s="113" t="n">
        <v>0</v>
      </c>
      <c r="BD34" s="113" t="n">
        <v>0</v>
      </c>
      <c r="BE34" s="113" t="n">
        <v>0</v>
      </c>
      <c r="BF34" s="113" t="str">
        <f aca="false">AQ34</f>
        <v>no data</v>
      </c>
      <c r="BG34" s="214" t="n">
        <f aca="false">BD34/24</f>
        <v>0</v>
      </c>
      <c r="BH34" s="115" t="n">
        <v>0</v>
      </c>
      <c r="BI34" s="116" t="n">
        <v>0</v>
      </c>
      <c r="BJ34" s="117" t="n">
        <v>0</v>
      </c>
      <c r="BK34" s="117" t="n">
        <v>0</v>
      </c>
      <c r="BL34" s="118" t="n">
        <v>0</v>
      </c>
      <c r="BM34" s="117" t="n">
        <v>0</v>
      </c>
      <c r="BN34" s="118" t="n">
        <v>1006.5</v>
      </c>
      <c r="BO34" s="117" t="n">
        <v>50.03</v>
      </c>
      <c r="BP34" s="119" t="n">
        <v>0</v>
      </c>
      <c r="BQ34" s="113" t="n">
        <v>0</v>
      </c>
      <c r="BR34" s="117" t="n">
        <v>0</v>
      </c>
      <c r="BS34" s="120" t="n">
        <f aca="false">BR34-BQ34</f>
        <v>0</v>
      </c>
      <c r="BT34" s="113" t="n">
        <v>0</v>
      </c>
      <c r="BU34" s="113" t="n">
        <v>0</v>
      </c>
      <c r="BV34" s="135" t="n">
        <f aca="false">BU34-BT34</f>
        <v>0</v>
      </c>
      <c r="BW34" s="113" t="n">
        <f aca="false">BH34+BI34</f>
        <v>0</v>
      </c>
      <c r="BX34" s="114" t="n">
        <v>0</v>
      </c>
      <c r="BY34" s="114" t="n">
        <v>0</v>
      </c>
      <c r="CA34" s="114" t="n">
        <v>0</v>
      </c>
      <c r="CB34" s="114" t="n">
        <v>0</v>
      </c>
      <c r="CD34" s="114" t="n">
        <v>0</v>
      </c>
      <c r="CE34" s="114" t="n">
        <v>0</v>
      </c>
      <c r="CF34" s="114" t="n">
        <v>0</v>
      </c>
      <c r="CG34" s="114" t="n">
        <v>0</v>
      </c>
    </row>
    <row r="35" customFormat="false" ht="15" hidden="false" customHeight="false" outlineLevel="0" collapsed="false">
      <c r="A35" s="273"/>
      <c r="B35" s="91" t="n">
        <v>43459</v>
      </c>
      <c r="C35" s="92" t="n">
        <v>55</v>
      </c>
      <c r="D35" s="93" t="n">
        <v>0.728</v>
      </c>
      <c r="E35" s="94" t="n">
        <v>48.6</v>
      </c>
      <c r="F35" s="95" t="n">
        <v>70</v>
      </c>
      <c r="G35" s="95" t="n">
        <v>46</v>
      </c>
      <c r="H35" s="96" t="n">
        <v>0</v>
      </c>
      <c r="I35" s="96" t="n">
        <v>0</v>
      </c>
      <c r="J35" s="96" t="n">
        <v>0</v>
      </c>
      <c r="K35" s="96" t="n">
        <v>0</v>
      </c>
      <c r="L35" s="97" t="n">
        <v>0</v>
      </c>
      <c r="M35" s="97" t="n">
        <v>0</v>
      </c>
      <c r="N35" s="97" t="n">
        <v>24</v>
      </c>
      <c r="O35" s="97" t="n">
        <v>0</v>
      </c>
      <c r="P35" s="97" t="n">
        <v>0</v>
      </c>
      <c r="Q35" s="97" t="n">
        <v>0</v>
      </c>
      <c r="R35" s="97" t="n">
        <v>3720</v>
      </c>
      <c r="S35" s="98" t="n">
        <v>0</v>
      </c>
      <c r="T35" s="98" t="n">
        <v>0</v>
      </c>
      <c r="U35" s="99" t="n">
        <v>0</v>
      </c>
      <c r="V35" s="99" t="n">
        <v>0</v>
      </c>
      <c r="W35" s="96" t="n">
        <v>44</v>
      </c>
      <c r="X35" s="96" t="n">
        <v>1440</v>
      </c>
      <c r="Y35" s="96" t="n">
        <v>48</v>
      </c>
      <c r="Z35" s="96" t="n">
        <v>0</v>
      </c>
      <c r="AA35" s="96" t="n">
        <v>30</v>
      </c>
      <c r="AB35" s="95" t="n">
        <v>0</v>
      </c>
      <c r="AC35" s="100" t="n">
        <v>11</v>
      </c>
      <c r="AD35" s="101" t="n">
        <v>0</v>
      </c>
      <c r="AE35" s="95" t="n">
        <v>0</v>
      </c>
      <c r="AF35" s="102" t="str">
        <f aca="false">IF(AE35&gt;0, V35/(AE35*24),"no data")</f>
        <v>no data</v>
      </c>
      <c r="AG35" s="103" t="n">
        <f aca="false">IF(R35&gt;0,R35/24,"no data")</f>
        <v>155</v>
      </c>
      <c r="AH35" s="102" t="str">
        <f aca="false">IF(U35&gt;0,(U35/R35),"no data")</f>
        <v>no data</v>
      </c>
      <c r="AI35" s="104" t="n">
        <f aca="false">IF(W35&gt;0,(1440-((W35*X35)+(Y35*Z35)+(AA35*AB35))/(W35+Y35+AA35))/1440, "no data")</f>
        <v>0.639344262295082</v>
      </c>
      <c r="AJ35" s="105" t="str">
        <f aca="false">IF(U35&gt;0,(1440-((X35*W35+AT35*AU35)+(Z35*Y35+AV35*AW35)+(AA35*AB35+AX35*AY35))/(W35+Y35+AA35))/1440,"no data")</f>
        <v>no data</v>
      </c>
      <c r="AK35" s="127" t="n">
        <v>0</v>
      </c>
      <c r="AL35" s="133" t="n">
        <v>0</v>
      </c>
      <c r="AM35" s="94" t="n">
        <f aca="false">AK35*AL35</f>
        <v>0</v>
      </c>
      <c r="AN35" s="127" t="n">
        <v>0</v>
      </c>
      <c r="AO35" s="219" t="n">
        <v>0</v>
      </c>
      <c r="AP35" s="109" t="n">
        <f aca="false">AN35*AO35</f>
        <v>0</v>
      </c>
      <c r="AQ35" s="130" t="str">
        <f aca="false">IF(U35&gt;0,((((AK35*AL35)+(AN35*AO35))/(U35*1000))*1000000),"no data")</f>
        <v>no data</v>
      </c>
      <c r="AR35" s="111" t="n">
        <v>0</v>
      </c>
      <c r="AS35" s="36"/>
      <c r="AT35" s="95" t="n">
        <v>0</v>
      </c>
      <c r="AU35" s="112" t="n">
        <v>0</v>
      </c>
      <c r="AV35" s="112" t="n">
        <v>0</v>
      </c>
      <c r="AW35" s="95" t="n">
        <v>0</v>
      </c>
      <c r="AX35" s="112" t="n">
        <v>0</v>
      </c>
      <c r="AY35" s="95" t="n">
        <v>0</v>
      </c>
      <c r="AZ35" s="95" t="n">
        <v>11</v>
      </c>
      <c r="BB35" s="113" t="n">
        <v>0</v>
      </c>
      <c r="BC35" s="113" t="n">
        <v>0</v>
      </c>
      <c r="BD35" s="113" t="n">
        <v>0</v>
      </c>
      <c r="BE35" s="113" t="n">
        <v>0</v>
      </c>
      <c r="BF35" s="113" t="str">
        <f aca="false">AQ35</f>
        <v>no data</v>
      </c>
      <c r="BG35" s="214" t="n">
        <f aca="false">BD35/24</f>
        <v>0</v>
      </c>
      <c r="BH35" s="115" t="n">
        <v>0</v>
      </c>
      <c r="BI35" s="116" t="n">
        <v>0</v>
      </c>
      <c r="BJ35" s="117" t="n">
        <v>0</v>
      </c>
      <c r="BK35" s="117" t="n">
        <v>0</v>
      </c>
      <c r="BL35" s="118" t="n">
        <v>0</v>
      </c>
      <c r="BM35" s="117" t="n">
        <v>0</v>
      </c>
      <c r="BN35" s="118" t="n">
        <v>1006.3</v>
      </c>
      <c r="BO35" s="117" t="n">
        <v>49.97</v>
      </c>
      <c r="BP35" s="119" t="n">
        <v>0</v>
      </c>
      <c r="BQ35" s="113" t="n">
        <v>0</v>
      </c>
      <c r="BR35" s="117" t="n">
        <v>0</v>
      </c>
      <c r="BS35" s="120" t="n">
        <f aca="false">BR35-BQ35</f>
        <v>0</v>
      </c>
      <c r="BT35" s="113" t="n">
        <v>0</v>
      </c>
      <c r="BU35" s="113" t="n">
        <v>0</v>
      </c>
      <c r="BV35" s="135" t="n">
        <f aca="false">BU35-BT35</f>
        <v>0</v>
      </c>
      <c r="BW35" s="113" t="n">
        <f aca="false">BH35+BI35</f>
        <v>0</v>
      </c>
      <c r="BX35" s="114" t="n">
        <v>0</v>
      </c>
      <c r="BY35" s="114" t="n">
        <v>0</v>
      </c>
      <c r="CA35" s="114" t="n">
        <v>0</v>
      </c>
      <c r="CB35" s="114" t="n">
        <v>0</v>
      </c>
      <c r="CD35" s="114" t="n">
        <v>0</v>
      </c>
      <c r="CE35" s="114" t="n">
        <v>0</v>
      </c>
      <c r="CF35" s="114" t="n">
        <v>0</v>
      </c>
      <c r="CG35" s="114" t="n">
        <v>0</v>
      </c>
    </row>
    <row r="36" customFormat="false" ht="15" hidden="false" customHeight="false" outlineLevel="0" collapsed="false">
      <c r="A36" s="273"/>
      <c r="B36" s="91" t="n">
        <v>43460</v>
      </c>
      <c r="C36" s="92" t="n">
        <v>53</v>
      </c>
      <c r="D36" s="93" t="n">
        <v>0.72</v>
      </c>
      <c r="E36" s="94" t="n">
        <v>47</v>
      </c>
      <c r="F36" s="95" t="n">
        <v>65</v>
      </c>
      <c r="G36" s="95" t="n">
        <v>44</v>
      </c>
      <c r="H36" s="96" t="n">
        <v>0</v>
      </c>
      <c r="I36" s="96" t="n">
        <v>0</v>
      </c>
      <c r="J36" s="96" t="n">
        <v>0</v>
      </c>
      <c r="K36" s="96" t="n">
        <v>0</v>
      </c>
      <c r="L36" s="97" t="n">
        <v>0</v>
      </c>
      <c r="M36" s="97" t="n">
        <v>0</v>
      </c>
      <c r="N36" s="97" t="n">
        <v>24</v>
      </c>
      <c r="O36" s="97" t="n">
        <v>0</v>
      </c>
      <c r="P36" s="97" t="n">
        <v>0</v>
      </c>
      <c r="Q36" s="97" t="n">
        <v>0</v>
      </c>
      <c r="R36" s="97" t="n">
        <v>3720</v>
      </c>
      <c r="S36" s="98" t="n">
        <v>0</v>
      </c>
      <c r="T36" s="98" t="n">
        <v>0</v>
      </c>
      <c r="U36" s="99" t="n">
        <v>0</v>
      </c>
      <c r="V36" s="99" t="n">
        <v>0</v>
      </c>
      <c r="W36" s="96" t="n">
        <v>44</v>
      </c>
      <c r="X36" s="96" t="n">
        <v>1440</v>
      </c>
      <c r="Y36" s="96" t="n">
        <v>48</v>
      </c>
      <c r="Z36" s="96" t="n">
        <v>0</v>
      </c>
      <c r="AA36" s="96" t="n">
        <v>30</v>
      </c>
      <c r="AB36" s="95" t="n">
        <v>0</v>
      </c>
      <c r="AC36" s="100" t="n">
        <v>13</v>
      </c>
      <c r="AD36" s="101" t="n">
        <v>0</v>
      </c>
      <c r="AE36" s="95" t="n">
        <v>0</v>
      </c>
      <c r="AF36" s="102" t="str">
        <f aca="false">IF(AE36&gt;0, V36/(AE36*24),"no data")</f>
        <v>no data</v>
      </c>
      <c r="AG36" s="103" t="n">
        <f aca="false">IF(R36&gt;0,R36/24,"no data")</f>
        <v>155</v>
      </c>
      <c r="AH36" s="102" t="str">
        <f aca="false">IF(U36&gt;0,(U36/R36),"no data")</f>
        <v>no data</v>
      </c>
      <c r="AI36" s="104" t="n">
        <f aca="false">IF(W36&gt;0,(1440-((W36*X36)+(Y36*Z36)+(AA36*AB36))/(W36+Y36+AA36))/1440, "no data")</f>
        <v>0.639344262295082</v>
      </c>
      <c r="AJ36" s="105" t="str">
        <f aca="false">IF(U36&gt;0,(1440-((X36*W36+AT36*AU36)+(Z36*Y36+AV36*AW36)+(AA36*AB36+AX36*AY36))/(W36+Y36+AA36))/1440,"no data")</f>
        <v>no data</v>
      </c>
      <c r="AK36" s="127" t="n">
        <v>0</v>
      </c>
      <c r="AL36" s="133" t="n">
        <v>0</v>
      </c>
      <c r="AM36" s="94" t="n">
        <f aca="false">AK36*AL36</f>
        <v>0</v>
      </c>
      <c r="AN36" s="127" t="n">
        <v>0</v>
      </c>
      <c r="AO36" s="219" t="n">
        <v>0</v>
      </c>
      <c r="AP36" s="109" t="n">
        <f aca="false">AN36*AO36</f>
        <v>0</v>
      </c>
      <c r="AQ36" s="130" t="str">
        <f aca="false">IF(U36&gt;0,((((AK36*AL36)+(AN36*AO36))/(U36*1000))*1000000),"no data")</f>
        <v>no data</v>
      </c>
      <c r="AR36" s="111" t="n">
        <v>0</v>
      </c>
      <c r="AS36" s="36"/>
      <c r="AT36" s="95" t="n">
        <v>0</v>
      </c>
      <c r="AU36" s="112" t="n">
        <v>0</v>
      </c>
      <c r="AV36" s="112" t="n">
        <v>0</v>
      </c>
      <c r="AW36" s="95" t="n">
        <v>0</v>
      </c>
      <c r="AX36" s="112" t="n">
        <v>0</v>
      </c>
      <c r="AY36" s="95" t="n">
        <v>0</v>
      </c>
      <c r="AZ36" s="95" t="n">
        <v>13</v>
      </c>
      <c r="BB36" s="113" t="n">
        <v>0</v>
      </c>
      <c r="BC36" s="113" t="n">
        <v>0</v>
      </c>
      <c r="BD36" s="113" t="n">
        <v>0</v>
      </c>
      <c r="BE36" s="113" t="n">
        <v>0</v>
      </c>
      <c r="BF36" s="113" t="str">
        <f aca="false">AQ36</f>
        <v>no data</v>
      </c>
      <c r="BG36" s="214" t="n">
        <f aca="false">BD36/24</f>
        <v>0</v>
      </c>
      <c r="BH36" s="115" t="n">
        <v>0</v>
      </c>
      <c r="BI36" s="116" t="n">
        <v>0</v>
      </c>
      <c r="BJ36" s="117" t="n">
        <v>0</v>
      </c>
      <c r="BK36" s="118" t="n">
        <v>0</v>
      </c>
      <c r="BL36" s="117" t="n">
        <v>0</v>
      </c>
      <c r="BM36" s="117" t="n">
        <v>0</v>
      </c>
      <c r="BN36" s="118" t="n">
        <v>1003.6</v>
      </c>
      <c r="BO36" s="117" t="n">
        <v>50</v>
      </c>
      <c r="BP36" s="119" t="n">
        <v>0</v>
      </c>
      <c r="BQ36" s="118" t="n">
        <v>0</v>
      </c>
      <c r="BR36" s="117" t="n">
        <v>0</v>
      </c>
      <c r="BS36" s="120" t="n">
        <f aca="false">BR36-BQ36</f>
        <v>0</v>
      </c>
      <c r="BT36" s="113" t="n">
        <v>0</v>
      </c>
      <c r="BU36" s="113" t="n">
        <v>0</v>
      </c>
      <c r="BV36" s="135" t="n">
        <f aca="false">BU36-BT36</f>
        <v>0</v>
      </c>
      <c r="BW36" s="113" t="n">
        <f aca="false">BH36+BI36</f>
        <v>0</v>
      </c>
      <c r="BX36" s="114" t="n">
        <v>0</v>
      </c>
      <c r="BY36" s="114" t="n">
        <v>0</v>
      </c>
      <c r="CA36" s="114" t="n">
        <v>0</v>
      </c>
      <c r="CB36" s="114" t="n">
        <v>0</v>
      </c>
      <c r="CD36" s="114" t="n">
        <v>0</v>
      </c>
      <c r="CE36" s="114" t="n">
        <v>0</v>
      </c>
      <c r="CF36" s="114" t="n">
        <v>0</v>
      </c>
      <c r="CG36" s="114" t="n">
        <v>0</v>
      </c>
    </row>
    <row r="37" customFormat="false" ht="15" hidden="false" customHeight="false" outlineLevel="0" collapsed="false">
      <c r="A37" s="273"/>
      <c r="B37" s="91" t="n">
        <v>43461</v>
      </c>
      <c r="C37" s="92" t="n">
        <v>55.1</v>
      </c>
      <c r="D37" s="93" t="n">
        <v>0.673</v>
      </c>
      <c r="E37" s="94" t="n">
        <v>47.1</v>
      </c>
      <c r="F37" s="95" t="n">
        <v>72</v>
      </c>
      <c r="G37" s="95" t="n">
        <v>45</v>
      </c>
      <c r="H37" s="96" t="n">
        <v>0</v>
      </c>
      <c r="I37" s="96" t="n">
        <v>0</v>
      </c>
      <c r="J37" s="96" t="n">
        <v>0</v>
      </c>
      <c r="K37" s="96" t="n">
        <v>0</v>
      </c>
      <c r="L37" s="97" t="n">
        <v>0</v>
      </c>
      <c r="M37" s="97" t="n">
        <v>0</v>
      </c>
      <c r="N37" s="97" t="n">
        <v>24</v>
      </c>
      <c r="O37" s="97" t="n">
        <v>0</v>
      </c>
      <c r="P37" s="97" t="n">
        <v>0</v>
      </c>
      <c r="Q37" s="97" t="n">
        <v>0</v>
      </c>
      <c r="R37" s="97" t="n">
        <v>3720</v>
      </c>
      <c r="S37" s="98" t="n">
        <v>0</v>
      </c>
      <c r="T37" s="98" t="n">
        <v>0</v>
      </c>
      <c r="U37" s="99" t="n">
        <v>0</v>
      </c>
      <c r="V37" s="99" t="n">
        <v>0</v>
      </c>
      <c r="W37" s="96" t="n">
        <v>44</v>
      </c>
      <c r="X37" s="96" t="n">
        <v>1440</v>
      </c>
      <c r="Y37" s="96" t="n">
        <v>48</v>
      </c>
      <c r="Z37" s="96" t="n">
        <v>0</v>
      </c>
      <c r="AA37" s="96" t="n">
        <v>30</v>
      </c>
      <c r="AB37" s="95" t="n">
        <v>0</v>
      </c>
      <c r="AC37" s="100" t="n">
        <v>9</v>
      </c>
      <c r="AD37" s="101" t="n">
        <v>0</v>
      </c>
      <c r="AE37" s="95" t="n">
        <v>0</v>
      </c>
      <c r="AF37" s="102" t="str">
        <f aca="false">IF(AE37&gt;0, V37/(AE37*24),"no data")</f>
        <v>no data</v>
      </c>
      <c r="AG37" s="103" t="n">
        <f aca="false">IF(R37&gt;0,R37/24,"no data")</f>
        <v>155</v>
      </c>
      <c r="AH37" s="102" t="str">
        <f aca="false">IF(U37&gt;0,(U37/R37),"no data")</f>
        <v>no data</v>
      </c>
      <c r="AI37" s="104" t="n">
        <f aca="false">IF(W37&gt;0,(1440-((W37*X37)+(Y37*Z37)+(AA37*AB37))/(W37+Y37+AA37))/1440, "no data")</f>
        <v>0.639344262295082</v>
      </c>
      <c r="AJ37" s="105" t="str">
        <f aca="false">IF(U37&gt;0,(1440-((X37*W37+AT37*AU37)+(Z37*Y37+AV37*AW37)+(AA37*AB37+AX37*AY37))/(W37+Y37+AA37))/1440,"no data")</f>
        <v>no data</v>
      </c>
      <c r="AK37" s="127" t="n">
        <v>0</v>
      </c>
      <c r="AL37" s="133" t="n">
        <v>0</v>
      </c>
      <c r="AM37" s="94" t="n">
        <f aca="false">AK37*AL37</f>
        <v>0</v>
      </c>
      <c r="AN37" s="127" t="n">
        <v>0</v>
      </c>
      <c r="AO37" s="219" t="n">
        <v>0</v>
      </c>
      <c r="AP37" s="109" t="n">
        <f aca="false">AN37*AO37</f>
        <v>0</v>
      </c>
      <c r="AQ37" s="130" t="str">
        <f aca="false">IF(U37&gt;0,((((AK37*AL37)+(AN37*AO37))/(U37*1000))*1000000),"no data")</f>
        <v>no data</v>
      </c>
      <c r="AR37" s="111" t="n">
        <v>0</v>
      </c>
      <c r="AS37" s="36"/>
      <c r="AT37" s="95" t="n">
        <v>0</v>
      </c>
      <c r="AU37" s="112" t="n">
        <v>0</v>
      </c>
      <c r="AV37" s="112" t="n">
        <v>0</v>
      </c>
      <c r="AW37" s="95" t="n">
        <v>0</v>
      </c>
      <c r="AX37" s="112" t="n">
        <v>0</v>
      </c>
      <c r="AY37" s="95" t="n">
        <v>0</v>
      </c>
      <c r="AZ37" s="95" t="n">
        <v>9</v>
      </c>
      <c r="BB37" s="113" t="n">
        <v>0</v>
      </c>
      <c r="BC37" s="113" t="n">
        <v>0</v>
      </c>
      <c r="BD37" s="113" t="n">
        <v>0</v>
      </c>
      <c r="BE37" s="113" t="n">
        <v>0</v>
      </c>
      <c r="BF37" s="113" t="str">
        <f aca="false">AQ37</f>
        <v>no data</v>
      </c>
      <c r="BG37" s="214" t="n">
        <f aca="false">BD37/24</f>
        <v>0</v>
      </c>
      <c r="BH37" s="115" t="n">
        <v>0</v>
      </c>
      <c r="BI37" s="116" t="n">
        <v>0</v>
      </c>
      <c r="BJ37" s="117" t="n">
        <v>0</v>
      </c>
      <c r="BK37" s="118" t="n">
        <v>0</v>
      </c>
      <c r="BL37" s="117" t="n">
        <v>0</v>
      </c>
      <c r="BM37" s="117" t="n">
        <v>0</v>
      </c>
      <c r="BN37" s="118" t="n">
        <v>1006.1</v>
      </c>
      <c r="BO37" s="117" t="n">
        <v>50</v>
      </c>
      <c r="BP37" s="136" t="n">
        <v>0</v>
      </c>
      <c r="BQ37" s="117" t="n">
        <v>0</v>
      </c>
      <c r="BR37" s="117" t="n">
        <v>0</v>
      </c>
      <c r="BS37" s="120" t="n">
        <f aca="false">BR37-BQ37</f>
        <v>0</v>
      </c>
      <c r="BT37" s="113" t="n">
        <v>0</v>
      </c>
      <c r="BU37" s="113" t="n">
        <v>0</v>
      </c>
      <c r="BV37" s="135" t="n">
        <f aca="false">BU37-BT37</f>
        <v>0</v>
      </c>
      <c r="BW37" s="113" t="n">
        <f aca="false">BH37+BI37</f>
        <v>0</v>
      </c>
      <c r="BX37" s="114" t="n">
        <v>0</v>
      </c>
      <c r="BY37" s="114" t="n">
        <v>0</v>
      </c>
      <c r="CA37" s="114" t="n">
        <v>0</v>
      </c>
      <c r="CB37" s="114" t="n">
        <v>0</v>
      </c>
      <c r="CD37" s="114" t="n">
        <v>0</v>
      </c>
      <c r="CE37" s="114" t="n">
        <v>0</v>
      </c>
      <c r="CF37" s="114" t="n">
        <v>0</v>
      </c>
      <c r="CG37" s="114" t="n">
        <v>0</v>
      </c>
    </row>
    <row r="38" customFormat="false" ht="15" hidden="false" customHeight="false" outlineLevel="0" collapsed="false">
      <c r="A38" s="273"/>
      <c r="B38" s="91" t="n">
        <v>43462</v>
      </c>
      <c r="C38" s="92" t="n">
        <v>54.5</v>
      </c>
      <c r="D38" s="93" t="n">
        <v>0.679</v>
      </c>
      <c r="E38" s="94" t="n">
        <v>46.3</v>
      </c>
      <c r="F38" s="95" t="n">
        <v>73</v>
      </c>
      <c r="G38" s="95" t="n">
        <v>42</v>
      </c>
      <c r="H38" s="96" t="n">
        <v>0</v>
      </c>
      <c r="I38" s="96" t="n">
        <v>0</v>
      </c>
      <c r="J38" s="96" t="n">
        <v>0</v>
      </c>
      <c r="K38" s="96" t="n">
        <v>0</v>
      </c>
      <c r="L38" s="97" t="n">
        <v>0</v>
      </c>
      <c r="M38" s="97" t="n">
        <v>0</v>
      </c>
      <c r="N38" s="97" t="n">
        <v>24</v>
      </c>
      <c r="O38" s="97" t="n">
        <v>0</v>
      </c>
      <c r="P38" s="97" t="n">
        <v>0</v>
      </c>
      <c r="Q38" s="97" t="n">
        <v>0</v>
      </c>
      <c r="R38" s="97" t="n">
        <v>3720</v>
      </c>
      <c r="S38" s="98" t="n">
        <v>0</v>
      </c>
      <c r="T38" s="98" t="n">
        <v>0</v>
      </c>
      <c r="U38" s="99" t="n">
        <v>0</v>
      </c>
      <c r="V38" s="99" t="n">
        <v>0</v>
      </c>
      <c r="W38" s="96" t="n">
        <v>44</v>
      </c>
      <c r="X38" s="96" t="n">
        <v>1440</v>
      </c>
      <c r="Y38" s="96" t="n">
        <v>48</v>
      </c>
      <c r="Z38" s="96" t="n">
        <v>0</v>
      </c>
      <c r="AA38" s="96" t="n">
        <v>30</v>
      </c>
      <c r="AB38" s="95" t="n">
        <v>0</v>
      </c>
      <c r="AC38" s="100" t="n">
        <v>9</v>
      </c>
      <c r="AD38" s="101" t="n">
        <v>0</v>
      </c>
      <c r="AE38" s="95" t="n">
        <v>0</v>
      </c>
      <c r="AF38" s="102" t="str">
        <f aca="false">IF(AE38&gt;0, V38/(AE38*24),"no data")</f>
        <v>no data</v>
      </c>
      <c r="AG38" s="103" t="n">
        <f aca="false">IF(R38&gt;0,R38/24,"no data")</f>
        <v>155</v>
      </c>
      <c r="AH38" s="102" t="str">
        <f aca="false">IF(U38&gt;0,(U38/R38),"no data")</f>
        <v>no data</v>
      </c>
      <c r="AI38" s="104" t="n">
        <f aca="false">IF(W38&gt;0,(1440-((W38*X38)+(Y38*Z38)+(AA38*AB38))/(W38+Y38+AA38))/1440, "no data")</f>
        <v>0.639344262295082</v>
      </c>
      <c r="AJ38" s="105" t="str">
        <f aca="false">IF(U38&gt;0,(1440-((X38*W38+AT38*AU38)+(Z38*Y38+AV38*AW38)+(AA38*AB38+AX38*AY38))/(W38+Y38+AA38))/1440,"no data")</f>
        <v>no data</v>
      </c>
      <c r="AK38" s="127" t="n">
        <v>0</v>
      </c>
      <c r="AL38" s="133" t="n">
        <v>0</v>
      </c>
      <c r="AM38" s="94" t="n">
        <f aca="false">AK38*AL38</f>
        <v>0</v>
      </c>
      <c r="AN38" s="127" t="n">
        <v>0</v>
      </c>
      <c r="AO38" s="219" t="n">
        <v>0</v>
      </c>
      <c r="AP38" s="109" t="n">
        <f aca="false">AN38*AO38</f>
        <v>0</v>
      </c>
      <c r="AQ38" s="130" t="str">
        <f aca="false">IF(U38&gt;0,((((AK38*AL38)+(AN38*AO38))/(U38*1000))*1000000),"no data")</f>
        <v>no data</v>
      </c>
      <c r="AR38" s="111" t="n">
        <v>0</v>
      </c>
      <c r="AS38" s="36"/>
      <c r="AT38" s="95" t="n">
        <v>0</v>
      </c>
      <c r="AU38" s="112" t="n">
        <v>0</v>
      </c>
      <c r="AV38" s="112" t="n">
        <v>0</v>
      </c>
      <c r="AW38" s="95" t="n">
        <v>0</v>
      </c>
      <c r="AX38" s="112" t="n">
        <v>0</v>
      </c>
      <c r="AY38" s="95" t="n">
        <v>0</v>
      </c>
      <c r="AZ38" s="95" t="n">
        <v>9</v>
      </c>
      <c r="BB38" s="113" t="n">
        <v>0</v>
      </c>
      <c r="BC38" s="113" t="n">
        <v>0</v>
      </c>
      <c r="BD38" s="113" t="n">
        <v>0</v>
      </c>
      <c r="BE38" s="113" t="n">
        <v>0</v>
      </c>
      <c r="BF38" s="113" t="str">
        <f aca="false">AQ38</f>
        <v>no data</v>
      </c>
      <c r="BG38" s="214" t="n">
        <f aca="false">BD38/24</f>
        <v>0</v>
      </c>
      <c r="BH38" s="115" t="n">
        <v>0</v>
      </c>
      <c r="BI38" s="116" t="n">
        <v>0</v>
      </c>
      <c r="BJ38" s="117" t="n">
        <v>0</v>
      </c>
      <c r="BK38" s="118" t="n">
        <v>0</v>
      </c>
      <c r="BL38" s="118" t="n">
        <v>0</v>
      </c>
      <c r="BM38" s="118" t="n">
        <v>0</v>
      </c>
      <c r="BN38" s="118" t="n">
        <v>1002.7</v>
      </c>
      <c r="BO38" s="117" t="n">
        <v>50</v>
      </c>
      <c r="BP38" s="119" t="n">
        <v>0</v>
      </c>
      <c r="BQ38" s="114" t="n">
        <v>0</v>
      </c>
      <c r="BR38" s="114" t="n">
        <v>0</v>
      </c>
      <c r="BS38" s="120" t="n">
        <f aca="false">BR38-BQ38</f>
        <v>0</v>
      </c>
      <c r="BT38" s="113" t="n">
        <v>0</v>
      </c>
      <c r="BU38" s="113" t="n">
        <v>0</v>
      </c>
      <c r="BV38" s="135" t="n">
        <v>0</v>
      </c>
      <c r="BW38" s="113" t="n">
        <f aca="false">BH38+BI38</f>
        <v>0</v>
      </c>
      <c r="BX38" s="114" t="n">
        <v>0</v>
      </c>
      <c r="BY38" s="114" t="n">
        <v>0</v>
      </c>
      <c r="CA38" s="114" t="n">
        <v>0</v>
      </c>
      <c r="CB38" s="114" t="n">
        <v>0</v>
      </c>
      <c r="CD38" s="114" t="n">
        <v>0</v>
      </c>
      <c r="CE38" s="114" t="n">
        <v>0</v>
      </c>
      <c r="CF38" s="114" t="n">
        <v>0</v>
      </c>
      <c r="CG38" s="114" t="n">
        <v>0</v>
      </c>
    </row>
    <row r="39" customFormat="false" ht="15" hidden="false" customHeight="false" outlineLevel="0" collapsed="false">
      <c r="A39" s="273"/>
      <c r="B39" s="91" t="n">
        <v>43463</v>
      </c>
      <c r="C39" s="92" t="n">
        <v>55.08</v>
      </c>
      <c r="D39" s="93" t="n">
        <v>0.6758</v>
      </c>
      <c r="E39" s="94" t="n">
        <v>47.25</v>
      </c>
      <c r="F39" s="95" t="n">
        <v>70.4</v>
      </c>
      <c r="G39" s="95" t="n">
        <v>43.9</v>
      </c>
      <c r="H39" s="96" t="n">
        <v>0</v>
      </c>
      <c r="I39" s="96" t="n">
        <v>0</v>
      </c>
      <c r="J39" s="96" t="n">
        <v>0</v>
      </c>
      <c r="K39" s="96" t="n">
        <v>0</v>
      </c>
      <c r="L39" s="97" t="n">
        <v>0</v>
      </c>
      <c r="M39" s="97" t="n">
        <v>0</v>
      </c>
      <c r="N39" s="97" t="n">
        <v>24</v>
      </c>
      <c r="O39" s="97" t="n">
        <v>0</v>
      </c>
      <c r="P39" s="97" t="n">
        <v>0</v>
      </c>
      <c r="Q39" s="97" t="n">
        <v>0</v>
      </c>
      <c r="R39" s="97" t="n">
        <v>3719</v>
      </c>
      <c r="S39" s="98" t="n">
        <v>0</v>
      </c>
      <c r="T39" s="98" t="n">
        <v>0</v>
      </c>
      <c r="U39" s="99" t="n">
        <v>0</v>
      </c>
      <c r="V39" s="99" t="n">
        <v>0</v>
      </c>
      <c r="W39" s="96" t="n">
        <v>44</v>
      </c>
      <c r="X39" s="96" t="n">
        <v>1440</v>
      </c>
      <c r="Y39" s="96" t="n">
        <v>48</v>
      </c>
      <c r="Z39" s="96" t="n">
        <v>0</v>
      </c>
      <c r="AA39" s="96" t="n">
        <v>30</v>
      </c>
      <c r="AB39" s="95" t="n">
        <v>0</v>
      </c>
      <c r="AC39" s="100" t="n">
        <v>6</v>
      </c>
      <c r="AD39" s="101" t="n">
        <v>0</v>
      </c>
      <c r="AE39" s="95" t="n">
        <v>0</v>
      </c>
      <c r="AF39" s="102" t="str">
        <f aca="false">IF(AE39&gt;0, V39/(AE39*24),"no data")</f>
        <v>no data</v>
      </c>
      <c r="AG39" s="103" t="n">
        <f aca="false">IF(R39&gt;0,R39/24,"no data")</f>
        <v>154.958333333333</v>
      </c>
      <c r="AH39" s="102" t="str">
        <f aca="false">IF(U39&gt;0,(U39/R39),"no data")</f>
        <v>no data</v>
      </c>
      <c r="AI39" s="104" t="n">
        <f aca="false">IF(W39&gt;0,(1440-((W39*X39)+(Y39*Z39)+(AA39*AB39))/(W39+Y39+AA39))/1440, "no data")</f>
        <v>0.639344262295082</v>
      </c>
      <c r="AJ39" s="105" t="str">
        <f aca="false">IF(U39&gt;0,(1440-((X39*W39+AT39*AU39)+(Z39*Y39+AV39*AW39)+(AA39*AB39+AX39*AY39))/(W39+Y39+AA39))/1440,"no data")</f>
        <v>no data</v>
      </c>
      <c r="AK39" s="127" t="n">
        <v>0</v>
      </c>
      <c r="AL39" s="133" t="n">
        <v>0</v>
      </c>
      <c r="AM39" s="94" t="n">
        <f aca="false">AK39*AL39</f>
        <v>0</v>
      </c>
      <c r="AN39" s="127" t="n">
        <v>0</v>
      </c>
      <c r="AO39" s="219" t="n">
        <v>0</v>
      </c>
      <c r="AP39" s="109" t="n">
        <f aca="false">AN39*AO39</f>
        <v>0</v>
      </c>
      <c r="AQ39" s="130" t="str">
        <f aca="false">IF(U39&gt;0,((((AK39*AL39)+(AN39*AO39))/(U39*1000))*1000000),"no data")</f>
        <v>no data</v>
      </c>
      <c r="AR39" s="111" t="n">
        <v>0</v>
      </c>
      <c r="AS39" s="36"/>
      <c r="AT39" s="95" t="n">
        <v>0</v>
      </c>
      <c r="AU39" s="112" t="n">
        <v>0</v>
      </c>
      <c r="AV39" s="112" t="n">
        <v>0</v>
      </c>
      <c r="AW39" s="95" t="n">
        <v>0</v>
      </c>
      <c r="AX39" s="112" t="n">
        <v>0</v>
      </c>
      <c r="AY39" s="95" t="n">
        <v>0</v>
      </c>
      <c r="AZ39" s="95" t="n">
        <v>6</v>
      </c>
      <c r="BB39" s="113" t="n">
        <v>0</v>
      </c>
      <c r="BC39" s="113" t="n">
        <v>0</v>
      </c>
      <c r="BD39" s="113" t="n">
        <v>0</v>
      </c>
      <c r="BE39" s="113" t="n">
        <v>0</v>
      </c>
      <c r="BF39" s="113" t="str">
        <f aca="false">AQ39</f>
        <v>no data</v>
      </c>
      <c r="BG39" s="214" t="n">
        <f aca="false">BD39/24</f>
        <v>0</v>
      </c>
      <c r="BH39" s="115" t="n">
        <v>0</v>
      </c>
      <c r="BI39" s="116" t="n">
        <v>0</v>
      </c>
      <c r="BJ39" s="117" t="n">
        <v>0</v>
      </c>
      <c r="BK39" s="118" t="n">
        <v>0</v>
      </c>
      <c r="BL39" s="118" t="n">
        <v>0</v>
      </c>
      <c r="BM39" s="118" t="n">
        <v>0</v>
      </c>
      <c r="BN39" s="118" t="n">
        <v>1002.2</v>
      </c>
      <c r="BO39" s="117" t="n">
        <v>50</v>
      </c>
      <c r="BP39" s="119" t="n">
        <v>0</v>
      </c>
      <c r="BQ39" s="114" t="n">
        <v>0</v>
      </c>
      <c r="BR39" s="114" t="n">
        <v>0</v>
      </c>
      <c r="BS39" s="120" t="n">
        <f aca="false">BR39-BQ39</f>
        <v>0</v>
      </c>
      <c r="BT39" s="113" t="n">
        <v>0</v>
      </c>
      <c r="BU39" s="113" t="n">
        <v>0</v>
      </c>
      <c r="BV39" s="135" t="n">
        <f aca="false">BU39-BT39</f>
        <v>0</v>
      </c>
      <c r="BW39" s="113" t="n">
        <f aca="false">BH39+BI39</f>
        <v>0</v>
      </c>
      <c r="BX39" s="113" t="n">
        <v>0</v>
      </c>
      <c r="BY39" s="113" t="n">
        <v>0</v>
      </c>
      <c r="CA39" s="113" t="n">
        <v>0</v>
      </c>
      <c r="CB39" s="113" t="n">
        <v>0</v>
      </c>
      <c r="CD39" s="113" t="n">
        <v>0</v>
      </c>
      <c r="CE39" s="113" t="n">
        <v>0</v>
      </c>
      <c r="CF39" s="113" t="n">
        <v>0</v>
      </c>
      <c r="CG39" s="113" t="n">
        <v>0</v>
      </c>
    </row>
    <row r="40" customFormat="false" ht="15" hidden="false" customHeight="false" outlineLevel="0" collapsed="false">
      <c r="A40" s="273"/>
      <c r="B40" s="91" t="n">
        <v>43464</v>
      </c>
      <c r="C40" s="92" t="n">
        <v>56</v>
      </c>
      <c r="D40" s="93" t="n">
        <v>0.707</v>
      </c>
      <c r="E40" s="94" t="n">
        <v>48.8</v>
      </c>
      <c r="F40" s="95" t="n">
        <v>70</v>
      </c>
      <c r="G40" s="95" t="n">
        <v>48</v>
      </c>
      <c r="H40" s="96" t="n">
        <v>0</v>
      </c>
      <c r="I40" s="96" t="n">
        <v>0</v>
      </c>
      <c r="J40" s="96" t="n">
        <v>0</v>
      </c>
      <c r="K40" s="96" t="n">
        <v>0</v>
      </c>
      <c r="L40" s="97" t="n">
        <v>0</v>
      </c>
      <c r="M40" s="97" t="n">
        <v>0</v>
      </c>
      <c r="N40" s="97" t="n">
        <v>24</v>
      </c>
      <c r="O40" s="97" t="n">
        <v>0</v>
      </c>
      <c r="P40" s="97" t="n">
        <v>0</v>
      </c>
      <c r="Q40" s="97" t="n">
        <v>0</v>
      </c>
      <c r="R40" s="97" t="n">
        <v>3719</v>
      </c>
      <c r="S40" s="98" t="n">
        <v>0</v>
      </c>
      <c r="T40" s="98" t="n">
        <v>0</v>
      </c>
      <c r="U40" s="99" t="n">
        <v>0</v>
      </c>
      <c r="V40" s="99" t="n">
        <v>0</v>
      </c>
      <c r="W40" s="96" t="n">
        <v>44</v>
      </c>
      <c r="X40" s="96" t="n">
        <v>1440</v>
      </c>
      <c r="Y40" s="96" t="n">
        <v>48</v>
      </c>
      <c r="Z40" s="96" t="n">
        <v>0</v>
      </c>
      <c r="AA40" s="96" t="n">
        <v>30</v>
      </c>
      <c r="AB40" s="95" t="n">
        <v>0</v>
      </c>
      <c r="AC40" s="100" t="n">
        <v>7</v>
      </c>
      <c r="AD40" s="101" t="n">
        <v>0</v>
      </c>
      <c r="AE40" s="95" t="n">
        <v>0</v>
      </c>
      <c r="AF40" s="102" t="str">
        <f aca="false">IF(AE40&gt;0, V40/(AE40*24),"no data")</f>
        <v>no data</v>
      </c>
      <c r="AG40" s="103" t="n">
        <f aca="false">IF(R40&gt;0,R40/24,"no data")</f>
        <v>154.958333333333</v>
      </c>
      <c r="AH40" s="102" t="str">
        <f aca="false">IF(U40&gt;0,(U40/R40),"no data")</f>
        <v>no data</v>
      </c>
      <c r="AI40" s="104" t="n">
        <f aca="false">IF(W40&gt;0,(1440-((W40*X40)+(Y40*Z40)+(AA40*AB40))/(W40+Y40+AA40))/1440, "no data")</f>
        <v>0.639344262295082</v>
      </c>
      <c r="AJ40" s="105" t="str">
        <f aca="false">IF(U40&gt;0,(1440-((X40*W40+AT40*AU40)+(Z40*Y40+AV40*AW40)+(AA40*AB40+AX40*AY40))/(W40+Y40+AA40))/1440,"no data")</f>
        <v>no data</v>
      </c>
      <c r="AK40" s="127" t="n">
        <v>0</v>
      </c>
      <c r="AL40" s="133" t="n">
        <v>0</v>
      </c>
      <c r="AM40" s="94" t="n">
        <f aca="false">AK40*AL40</f>
        <v>0</v>
      </c>
      <c r="AN40" s="127" t="n">
        <v>0</v>
      </c>
      <c r="AO40" s="219" t="n">
        <v>0</v>
      </c>
      <c r="AP40" s="109" t="n">
        <f aca="false">AN40*AO40</f>
        <v>0</v>
      </c>
      <c r="AQ40" s="130" t="str">
        <f aca="false">IF(U40&gt;0,((((AK40*AL40)+(AN40*AO40))/(U40*1000))*1000000),"no data")</f>
        <v>no data</v>
      </c>
      <c r="AR40" s="111" t="n">
        <v>0</v>
      </c>
      <c r="AS40" s="36"/>
      <c r="AT40" s="95" t="n">
        <v>0</v>
      </c>
      <c r="AU40" s="112" t="n">
        <v>0</v>
      </c>
      <c r="AV40" s="112" t="n">
        <v>0</v>
      </c>
      <c r="AW40" s="95" t="n">
        <v>0</v>
      </c>
      <c r="AX40" s="112" t="n">
        <v>0</v>
      </c>
      <c r="AY40" s="95" t="n">
        <v>0</v>
      </c>
      <c r="AZ40" s="95" t="n">
        <v>7</v>
      </c>
      <c r="BB40" s="113" t="n">
        <v>0</v>
      </c>
      <c r="BC40" s="113" t="n">
        <v>0</v>
      </c>
      <c r="BD40" s="113" t="n">
        <v>0</v>
      </c>
      <c r="BE40" s="113" t="n">
        <f aca="false">BC40-BB40</f>
        <v>0</v>
      </c>
      <c r="BF40" s="113" t="str">
        <f aca="false">AQ40</f>
        <v>no data</v>
      </c>
      <c r="BG40" s="214" t="n">
        <f aca="false">BD40/24</f>
        <v>0</v>
      </c>
      <c r="BH40" s="115" t="n">
        <v>0</v>
      </c>
      <c r="BI40" s="116" t="n">
        <v>0</v>
      </c>
      <c r="BJ40" s="117" t="n">
        <v>0</v>
      </c>
      <c r="BK40" s="118" t="n">
        <v>0</v>
      </c>
      <c r="BL40" s="118" t="n">
        <v>0</v>
      </c>
      <c r="BM40" s="118" t="n">
        <v>0</v>
      </c>
      <c r="BN40" s="118" t="n">
        <v>1002.2</v>
      </c>
      <c r="BO40" s="117" t="n">
        <v>50</v>
      </c>
      <c r="BP40" s="119" t="n">
        <v>0</v>
      </c>
      <c r="BQ40" s="114" t="n">
        <v>0</v>
      </c>
      <c r="BR40" s="114" t="n">
        <v>0</v>
      </c>
      <c r="BS40" s="120" t="n">
        <f aca="false">BR40-BQ40</f>
        <v>0</v>
      </c>
      <c r="BT40" s="113" t="n">
        <v>0</v>
      </c>
      <c r="BU40" s="113" t="n">
        <v>0</v>
      </c>
      <c r="BV40" s="135" t="n">
        <f aca="false">BU40-BT40</f>
        <v>0</v>
      </c>
      <c r="BW40" s="113" t="n">
        <f aca="false">BH40+BI40</f>
        <v>0</v>
      </c>
      <c r="BX40" s="220" t="n">
        <v>0</v>
      </c>
      <c r="BY40" s="220" t="n">
        <v>0</v>
      </c>
      <c r="CA40" s="220" t="n">
        <v>0</v>
      </c>
      <c r="CB40" s="220" t="n">
        <v>0</v>
      </c>
      <c r="CD40" s="220" t="n">
        <v>0</v>
      </c>
      <c r="CE40" s="220" t="n">
        <v>0</v>
      </c>
      <c r="CF40" s="220" t="n">
        <v>0</v>
      </c>
      <c r="CG40" s="220" t="n">
        <v>0</v>
      </c>
    </row>
    <row r="41" customFormat="false" ht="15" hidden="false" customHeight="false" outlineLevel="0" collapsed="false">
      <c r="A41" s="273"/>
      <c r="B41" s="91" t="n">
        <v>43465</v>
      </c>
      <c r="C41" s="274" t="n">
        <v>55.2</v>
      </c>
      <c r="D41" s="93" t="n">
        <v>0.705</v>
      </c>
      <c r="E41" s="275" t="n">
        <v>48.3</v>
      </c>
      <c r="F41" s="171" t="n">
        <v>69.2</v>
      </c>
      <c r="G41" s="171" t="n">
        <v>46.2</v>
      </c>
      <c r="H41" s="171" t="n">
        <v>0</v>
      </c>
      <c r="I41" s="171" t="n">
        <v>0</v>
      </c>
      <c r="J41" s="171" t="n">
        <v>0</v>
      </c>
      <c r="K41" s="171" t="n">
        <v>0</v>
      </c>
      <c r="L41" s="177" t="n">
        <v>0</v>
      </c>
      <c r="M41" s="177" t="n">
        <v>0</v>
      </c>
      <c r="N41" s="177" t="n">
        <v>24</v>
      </c>
      <c r="O41" s="177" t="n">
        <v>0</v>
      </c>
      <c r="P41" s="177" t="n">
        <v>0</v>
      </c>
      <c r="Q41" s="177" t="n">
        <v>0</v>
      </c>
      <c r="R41" s="221" t="n">
        <v>3720</v>
      </c>
      <c r="S41" s="101" t="n">
        <v>0</v>
      </c>
      <c r="T41" s="101" t="n">
        <v>0</v>
      </c>
      <c r="U41" s="178" t="n">
        <v>0</v>
      </c>
      <c r="V41" s="178" t="n">
        <v>0</v>
      </c>
      <c r="W41" s="96" t="n">
        <v>44</v>
      </c>
      <c r="X41" s="96" t="n">
        <v>1440</v>
      </c>
      <c r="Y41" s="96" t="n">
        <v>48</v>
      </c>
      <c r="Z41" s="96" t="n">
        <v>0</v>
      </c>
      <c r="AA41" s="96" t="n">
        <v>30</v>
      </c>
      <c r="AB41" s="96" t="n">
        <v>0</v>
      </c>
      <c r="AC41" s="100" t="n">
        <v>8</v>
      </c>
      <c r="AD41" s="101" t="n">
        <v>0</v>
      </c>
      <c r="AE41" s="96" t="n">
        <v>0</v>
      </c>
      <c r="AF41" s="105" t="str">
        <f aca="false">IF(AE41&gt;0, V41/(AE41*24),"no data")</f>
        <v>no data</v>
      </c>
      <c r="AG41" s="276" t="n">
        <f aca="false">IF(R41&gt;0,R41/24,"no data")</f>
        <v>155</v>
      </c>
      <c r="AH41" s="105" t="str">
        <f aca="false">IF(U41&gt;0,(U41/R41),"no data")</f>
        <v>no data</v>
      </c>
      <c r="AI41" s="277" t="n">
        <f aca="false">IF(W41&gt;0,(1440-((W41*X41)+(Y41*Z41)+(AA41*AB41))/(W41+Y41+AA41))/1440, "no data")</f>
        <v>0.639344262295082</v>
      </c>
      <c r="AJ41" s="105" t="str">
        <f aca="false">IF(U41&gt;0,(1440-((X41*W41+AT41*AU41)+(Z41*Y41+AV41*AW41)+(AA41*AB41+AX41*AY41))/(W41+Y41+AA41))/1440,"no data")</f>
        <v>no data</v>
      </c>
      <c r="AK41" s="127" t="n">
        <v>0</v>
      </c>
      <c r="AL41" s="133" t="n">
        <v>0</v>
      </c>
      <c r="AM41" s="181" t="n">
        <f aca="false">AK41*AL41</f>
        <v>0</v>
      </c>
      <c r="AN41" s="127" t="n">
        <v>0</v>
      </c>
      <c r="AO41" s="219" t="n">
        <v>0</v>
      </c>
      <c r="AP41" s="278" t="n">
        <f aca="false">AN41*AO41</f>
        <v>0</v>
      </c>
      <c r="AQ41" s="130" t="str">
        <f aca="false">IF(U41&gt;0,((((AK41*AL41)+(AN41*AO41))/(U41*1000))*1000000),"no data")</f>
        <v>no data</v>
      </c>
      <c r="AR41" s="111" t="n">
        <v>0</v>
      </c>
      <c r="AS41" s="36"/>
      <c r="AT41" s="95" t="n">
        <v>0</v>
      </c>
      <c r="AU41" s="112" t="n">
        <v>0</v>
      </c>
      <c r="AV41" s="112" t="n">
        <v>0</v>
      </c>
      <c r="AW41" s="95" t="n">
        <v>0</v>
      </c>
      <c r="AX41" s="112" t="n">
        <v>0</v>
      </c>
      <c r="AY41" s="95" t="n">
        <v>0</v>
      </c>
      <c r="AZ41" s="95" t="n">
        <v>8</v>
      </c>
      <c r="BB41" s="113" t="n">
        <v>0</v>
      </c>
      <c r="BC41" s="113" t="n">
        <v>0</v>
      </c>
      <c r="BD41" s="113" t="n">
        <v>0</v>
      </c>
      <c r="BE41" s="113" t="n">
        <f aca="false">BC41-BB41</f>
        <v>0</v>
      </c>
      <c r="BF41" s="113" t="str">
        <f aca="false">AQ41</f>
        <v>no data</v>
      </c>
      <c r="BG41" s="214" t="n">
        <f aca="false">BD41/24</f>
        <v>0</v>
      </c>
      <c r="BH41" s="115" t="n">
        <v>0</v>
      </c>
      <c r="BI41" s="116" t="n">
        <v>0</v>
      </c>
      <c r="BJ41" s="117" t="n">
        <v>0</v>
      </c>
      <c r="BK41" s="118" t="n">
        <v>0</v>
      </c>
      <c r="BL41" s="118" t="n">
        <v>0</v>
      </c>
      <c r="BM41" s="118" t="n">
        <v>0</v>
      </c>
      <c r="BN41" s="118" t="n">
        <v>1005.6</v>
      </c>
      <c r="BO41" s="117" t="n">
        <v>50</v>
      </c>
      <c r="BP41" s="119" t="n">
        <v>0</v>
      </c>
      <c r="BQ41" s="114" t="n">
        <v>0</v>
      </c>
      <c r="BR41" s="114" t="n">
        <v>0</v>
      </c>
      <c r="BS41" s="120"/>
      <c r="BT41" s="113"/>
      <c r="BU41" s="113"/>
      <c r="BV41" s="135"/>
      <c r="BW41" s="113" t="n">
        <f aca="false">BH41+BI41</f>
        <v>0</v>
      </c>
      <c r="BX41" s="220" t="n">
        <v>0</v>
      </c>
      <c r="BY41" s="220" t="n">
        <v>0</v>
      </c>
      <c r="CA41" s="220" t="n">
        <v>0</v>
      </c>
      <c r="CB41" s="220" t="n">
        <v>0</v>
      </c>
      <c r="CD41" s="220" t="n">
        <v>0</v>
      </c>
      <c r="CE41" s="220" t="n">
        <v>0</v>
      </c>
      <c r="CF41" s="220" t="n">
        <v>0</v>
      </c>
      <c r="CG41" s="220" t="n">
        <v>0</v>
      </c>
    </row>
    <row r="42" customFormat="false" ht="15" hidden="false" customHeight="false" outlineLevel="0" collapsed="false">
      <c r="A42" s="305"/>
      <c r="B42" s="306" t="s">
        <v>156</v>
      </c>
      <c r="C42" s="307" t="n">
        <f aca="false">AVERAGE(C9:C38)</f>
        <v>59.8723333333333</v>
      </c>
      <c r="D42" s="308" t="n">
        <f aca="false">AVERAGE(D9:D38)</f>
        <v>0.67349</v>
      </c>
      <c r="E42" s="402" t="n">
        <f aca="false">AVERAGE(E9:E38)</f>
        <v>51.2523333333333</v>
      </c>
      <c r="F42" s="402" t="n">
        <f aca="false">AVERAGE(F9:F38)</f>
        <v>75.996</v>
      </c>
      <c r="G42" s="402" t="n">
        <f aca="false">AVERAGE(G9:G38)</f>
        <v>49.6753333333333</v>
      </c>
      <c r="H42" s="307" t="n">
        <f aca="false">SUM(H9:H38)+(INT(SUM(I9:I38)/60))</f>
        <v>0</v>
      </c>
      <c r="I42" s="307" t="n">
        <f aca="false">SUM(I9:I38)-(INT(SUM(I9:I38)/60)*60)</f>
        <v>0</v>
      </c>
      <c r="J42" s="307" t="n">
        <f aca="false">SUM(J9:J38)+(INT(SUM(K9:K38)/60))</f>
        <v>7</v>
      </c>
      <c r="K42" s="307" t="n">
        <f aca="false">SUM(K9:K38)-(INT(SUM(K9:K38)/60)*60)</f>
        <v>25</v>
      </c>
      <c r="L42" s="307" t="n">
        <f aca="false">SUM(L9:L38)-(INT(SUM(L9:L38)/60)*60)</f>
        <v>0</v>
      </c>
      <c r="M42" s="307" t="n">
        <f aca="false">SUM(M9:M38)-(INT(SUM(M9:M38)/60)*60)</f>
        <v>0</v>
      </c>
      <c r="N42" s="307" t="n">
        <f aca="false">SUM(N9:N38)-(INT(SUM(N9:N38)/60)*60)</f>
        <v>6</v>
      </c>
      <c r="O42" s="307" t="n">
        <f aca="false">SUM(O9:O38)-(INT(SUM(O9:O38)/60)*60)</f>
        <v>31</v>
      </c>
      <c r="P42" s="307" t="n">
        <f aca="false">SUM(P9:P38)-(INT(SUM(P9:P38)/60)*60)</f>
        <v>0</v>
      </c>
      <c r="Q42" s="307" t="n">
        <f aca="false">SUM(Q9:Q38)-(INT(SUM(Q9:Q38)/60)*60)</f>
        <v>0</v>
      </c>
      <c r="R42" s="309" t="n">
        <f aca="false">SUM(R9:R38)</f>
        <v>111312</v>
      </c>
      <c r="S42" s="309" t="n">
        <f aca="false">SUM(S9:S38)</f>
        <v>2488</v>
      </c>
      <c r="T42" s="309" t="n">
        <f aca="false">SUM(T9:T38)</f>
        <v>2393</v>
      </c>
      <c r="U42" s="309" t="n">
        <v>872.53</v>
      </c>
      <c r="V42" s="309" t="n">
        <f aca="false">SUM(V9:V38)</f>
        <v>919</v>
      </c>
      <c r="W42" s="311" t="n">
        <f aca="false">AVERAGE(W9:W38)</f>
        <v>43.3666666666667</v>
      </c>
      <c r="X42" s="311" t="n">
        <f aca="false">SUM(X9:X38)</f>
        <v>43200</v>
      </c>
      <c r="Y42" s="311" t="n">
        <f aca="false">AVERAGE(Y9:Y38)</f>
        <v>46.8</v>
      </c>
      <c r="Z42" s="311" t="n">
        <f aca="false">SUM(Z9:Z38)</f>
        <v>26790</v>
      </c>
      <c r="AA42" s="311" t="n">
        <f aca="false">AVERAGE(AA9:AA38)</f>
        <v>49</v>
      </c>
      <c r="AB42" s="311" t="n">
        <f aca="false">SUM(AB9:AB38)</f>
        <v>26925</v>
      </c>
      <c r="AC42" s="312" t="n">
        <f aca="false">V42-U42+AZ42</f>
        <v>304.47</v>
      </c>
      <c r="AD42" s="313" t="n">
        <f aca="false">(SUM($AD$9:$AD$38))</f>
        <v>-1822</v>
      </c>
      <c r="AE42" s="313" t="n">
        <f aca="false">AVERAGE(AE9:AE38)</f>
        <v>5.03333333333333</v>
      </c>
      <c r="AF42" s="313" t="n">
        <f aca="false">AVERAGE(AF9:AF38)</f>
        <v>0.250608005157056</v>
      </c>
      <c r="AG42" s="315" t="n">
        <f aca="false">AVERAGE(AG9:AG38)</f>
        <v>154.6</v>
      </c>
      <c r="AH42" s="314" t="n">
        <f aca="false">AVERAGE(AH11:AH41)</f>
        <v>0.117123432724228</v>
      </c>
      <c r="AI42" s="314" t="n">
        <f aca="false">AVERAGE(AI11:AI41)</f>
        <v>0.296667116105918</v>
      </c>
      <c r="AJ42" s="314" t="n">
        <f aca="false">AVERAGE(AJ9:AJ38)</f>
        <v>0.0835402869757174</v>
      </c>
      <c r="AK42" s="316" t="n">
        <f aca="false">SUM(AK9:AK38)</f>
        <v>4.553</v>
      </c>
      <c r="AL42" s="316" t="n">
        <f aca="false">AVERAGE(AL9:AL38)</f>
        <v>10.9893733333333</v>
      </c>
      <c r="AM42" s="316" t="n">
        <f aca="false">SUM(AM9:AM38)</f>
        <v>750.51976</v>
      </c>
      <c r="AN42" s="316" t="n">
        <f aca="false">SUM(AN9:AN38)</f>
        <v>8.22829</v>
      </c>
      <c r="AO42" s="313" t="n">
        <f aca="false">AVERAGE(AO11:AO41)</f>
        <v>257.269177419355</v>
      </c>
      <c r="AP42" s="315" t="n">
        <f aca="false">SUM(AP9:AP38)</f>
        <v>8261.1295135</v>
      </c>
      <c r="AQ42" s="317" t="n">
        <f aca="false">((AM42+AP42))/(U42*1000)*1000000</f>
        <v>10328.1827255223</v>
      </c>
      <c r="AR42" s="317" t="n">
        <f aca="false">AVERAGE(AR9:AR38)</f>
        <v>4.86315789473684</v>
      </c>
      <c r="AS42" s="36"/>
      <c r="AT42" s="319" t="n">
        <f aca="false">SUM(AT9:AT38)</f>
        <v>0</v>
      </c>
      <c r="AU42" s="319" t="n">
        <f aca="false">SUM(AU9:AU38)</f>
        <v>0</v>
      </c>
      <c r="AV42" s="319" t="n">
        <f aca="false">SUM(AV9:AV38)</f>
        <v>15</v>
      </c>
      <c r="AW42" s="319" t="n">
        <f aca="false">SUM(AW9:AW38)</f>
        <v>156</v>
      </c>
      <c r="AX42" s="319" t="n">
        <f aca="false">SUM(AX9:AX38)</f>
        <v>34</v>
      </c>
      <c r="AY42" s="319" t="n">
        <f aca="false">SUM(AY9:AY38)</f>
        <v>435</v>
      </c>
      <c r="AZ42" s="319" t="n">
        <f aca="false">SUM(AZ9:AZ38)</f>
        <v>258</v>
      </c>
      <c r="BB42" s="319" t="n">
        <f aca="false">SUM(BB9:BB38)</f>
        <v>0</v>
      </c>
      <c r="BC42" s="319" t="n">
        <f aca="false">SUM(BC9:BC38)</f>
        <v>679</v>
      </c>
      <c r="BD42" s="319" t="n">
        <f aca="false">SUM(BD9:BD38)</f>
        <v>240</v>
      </c>
      <c r="BE42" s="5" t="n">
        <f aca="false">(BC42-BB42)</f>
        <v>679</v>
      </c>
      <c r="BF42" s="321" t="n">
        <f aca="false">AQ42</f>
        <v>10328.1827255223</v>
      </c>
      <c r="BG42" s="321" t="n">
        <f aca="false">SUM(BG9:BG38)</f>
        <v>10</v>
      </c>
      <c r="BH42" s="321" t="n">
        <f aca="false">SUM(BH9:BH38)</f>
        <v>0</v>
      </c>
      <c r="BI42" s="321" t="n">
        <f aca="false">SUM(BI9:BI38)</f>
        <v>0.4</v>
      </c>
      <c r="BJ42" s="321" t="n">
        <f aca="false">SUM(BJ9:BJ38)</f>
        <v>0</v>
      </c>
      <c r="BK42" s="321" t="n">
        <f aca="false">SUM(BK9:BK38)</f>
        <v>0</v>
      </c>
      <c r="BL42" s="321" t="n">
        <f aca="false">SUM(BL9:BL38)</f>
        <v>24.89</v>
      </c>
      <c r="BM42" s="321" t="n">
        <f aca="false">SUM(BM9:BM38)</f>
        <v>23.08</v>
      </c>
      <c r="BN42" s="400" t="n">
        <f aca="false">AVERAGE(BN9:BN38)</f>
        <v>1004.71666666667</v>
      </c>
      <c r="BO42" s="400" t="n">
        <f aca="false">AVERAGE(BO9:BO38)</f>
        <v>29.3227586206897</v>
      </c>
      <c r="BP42" s="400" t="n">
        <f aca="false">AVERAGE(BP9:BP38)</f>
        <v>0</v>
      </c>
      <c r="BQ42" s="400" t="n">
        <f aca="false">AVERAGE(BQ9:BQ38)</f>
        <v>0</v>
      </c>
      <c r="BR42" s="400" t="n">
        <f aca="false">AVERAGE(BR9:BR38)</f>
        <v>5.777</v>
      </c>
      <c r="BS42" s="400" t="n">
        <f aca="false">AVERAGE(BS9:BS38)</f>
        <v>5.777</v>
      </c>
      <c r="BT42" s="400" t="n">
        <f aca="false">AVERAGE(BT9:BT38)</f>
        <v>0</v>
      </c>
      <c r="BU42" s="400" t="n">
        <f aca="false">AVERAGE(BU9:BU38)</f>
        <v>804.4</v>
      </c>
      <c r="BV42" s="400" t="n">
        <f aca="false">AVERAGE(BV9:BV38)</f>
        <v>804.4</v>
      </c>
      <c r="BW42" s="322" t="n">
        <f aca="false">(SUM(BW9:BW38))</f>
        <v>0.4</v>
      </c>
      <c r="BX42" s="322" t="n">
        <f aca="false">(SUM(BX9:BX38))</f>
        <v>0</v>
      </c>
      <c r="BY42" s="322" t="n">
        <f aca="false">(SUM(BY9:BY38))</f>
        <v>5</v>
      </c>
      <c r="CA42" s="322" t="n">
        <f aca="false">(SUM(CA9:CA38))</f>
        <v>0</v>
      </c>
      <c r="CB42" s="322" t="n">
        <f aca="false">(SUM(CB9:CB38))</f>
        <v>8</v>
      </c>
      <c r="CD42" s="322" t="n">
        <f aca="false">AVERAGE(CD9:CD38)</f>
        <v>0</v>
      </c>
      <c r="CE42" s="322" t="n">
        <f aca="false">AVERAGE(CE9:CE38)</f>
        <v>0</v>
      </c>
      <c r="CF42" s="322" t="n">
        <f aca="false">AVERAGE(CF9:CF38)</f>
        <v>0</v>
      </c>
      <c r="CG42" s="322" t="n">
        <f aca="false">AVERAGE(CG9:CG38)</f>
        <v>0</v>
      </c>
    </row>
    <row r="43" customFormat="false" ht="15.75" hidden="false" customHeight="false" outlineLevel="0" collapsed="false">
      <c r="A43" s="323"/>
      <c r="B43" s="324" t="s">
        <v>157</v>
      </c>
      <c r="C43" s="325" t="s">
        <v>158</v>
      </c>
      <c r="D43" s="326" t="s">
        <v>159</v>
      </c>
      <c r="E43" s="326"/>
      <c r="F43" s="327" t="s">
        <v>160</v>
      </c>
      <c r="G43" s="327" t="s">
        <v>161</v>
      </c>
      <c r="H43" s="327" t="s">
        <v>87</v>
      </c>
      <c r="I43" s="327" t="s">
        <v>88</v>
      </c>
      <c r="J43" s="327" t="s">
        <v>87</v>
      </c>
      <c r="K43" s="327" t="s">
        <v>88</v>
      </c>
      <c r="L43" s="327" t="s">
        <v>87</v>
      </c>
      <c r="M43" s="327" t="s">
        <v>88</v>
      </c>
      <c r="N43" s="327" t="s">
        <v>87</v>
      </c>
      <c r="O43" s="327" t="s">
        <v>88</v>
      </c>
      <c r="P43" s="328" t="s">
        <v>162</v>
      </c>
      <c r="Q43" s="328" t="s">
        <v>163</v>
      </c>
      <c r="R43" s="328" t="s">
        <v>164</v>
      </c>
      <c r="S43" s="328" t="s">
        <v>164</v>
      </c>
      <c r="T43" s="328" t="s">
        <v>164</v>
      </c>
      <c r="U43" s="328" t="s">
        <v>164</v>
      </c>
      <c r="V43" s="328" t="s">
        <v>164</v>
      </c>
      <c r="W43" s="328" t="s">
        <v>165</v>
      </c>
      <c r="X43" s="328" t="s">
        <v>166</v>
      </c>
      <c r="Y43" s="328" t="s">
        <v>167</v>
      </c>
      <c r="Z43" s="328" t="s">
        <v>166</v>
      </c>
      <c r="AA43" s="328" t="s">
        <v>167</v>
      </c>
      <c r="AB43" s="328" t="s">
        <v>166</v>
      </c>
      <c r="AC43" s="328" t="s">
        <v>168</v>
      </c>
      <c r="AD43" s="328" t="s">
        <v>169</v>
      </c>
      <c r="AE43" s="328" t="s">
        <v>170</v>
      </c>
      <c r="AF43" s="328" t="s">
        <v>171</v>
      </c>
      <c r="AG43" s="328" t="s">
        <v>172</v>
      </c>
      <c r="AH43" s="328" t="s">
        <v>172</v>
      </c>
      <c r="AI43" s="328"/>
      <c r="AJ43" s="328" t="s">
        <v>172</v>
      </c>
      <c r="AK43" s="328" t="s">
        <v>173</v>
      </c>
      <c r="AL43" s="328" t="s">
        <v>172</v>
      </c>
      <c r="AM43" s="328"/>
      <c r="AN43" s="328" t="s">
        <v>173</v>
      </c>
      <c r="AO43" s="328" t="s">
        <v>172</v>
      </c>
      <c r="AP43" s="329"/>
      <c r="AQ43" s="330" t="s">
        <v>172</v>
      </c>
      <c r="AR43" s="331"/>
      <c r="AS43" s="332"/>
      <c r="AZ43" s="333" t="s">
        <v>173</v>
      </c>
      <c r="BF43" s="334" t="str">
        <f aca="false">AQ43</f>
        <v>Avg.</v>
      </c>
      <c r="BT43" s="5"/>
      <c r="BU43" s="5"/>
      <c r="BV43" s="5"/>
    </row>
    <row r="44" customFormat="false" ht="15.75" hidden="false" customHeight="false" outlineLevel="0" collapsed="false">
      <c r="B44" s="336"/>
      <c r="C44" s="336"/>
      <c r="D44" s="336"/>
      <c r="E44" s="336"/>
      <c r="F44" s="336"/>
      <c r="G44" s="336"/>
      <c r="H44" s="336"/>
      <c r="I44" s="336"/>
      <c r="J44" s="336"/>
      <c r="K44" s="336"/>
      <c r="L44" s="336"/>
      <c r="M44" s="336"/>
      <c r="N44" s="336"/>
      <c r="O44" s="336"/>
      <c r="P44" s="336"/>
      <c r="Q44" s="336"/>
      <c r="R44" s="336"/>
      <c r="S44" s="336"/>
      <c r="T44" s="336"/>
      <c r="U44" s="336"/>
      <c r="V44" s="336"/>
      <c r="W44" s="336"/>
      <c r="X44" s="336"/>
      <c r="Y44" s="336"/>
      <c r="Z44" s="336"/>
      <c r="AA44" s="336"/>
      <c r="AB44" s="336"/>
      <c r="AC44" s="336"/>
      <c r="AD44" s="336"/>
      <c r="AE44" s="336"/>
      <c r="AF44" s="336"/>
      <c r="AG44" s="336"/>
      <c r="AH44" s="336"/>
      <c r="AI44" s="336"/>
      <c r="AJ44" s="336"/>
      <c r="AK44" s="336"/>
      <c r="AL44" s="336"/>
      <c r="AM44" s="338"/>
      <c r="AQ44" s="339"/>
      <c r="AR44" s="339"/>
      <c r="BA44" s="340"/>
      <c r="BB44" s="341"/>
      <c r="BC44" s="341"/>
      <c r="BD44" s="341"/>
      <c r="BE44" s="5"/>
      <c r="BT44" s="5"/>
      <c r="BU44" s="5"/>
      <c r="BV44" s="5"/>
    </row>
    <row r="45" customFormat="false" ht="59.25" hidden="false" customHeight="true" outlineLevel="0" collapsed="false">
      <c r="B45" s="342" t="s">
        <v>174</v>
      </c>
      <c r="C45" s="342" t="s">
        <v>175</v>
      </c>
      <c r="D45" s="342" t="s">
        <v>176</v>
      </c>
      <c r="E45" s="343" t="s">
        <v>147</v>
      </c>
      <c r="F45" s="403" t="s">
        <v>177</v>
      </c>
      <c r="G45" s="403"/>
      <c r="H45" s="403" t="s">
        <v>178</v>
      </c>
      <c r="I45" s="403"/>
      <c r="J45" s="403" t="s">
        <v>179</v>
      </c>
      <c r="K45" s="403"/>
      <c r="L45" s="403" t="s">
        <v>180</v>
      </c>
      <c r="M45" s="403"/>
      <c r="N45" s="403" t="s">
        <v>181</v>
      </c>
      <c r="O45" s="403"/>
      <c r="P45" s="403" t="s">
        <v>182</v>
      </c>
      <c r="Q45" s="403"/>
      <c r="R45" s="345" t="s">
        <v>183</v>
      </c>
      <c r="S45" s="345" t="s">
        <v>184</v>
      </c>
      <c r="T45" s="347" t="s">
        <v>185</v>
      </c>
      <c r="U45" s="403" t="s">
        <v>19</v>
      </c>
      <c r="V45" s="347" t="s">
        <v>20</v>
      </c>
      <c r="W45" s="403" t="s">
        <v>186</v>
      </c>
      <c r="X45" s="403" t="s">
        <v>22</v>
      </c>
      <c r="Y45" s="403" t="s">
        <v>187</v>
      </c>
      <c r="Z45" s="403" t="s">
        <v>24</v>
      </c>
      <c r="AA45" s="403" t="s">
        <v>26</v>
      </c>
      <c r="AB45" s="403" t="s">
        <v>25</v>
      </c>
      <c r="AC45" s="345" t="s">
        <v>27</v>
      </c>
      <c r="AD45" s="347" t="s">
        <v>152</v>
      </c>
      <c r="AE45" s="348" t="s">
        <v>29</v>
      </c>
      <c r="AF45" s="348" t="s">
        <v>30</v>
      </c>
      <c r="AG45" s="348" t="s">
        <v>188</v>
      </c>
      <c r="AH45" s="403" t="s">
        <v>189</v>
      </c>
      <c r="AI45" s="403" t="s">
        <v>33</v>
      </c>
      <c r="AJ45" s="404" t="s">
        <v>34</v>
      </c>
      <c r="AK45" s="347" t="s">
        <v>190</v>
      </c>
      <c r="AL45" s="405" t="s">
        <v>153</v>
      </c>
      <c r="AM45" s="405" t="s">
        <v>154</v>
      </c>
      <c r="AN45" s="347" t="s">
        <v>191</v>
      </c>
      <c r="AO45" s="405" t="s">
        <v>192</v>
      </c>
      <c r="AP45" s="405" t="s">
        <v>41</v>
      </c>
      <c r="AQ45" s="404" t="s">
        <v>193</v>
      </c>
      <c r="AR45" s="351"/>
      <c r="AS45" s="351"/>
      <c r="BA45" s="340"/>
      <c r="BB45" s="341"/>
      <c r="BC45" s="341"/>
      <c r="BD45" s="341"/>
      <c r="BE45" s="352" t="n">
        <f aca="false">AVERAGE(BE28:BE31)</f>
        <v>0</v>
      </c>
      <c r="BT45" s="5"/>
      <c r="BU45" s="5"/>
      <c r="BV45" s="5"/>
    </row>
    <row r="46" customFormat="false" ht="15" hidden="false" customHeight="false" outlineLevel="0" collapsed="false">
      <c r="B46" s="353" t="s">
        <v>142</v>
      </c>
      <c r="C46" s="354" t="n">
        <f aca="false">IF(C6=0,"no data",AVERAGE(C6:C12))</f>
        <v>66.9714285714286</v>
      </c>
      <c r="D46" s="401" t="n">
        <f aca="false">IF(D6=0,"no data",AVERAGE(D6:D12))</f>
        <v>0.654285714285714</v>
      </c>
      <c r="E46" s="359" t="n">
        <f aca="false">IF(E6=0,"no data",AVERAGE(E6:E12))</f>
        <v>56.4428571428571</v>
      </c>
      <c r="F46" s="354" t="n">
        <f aca="false">IF(F6=0,"no data",AVERAGE(F6:F12))</f>
        <v>84.1428571428571</v>
      </c>
      <c r="G46" s="354" t="n">
        <f aca="false">IF(G6=0,"no data",AVERAGE(G6:G12))</f>
        <v>54.1428571428571</v>
      </c>
      <c r="H46" s="354" t="n">
        <f aca="false">SUM(H6:H12)+INT(SUM(I6:I12)/60)</f>
        <v>0</v>
      </c>
      <c r="I46" s="354" t="n">
        <f aca="false">SUM(I6:I12)-INT(SUM(I6:I12)/60)*60</f>
        <v>0</v>
      </c>
      <c r="J46" s="354" t="n">
        <f aca="false">SUM(J6:J12)+INT(SUM(K6:K12)/60)</f>
        <v>0</v>
      </c>
      <c r="K46" s="354" t="n">
        <f aca="false">SUM(K6:K12)-INT(SUM(K6:K12)/60)*60</f>
        <v>0</v>
      </c>
      <c r="L46" s="354" t="n">
        <f aca="false">SUM(L6:L12)+INT(SUM(M6:M12)/60)</f>
        <v>0</v>
      </c>
      <c r="M46" s="354" t="n">
        <f aca="false">SUM(M6:M12)-INT(SUM(M6:M12)/60)*60</f>
        <v>0</v>
      </c>
      <c r="N46" s="354" t="n">
        <f aca="false">SUM(N6:N12)+INT(SUM(O6:O12)/60)</f>
        <v>0</v>
      </c>
      <c r="O46" s="354" t="n">
        <f aca="false">SUM(O6:O12)-INT(SUM(O6:O12)/60)*60</f>
        <v>0</v>
      </c>
      <c r="P46" s="354" t="n">
        <f aca="false">SUM(P6:P12)+INT(SUM(Q6:Q12)/60)</f>
        <v>0</v>
      </c>
      <c r="Q46" s="354" t="n">
        <f aca="false">SUM(Q6:Q12)-INT(SUM(Q6:Q12)/60)*60</f>
        <v>0</v>
      </c>
      <c r="R46" s="355" t="n">
        <f aca="false">IF(R6=0,"no data", AVERAGE(R6:R12))</f>
        <v>3688</v>
      </c>
      <c r="S46" s="355" t="str">
        <f aca="false">IF(S6=0,"no data", AVERAGE(S6:S12))</f>
        <v>no data</v>
      </c>
      <c r="T46" s="355" t="str">
        <f aca="false">IF(T6=0,"no data", AVERAGE(T6:T12))</f>
        <v>no data</v>
      </c>
      <c r="U46" s="355" t="str">
        <f aca="false">IF(U6=0,"no data", AVERAGE(U6:U12))</f>
        <v>no data</v>
      </c>
      <c r="V46" s="355" t="str">
        <f aca="false">IF(V6=0,"no data", AVERAGE(V6:V12))</f>
        <v>no data</v>
      </c>
      <c r="W46" s="357" t="n">
        <f aca="false">IF(W6=0,"no data", AVERAGE(W6:W12))</f>
        <v>43</v>
      </c>
      <c r="X46" s="359" t="n">
        <f aca="false">IF(AND(X6=0,X7=0,X8=0,X9=0,X10=0,X11= 0,X12=0),"No outage",SUM(X6:X12))</f>
        <v>10080</v>
      </c>
      <c r="Y46" s="359" t="n">
        <f aca="false">IF(Y6=0,"no data", AVERAGE(Y6:Y12))</f>
        <v>46</v>
      </c>
      <c r="Z46" s="359" t="n">
        <f aca="false">IF(AND(Z6=0,Z7=0,Z8=0,Z9=0,Z10=0,Z11= 0,Z12=0),"No outage",SUM(Z6:Z12))</f>
        <v>10080</v>
      </c>
      <c r="AA46" s="359" t="n">
        <f aca="false">IF(AND(AA6=0,AA7=0,AA8=0,AA9=0,AA10=0, AA11=0,AA12=0),"No outage",SUM(AA6:AA12))</f>
        <v>420</v>
      </c>
      <c r="AB46" s="359" t="n">
        <f aca="false">IF(Z6=0,"no data", AVERAGE(AB6:AB12))</f>
        <v>1440</v>
      </c>
      <c r="AC46" s="354" t="n">
        <f aca="false">IF(Z6=0,"no data", SUM(AC6:AC12))</f>
        <v>37</v>
      </c>
      <c r="AD46" s="354" t="str">
        <f aca="false">IF(AD6=0,"no data", SUM(AD6:AD12))</f>
        <v>no data</v>
      </c>
      <c r="AE46" s="357" t="str">
        <f aca="false">IF(AE6=0,"no data", AVERAGE(AE6:AE12))</f>
        <v>no data</v>
      </c>
      <c r="AF46" s="360" t="e">
        <f aca="false">IF(AF6=0,"no data", AVERAGE(AF6:AF12))</f>
        <v>#DIV/0!</v>
      </c>
      <c r="AG46" s="359" t="n">
        <f aca="false">IF(AG6=0,"no data", AVERAGE(AG6:AG12))</f>
        <v>153.666666666667</v>
      </c>
      <c r="AH46" s="360" t="e">
        <f aca="false">IF(AH6=0,"no data", AVERAGE(AH6:AH12))</f>
        <v>#DIV/0!</v>
      </c>
      <c r="AI46" s="360" t="str">
        <f aca="false">IF(AI6=0,"no data", AVERAGE(AI6:AI12))</f>
        <v>no data</v>
      </c>
      <c r="AJ46" s="360" t="e">
        <f aca="false">IF(AJ6=0,"no data", AVERAGE(AJ6:AJ12))</f>
        <v>#DIV/0!</v>
      </c>
      <c r="AK46" s="359" t="str">
        <f aca="false">IF(AK6=0,"no data", SUM(AK6:AK12))</f>
        <v>no data</v>
      </c>
      <c r="AL46" s="359" t="str">
        <f aca="false">IF(AL6=0,"no data", AVERAGE(AL6:AL12))</f>
        <v>no data</v>
      </c>
      <c r="AM46" s="359" t="e">
        <f aca="false">AK46*AL46</f>
        <v>#VALUE!</v>
      </c>
      <c r="AN46" s="359" t="str">
        <f aca="false">IF(AN6=0,"no data", SUM(AN6:AN12))</f>
        <v>no data</v>
      </c>
      <c r="AO46" s="359" t="str">
        <f aca="false">IF(AO6=0,"no data", AVERAGE(AO6:AO12))</f>
        <v>no data</v>
      </c>
      <c r="AP46" s="359" t="e">
        <f aca="false">AN46*AO46</f>
        <v>#VALUE!</v>
      </c>
      <c r="AQ46" s="361" t="e">
        <f aca="false">IF(AQ6=0,"no data", AVERAGE(AQ6:AQ12))</f>
        <v>#DIV/0!</v>
      </c>
      <c r="AR46" s="362"/>
      <c r="AS46" s="363"/>
      <c r="BA46" s="340"/>
      <c r="BB46" s="341"/>
      <c r="BC46" s="341"/>
      <c r="BD46" s="341"/>
      <c r="BT46" s="5"/>
      <c r="BU46" s="5"/>
      <c r="BV46" s="5"/>
    </row>
    <row r="47" customFormat="false" ht="15" hidden="false" customHeight="false" outlineLevel="0" collapsed="false">
      <c r="B47" s="353" t="s">
        <v>143</v>
      </c>
      <c r="C47" s="364" t="n">
        <f aca="false">IF(C13=0,"no data", AVERAGE(C13:C19))</f>
        <v>63.9671428571428</v>
      </c>
      <c r="D47" s="365" t="n">
        <f aca="false">IF(D13=0,"no data", AVERAGE(D13:D19))</f>
        <v>0.656385714285714</v>
      </c>
      <c r="E47" s="358" t="n">
        <f aca="false">IF(E13=0,"no data", AVERAGE(E13:E19))</f>
        <v>54.31</v>
      </c>
      <c r="F47" s="364" t="n">
        <f aca="false">IF(F13=0,"no data", AVERAGE(F13:F19))</f>
        <v>79.4542857142857</v>
      </c>
      <c r="G47" s="364" t="n">
        <f aca="false">IF(G13=0,"no data", AVERAGE(G13:G19))</f>
        <v>54.7942857142857</v>
      </c>
      <c r="H47" s="364" t="n">
        <f aca="false">SUM(H13:H19)+INT(SUM(I13:I19)/60)</f>
        <v>0</v>
      </c>
      <c r="I47" s="364" t="n">
        <f aca="false">SUM(I13:I19)-INT(SUM(J13:J19)/60)</f>
        <v>0</v>
      </c>
      <c r="J47" s="364" t="n">
        <f aca="false">SUM(J13:J19)+INT(SUM(K13:K19)/60)</f>
        <v>0</v>
      </c>
      <c r="K47" s="364" t="n">
        <f aca="false">SUM(K13:K19)-INT(SUM(L13:L19)/60)*60</f>
        <v>0</v>
      </c>
      <c r="L47" s="364" t="n">
        <f aca="false">SUM(L13:L19)+INT(SUM(M13:M19)/60)</f>
        <v>0</v>
      </c>
      <c r="M47" s="364" t="n">
        <f aca="false">SUM(M13:M19)-INT(SUM(N13:N19)/60)*60</f>
        <v>0</v>
      </c>
      <c r="N47" s="364" t="n">
        <f aca="false">SUM(N13:N19)+INT(SUM(O13:O19)/60)</f>
        <v>0</v>
      </c>
      <c r="O47" s="364" t="n">
        <f aca="false">SUM(O13:O19)-INT(SUM(P13:P19)/60)*60</f>
        <v>0</v>
      </c>
      <c r="P47" s="364" t="n">
        <f aca="false">SUM(P13:P19)+INT(SUM(Q13:Q19)/60)</f>
        <v>0</v>
      </c>
      <c r="Q47" s="364" t="n">
        <f aca="false">SUM(Q7:Q13)-INT(SUM(Q13:Q19)/60)*60</f>
        <v>0</v>
      </c>
      <c r="R47" s="356" t="n">
        <f aca="false">IF(R13=0,"no data", AVERAGE(R13:R19))</f>
        <v>3701.14285714286</v>
      </c>
      <c r="S47" s="356" t="str">
        <f aca="false">IF(S13=0,"no data", AVERAGE(S13:S19))</f>
        <v>no data</v>
      </c>
      <c r="T47" s="356" t="str">
        <f aca="false">IF(T13=0,"no data", AVERAGE(T13:T19))</f>
        <v>no data</v>
      </c>
      <c r="U47" s="356" t="str">
        <f aca="false">IF(U13=0,"no data", SUM(U13:U19))</f>
        <v>no data</v>
      </c>
      <c r="V47" s="356" t="str">
        <f aca="false">IF(V13=0,"no data", SUM(V13:V19))</f>
        <v>no data</v>
      </c>
      <c r="W47" s="356" t="n">
        <f aca="false">IF(W13=0,"no data", AVERAGE(W13:W19))</f>
        <v>43</v>
      </c>
      <c r="X47" s="358" t="n">
        <f aca="false">IF(AND(X13=0,X14=0,X15=0,X16=0,X17=0,X18=0,X19=0),"No outage",SUM(X13:X19))</f>
        <v>10080</v>
      </c>
      <c r="Y47" s="358" t="n">
        <f aca="false">IF(AND(Y13=0,Y14=0,Y15=0,Y16=0,Y17=0,Y18=0,Y19=0),"No outage",SUM(Y13:Y19))</f>
        <v>322</v>
      </c>
      <c r="Z47" s="356" t="n">
        <f aca="false">IF(Z13=0,"no data", AVERAGE(Z13:Z19))</f>
        <v>1440</v>
      </c>
      <c r="AA47" s="358" t="n">
        <f aca="false">IF(AND(AA13=0,AA14=0,AA15=0,AA16=0,AA17=0,AA18=0,AA19=0),"No outage",SUM(AA13:AA19))</f>
        <v>420</v>
      </c>
      <c r="AB47" s="356" t="n">
        <f aca="false">IF(AB13=0,"no data", AVERAGE(AB13:AB19))</f>
        <v>1440</v>
      </c>
      <c r="AC47" s="356" t="n">
        <f aca="false">IF(AC13=0,"no data", SUM(AC13:AC19))</f>
        <v>48</v>
      </c>
      <c r="AD47" s="356" t="str">
        <f aca="false">IF(AD13=0,"no data", SUM(AD13:AD19))</f>
        <v>no data</v>
      </c>
      <c r="AE47" s="356" t="str">
        <f aca="false">IF(AE13=0,"no data", AVERAGE(AE13:AE19))</f>
        <v>no data</v>
      </c>
      <c r="AF47" s="366" t="e">
        <f aca="false">IF(AF13=0,"no data", AVERAGE(AF13:AF19))</f>
        <v>#DIV/0!</v>
      </c>
      <c r="AG47" s="356" t="n">
        <f aca="false">IF(AG13=0,"no data", AVERAGE(AG13:AG19))</f>
        <v>154.214285714286</v>
      </c>
      <c r="AH47" s="366" t="e">
        <f aca="false">IF(AH13=0,"no data", AVERAGE(AH13:AH19))</f>
        <v>#DIV/0!</v>
      </c>
      <c r="AI47" s="366" t="str">
        <f aca="false">IF(AI13=0,"no data", AVERAGE(AI13:AI19))</f>
        <v>no data</v>
      </c>
      <c r="AJ47" s="366" t="e">
        <f aca="false">IF(AJ13=0,"no data", AVERAGE(AJ13:AJ19))</f>
        <v>#DIV/0!</v>
      </c>
      <c r="AK47" s="367" t="str">
        <f aca="false">IF(AK13=0,"no data",SUM(AK13:AK19))</f>
        <v>no data</v>
      </c>
      <c r="AL47" s="368" t="str">
        <f aca="false">IF(AL13=0,"no data", AVERAGE(AL13:AL19))</f>
        <v>no data</v>
      </c>
      <c r="AM47" s="358" t="e">
        <f aca="false">AK47*AL47</f>
        <v>#VALUE!</v>
      </c>
      <c r="AN47" s="358" t="str">
        <f aca="false">IF(AN13=0,"no data", SUM(AN13:AN19))</f>
        <v>no data</v>
      </c>
      <c r="AO47" s="367" t="n">
        <f aca="false">IF(AO13=0,"no data",AVERAGE(AO13:AO19))</f>
        <v>141.428571428571</v>
      </c>
      <c r="AP47" s="358" t="e">
        <f aca="false">AN47*AO47</f>
        <v>#VALUE!</v>
      </c>
      <c r="AQ47" s="369" t="e">
        <f aca="false">IF(AQ13=0,"no data", AVERAGE(AQ13:AQ19))</f>
        <v>#DIV/0!</v>
      </c>
      <c r="AR47" s="362"/>
      <c r="AS47" s="363"/>
      <c r="AX47" s="0" t="n">
        <f aca="false">3413/12465</f>
        <v>0.273806658644204</v>
      </c>
      <c r="BA47" s="340"/>
      <c r="BC47" s="341"/>
      <c r="BT47" s="5"/>
      <c r="BU47" s="5"/>
      <c r="BV47" s="5"/>
    </row>
    <row r="48" customFormat="false" ht="15" hidden="false" customHeight="false" outlineLevel="0" collapsed="false">
      <c r="A48" s="341"/>
      <c r="B48" s="353" t="s">
        <v>144</v>
      </c>
      <c r="C48" s="358" t="n">
        <f aca="false">IF(C20=0,"no data", AVERAGE(C20:C26))</f>
        <v>58.6428571428572</v>
      </c>
      <c r="D48" s="365" t="n">
        <f aca="false">IF(D20=0,"no data", AVERAGE(D20:D26))</f>
        <v>0.708142857142857</v>
      </c>
      <c r="E48" s="358" t="n">
        <f aca="false">IF(E20=0,"no data", AVERAGE(E20:E26))</f>
        <v>51.5428571428572</v>
      </c>
      <c r="F48" s="358" t="n">
        <f aca="false">IF(F20=0,"no data", AVERAGE(F20:F26))</f>
        <v>73.2857142857143</v>
      </c>
      <c r="G48" s="358" t="n">
        <f aca="false">IF(G20=0,"no data", AVERAGE(G20:G26))</f>
        <v>50.1428571428571</v>
      </c>
      <c r="H48" s="364" t="n">
        <f aca="false">SUM(H20:H26)+INT(SUM(I20:I26)/60)</f>
        <v>0</v>
      </c>
      <c r="I48" s="364" t="n">
        <f aca="false">SUM(I20:I26)-INT(SUM(I26:I26)/60)*60</f>
        <v>0</v>
      </c>
      <c r="J48" s="364" t="n">
        <f aca="false">SUM(J20:J26)+INT(SUM(K20:K26)/60)</f>
        <v>0</v>
      </c>
      <c r="K48" s="364" t="n">
        <f aca="false">SUM(K20:K26)-INT(SUM(K20:K26)/60)*60</f>
        <v>0</v>
      </c>
      <c r="L48" s="364" t="n">
        <f aca="false">SUM(L20:L26)+INT(SUM(M20:M26)/60)</f>
        <v>0</v>
      </c>
      <c r="M48" s="364" t="n">
        <f aca="false">SUM(M20:M26)-INT(SUM(M20:M26)/60)*60</f>
        <v>0</v>
      </c>
      <c r="N48" s="364" t="n">
        <f aca="false">SUM(N20:N26)+INT(SUM(O20:O26)/60)</f>
        <v>0</v>
      </c>
      <c r="O48" s="364" t="n">
        <f aca="false">SUM(O20:O26)-INT(SUM(O20:O26)/60)*60</f>
        <v>0</v>
      </c>
      <c r="P48" s="364" t="n">
        <f aca="false">SUM(P20:P26)+INT(SUM(Q20:Q26)/60)</f>
        <v>0</v>
      </c>
      <c r="Q48" s="364" t="n">
        <f aca="false">SUM(Q20:Q26)-INT(SUM(Q20:Q26)/60)*60</f>
        <v>0</v>
      </c>
      <c r="R48" s="356" t="n">
        <f aca="false">IF(R20=0,"no data", AVERAGE(R20:R26))</f>
        <v>3716.28571428571</v>
      </c>
      <c r="S48" s="356" t="str">
        <f aca="false">IF(S20=0,"no data", AVERAGE(S20:S26))</f>
        <v>no data</v>
      </c>
      <c r="T48" s="356" t="str">
        <f aca="false">IF(T20=0,"no data", AVERAGE(T20:T26))</f>
        <v>no data</v>
      </c>
      <c r="U48" s="370" t="str">
        <f aca="false">IF(U20=0,"no data", SUM(U20:U26))</f>
        <v>no data</v>
      </c>
      <c r="V48" s="370" t="str">
        <f aca="false">IF(V20=0,"no data", SUM(V20:V26))</f>
        <v>no data</v>
      </c>
      <c r="W48" s="370" t="n">
        <f aca="false">IF(W20=0,"no data", AVERAGE(W20:W26))</f>
        <v>43</v>
      </c>
      <c r="X48" s="358" t="n">
        <f aca="false">IF(AND(X20=0,X21=0,X22=0,X23=0,X24=0,X25=0,X26=0),"No outage",SUM(X20:X26))</f>
        <v>10080</v>
      </c>
      <c r="Y48" s="358" t="n">
        <f aca="false">IF(AND(Y20=0,Y21=0,Y22=0,Y23=0,Y24=0,Y25=0,Y26=0),"No outage",SUM(Y20:Y26))</f>
        <v>322</v>
      </c>
      <c r="Z48" s="370" t="n">
        <f aca="false">IF(Z20=0,"no data", AVERAGE(Z20:Z26))</f>
        <v>1440</v>
      </c>
      <c r="AA48" s="358" t="n">
        <f aca="false">IF(AND(AA20=0,AA21=0,AA22=0,AA23=0,AA24=0,AA25=0,AA26=0),"No outage",SUM(AA20:AA26))</f>
        <v>420</v>
      </c>
      <c r="AB48" s="358" t="n">
        <f aca="false">IF(AB20=0,"no data", AVERAGE(AB20:AB26))</f>
        <v>1440</v>
      </c>
      <c r="AC48" s="358" t="n">
        <f aca="false">IF(AC20=0,"no data", SUM(AC20:AC26))</f>
        <v>75</v>
      </c>
      <c r="AD48" s="370" t="str">
        <f aca="false">IF(AD20=0,"no data", SUM(AD20:AD26))</f>
        <v>no data</v>
      </c>
      <c r="AE48" s="358" t="str">
        <f aca="false">IF(AE20=0,"no data", AVERAGE(AE20:AE26))</f>
        <v>no data</v>
      </c>
      <c r="AF48" s="366" t="n">
        <f aca="false">IF(AF20=0,"no data", AVERAGE(AF20:AF26))</f>
        <v>0.186342592592593</v>
      </c>
      <c r="AG48" s="358" t="n">
        <f aca="false">IF(AG20=0,"no data", AVERAGE(AG20:AG26))</f>
        <v>154.845238095238</v>
      </c>
      <c r="AH48" s="366" t="n">
        <f aca="false">IF(AH20=0,"no data", AVERAGE(AH20:AH26))</f>
        <v>0.0804628632938644</v>
      </c>
      <c r="AI48" s="366" t="str">
        <f aca="false">IF(AI20=0,"no data", AVERAGE(AI20:AI26))</f>
        <v>no data</v>
      </c>
      <c r="AJ48" s="366" t="n">
        <f aca="false">IF(AJ20=0,"no data", AVERAGE(AJ20:AJ26))</f>
        <v>0</v>
      </c>
      <c r="AK48" s="358" t="str">
        <f aca="false">IF(AK20=0,"no data", SUM(AK20:AK26))</f>
        <v>no data</v>
      </c>
      <c r="AL48" s="358" t="str">
        <f aca="false">IF(AL20=0,"no data", AVERAGE(AL20:AL26))</f>
        <v>no data</v>
      </c>
      <c r="AM48" s="358" t="e">
        <f aca="false">AK48*AL48</f>
        <v>#VALUE!</v>
      </c>
      <c r="AN48" s="358" t="str">
        <f aca="false">IF(AN20=0,"no data", SUM(AN20:AN25))</f>
        <v>no data</v>
      </c>
      <c r="AO48" s="358" t="str">
        <f aca="false">IF(AO20=0,"no data", AVERAGE(AO20:AO25))</f>
        <v>no data</v>
      </c>
      <c r="AP48" s="358" t="e">
        <f aca="false">AN48*AO48</f>
        <v>#VALUE!</v>
      </c>
      <c r="AQ48" s="369" t="n">
        <f aca="false">IF(AQ20=0,"no data", AVERAGE(AQ20:AQ26))</f>
        <v>11829.2395434783</v>
      </c>
      <c r="AR48" s="362"/>
      <c r="AS48" s="363"/>
      <c r="AT48" s="341"/>
      <c r="AU48" s="341"/>
      <c r="AV48" s="341"/>
      <c r="AW48" s="341"/>
      <c r="AX48" s="341" t="n">
        <f aca="false">3413/12796</f>
        <v>0.266723976242576</v>
      </c>
      <c r="AY48" s="341"/>
      <c r="AZ48" s="341"/>
      <c r="BA48" s="340"/>
      <c r="BB48" s="341"/>
      <c r="BC48" s="341"/>
      <c r="BD48" s="341"/>
      <c r="BE48" s="341"/>
      <c r="BF48" s="341"/>
      <c r="BG48" s="341"/>
      <c r="BT48" s="5"/>
      <c r="BU48" s="5"/>
      <c r="BV48" s="5"/>
    </row>
    <row r="49" customFormat="false" ht="15" hidden="false" customHeight="false" outlineLevel="0" collapsed="false">
      <c r="B49" s="353" t="s">
        <v>145</v>
      </c>
      <c r="C49" s="358" t="n">
        <f aca="false">IF(C21=0,"no data", AVERAGE(C27:C33))</f>
        <v>57.0285714285714</v>
      </c>
      <c r="D49" s="365" t="n">
        <f aca="false">IF(D21=0,"no data", AVERAGE(D27:D33))</f>
        <v>0.651857142857143</v>
      </c>
      <c r="E49" s="358" t="n">
        <f aca="false">IF(E21=0,"no data", AVERAGE(E27:E33))</f>
        <v>47.9714285714286</v>
      </c>
      <c r="F49" s="358" t="n">
        <f aca="false">IF(F21=0,"no data", AVERAGE(F27:F33))</f>
        <v>74.2428571428571</v>
      </c>
      <c r="G49" s="358" t="n">
        <f aca="false">IF(G21=0,"no data", AVERAGE(G27:G33))</f>
        <v>46.6714285714286</v>
      </c>
      <c r="H49" s="364" t="n">
        <f aca="false">SUM(H27:H33)+INT(SUM(I27:I33)/60)</f>
        <v>0</v>
      </c>
      <c r="I49" s="364" t="n">
        <f aca="false">SUM(I27:I33)-INT(SUM(I27:I33)/60)*60</f>
        <v>0</v>
      </c>
      <c r="J49" s="364" t="n">
        <f aca="false">SUM(J27:J33)+INT(SUM(K27:K33)/60)</f>
        <v>7</v>
      </c>
      <c r="K49" s="364" t="n">
        <f aca="false">SUM(K27:K33)-INT(SUM(K27:K33)/60)*60</f>
        <v>25</v>
      </c>
      <c r="L49" s="364" t="n">
        <f aca="false">SUM(L27:L33)+INT(SUM(M27:M33)/60)</f>
        <v>0</v>
      </c>
      <c r="M49" s="364" t="n">
        <f aca="false">SUM(M27:M33)-INT(SUM(M27:M33)/60)*60</f>
        <v>0</v>
      </c>
      <c r="N49" s="364" t="n">
        <f aca="false">SUM(N27:N33)+INT(SUM(O27:O33)/60)</f>
        <v>127</v>
      </c>
      <c r="O49" s="364" t="n">
        <f aca="false">SUM(O27:O33)-INT(SUM(O27:O33)/60)*60</f>
        <v>31</v>
      </c>
      <c r="P49" s="364" t="n">
        <f aca="false">SUM(P27:P33)+INT(SUM(Q27:Q33)/60)</f>
        <v>0</v>
      </c>
      <c r="Q49" s="364" t="n">
        <f aca="false">SUM(Q27:Q33)-INT(SUM(Q27:Q33)/60)*60</f>
        <v>0</v>
      </c>
      <c r="R49" s="356" t="n">
        <f aca="false">IF(R27=0,"no data", AVERAGE(R27:R33))</f>
        <v>3717.28571428571</v>
      </c>
      <c r="S49" s="356" t="n">
        <f aca="false">IF(S27=0,"no data", AVERAGE(S27:S33))</f>
        <v>355.428571428571</v>
      </c>
      <c r="T49" s="356" t="n">
        <f aca="false">IF(T27=0,"no data", AVERAGE(T27:T33))</f>
        <v>341.857142857143</v>
      </c>
      <c r="U49" s="356" t="n">
        <f aca="false">IF(U27=0,"no data", SUM(U27:U33))</f>
        <v>571</v>
      </c>
      <c r="V49" s="356" t="n">
        <f aca="false">IF(V27=0,"no data", SUM(V27:V33))</f>
        <v>597</v>
      </c>
      <c r="W49" s="370" t="n">
        <f aca="false">IF(W27=0,"no data", AVERAGE(W27:W33))</f>
        <v>43.8571428571429</v>
      </c>
      <c r="X49" s="358" t="n">
        <f aca="false">IF(AND(X27=0,X28=0,X29=0,X30=0,X31=0,X32=0,X33=0),"No outage",SUM(X27:X33))</f>
        <v>10080</v>
      </c>
      <c r="Y49" s="358" t="n">
        <f aca="false">IF(AND(Y27=0,Y28=0,Y29=0,Y30=0,Y31=0,Y32=0,Y33=0),"No outage",SUM(Y27:Y33))</f>
        <v>336</v>
      </c>
      <c r="Z49" s="370" t="n">
        <f aca="false">IF(Z27=0,"no data", AVERAGE(Z27:Z33))</f>
        <v>124.285714285714</v>
      </c>
      <c r="AA49" s="358" t="n">
        <f aca="false">IF(AND(AA27=0,AA28=0,AA29=0,AA30=0,AA31=0,AA32=0,AA33=0),"No outage",SUM(AA27:AA33))</f>
        <v>240</v>
      </c>
      <c r="AB49" s="358" t="n">
        <f aca="false">IF(AB27=0,"no data", AVERAGE(AB27:AB33))</f>
        <v>143.571428571429</v>
      </c>
      <c r="AC49" s="356" t="n">
        <f aca="false">IF(AC27=0,"no data", SUM(AC27:AC33))</f>
        <v>112</v>
      </c>
      <c r="AD49" s="356" t="n">
        <f aca="false">IF(AD27=0,"no data", SUM(AD27:AD33))</f>
        <v>-1822</v>
      </c>
      <c r="AE49" s="370" t="n">
        <f aca="false">IF(AE27=0,"no data", AVERAGE(AE27:AE33))</f>
        <v>11.2857142857143</v>
      </c>
      <c r="AF49" s="365" t="n">
        <f aca="false">IF(AF27=0,"no data", AVERAGE(AF27:AF33))</f>
        <v>0.314873417721519</v>
      </c>
      <c r="AG49" s="358" t="n">
        <f aca="false">IF(AG27=0,"no data", AVERAGE(AG27:AG33))</f>
        <v>154.886904761905</v>
      </c>
      <c r="AH49" s="365" t="n">
        <f aca="false">IF(AH27=0,"no data", AVERAGE(AH27:AH33))</f>
        <v>0.153784002154592</v>
      </c>
      <c r="AI49" s="365" t="n">
        <f aca="false">IF(AI27=0,"no data", AVERAGE(AI27:AI33))</f>
        <v>0.583132357274687</v>
      </c>
      <c r="AJ49" s="365" t="n">
        <f aca="false">IF(AJ27=0,"no data", AVERAGE(AJ27:AJ33))</f>
        <v>0.167080573951435</v>
      </c>
      <c r="AK49" s="356" t="n">
        <f aca="false">IF(AK27=0,"no data", SUM(AK27:AK33))</f>
        <v>2.7</v>
      </c>
      <c r="AL49" s="358" t="n">
        <f aca="false">IF(AL27=0,"no data", AVERAGE(AL27:AL33))</f>
        <v>23.5487428571429</v>
      </c>
      <c r="AM49" s="358" t="n">
        <f aca="false">AK49*AL49</f>
        <v>63.5816057142857</v>
      </c>
      <c r="AN49" s="358" t="n">
        <f aca="false">IF(AN27=0,"no data", SUM(AN27:AN33))</f>
        <v>4.96529</v>
      </c>
      <c r="AO49" s="358" t="n">
        <f aca="false">IF(AO27=0,"no data", AVERAGE(AO27:AO33))</f>
        <v>574.428571428571</v>
      </c>
      <c r="AP49" s="358" t="n">
        <f aca="false">AN49*AO49</f>
        <v>2852.20444142857</v>
      </c>
      <c r="AQ49" s="369" t="n">
        <f aca="false">IF(AQ27=0,"no data", AVERAGE(AQ27:AQ33))</f>
        <v>9552.2876357268</v>
      </c>
      <c r="AR49" s="362"/>
      <c r="AS49" s="363"/>
      <c r="BA49" s="340"/>
      <c r="BC49" s="341"/>
      <c r="BT49" s="5"/>
      <c r="BU49" s="5"/>
      <c r="BV49" s="5"/>
    </row>
    <row r="50" customFormat="false" ht="15" hidden="false" customHeight="false" outlineLevel="0" collapsed="false">
      <c r="B50" s="353" t="s">
        <v>146</v>
      </c>
      <c r="C50" s="358" t="n">
        <f aca="false">IF(C34=0,"no data", AVERAGE(C34:C40))</f>
        <v>54.84</v>
      </c>
      <c r="D50" s="358" t="n">
        <f aca="false">IF(D34=0,"no data", AVERAGE(D34:D40))</f>
        <v>0.696971428571429</v>
      </c>
      <c r="E50" s="358" t="n">
        <f aca="false">IF(E34=0,"no data", AVERAGE(E34:E40))</f>
        <v>47.5642857142857</v>
      </c>
      <c r="F50" s="358" t="n">
        <f aca="false">IF(F34=0,"no data", AVERAGE(F34:F40))</f>
        <v>70.2</v>
      </c>
      <c r="G50" s="358" t="n">
        <f aca="false">IF(G34=0,"no data", AVERAGE(G34:G40))</f>
        <v>44.9857142857143</v>
      </c>
      <c r="H50" s="364" t="n">
        <f aca="false">SUM(H34:H40)+INT(SUM(I34:I40)/60)</f>
        <v>0</v>
      </c>
      <c r="I50" s="364" t="n">
        <f aca="false">SUM(I34:I40)-INT(SUM(I34:I40)/60)*60</f>
        <v>0</v>
      </c>
      <c r="J50" s="364" t="n">
        <f aca="false">SUM(J34:J40)+INT(SUM(K34:K40)/60)</f>
        <v>0</v>
      </c>
      <c r="K50" s="364" t="n">
        <f aca="false">SUM(K34:K40)-INT(SUM(K34:K40)/60)*60</f>
        <v>0</v>
      </c>
      <c r="L50" s="364" t="n">
        <f aca="false">SUM(L34:L40)+INT(SUM(M34:M40)/60)</f>
        <v>0</v>
      </c>
      <c r="M50" s="364" t="n">
        <f aca="false">SUM(M34:M40)-INT(SUM(M34:M40)/60)*60</f>
        <v>0</v>
      </c>
      <c r="N50" s="364" t="n">
        <f aca="false">SUM(N34:N40)+INT(SUM(O34:O40)/60)</f>
        <v>168</v>
      </c>
      <c r="O50" s="364" t="n">
        <f aca="false">SUM(O34:O40)-INT(SUM(O34:O40)/60)*60</f>
        <v>0</v>
      </c>
      <c r="P50" s="364" t="n">
        <f aca="false">SUM(P34:P40)+INT(SUM(Q34:Q40)/60)</f>
        <v>0</v>
      </c>
      <c r="Q50" s="364" t="n">
        <f aca="false">SUM(Q34:Q40)-INT(SUM(Q34:Q40)/60)*60</f>
        <v>0</v>
      </c>
      <c r="R50" s="356" t="n">
        <f aca="false">IF(R28=0,"no data", AVERAGE(R34:R40))</f>
        <v>3719.71428571429</v>
      </c>
      <c r="S50" s="356" t="str">
        <f aca="false">IF(S34=0,"no data", AVERAGE(S34:S40))</f>
        <v>no data</v>
      </c>
      <c r="T50" s="356" t="str">
        <f aca="false">IF(T34=0,"no data", AVERAGE(T34:T40))</f>
        <v>no data</v>
      </c>
      <c r="U50" s="356" t="str">
        <f aca="false">IF(U34=0,"no data", SUM(U34:U40))</f>
        <v>no data</v>
      </c>
      <c r="V50" s="356" t="str">
        <f aca="false">IF(V34=0,"no data", SUM(V34:V40))</f>
        <v>no data</v>
      </c>
      <c r="W50" s="370" t="n">
        <f aca="false">IF(W34=0,"no data", AVERAGE(W34:W40))</f>
        <v>44</v>
      </c>
      <c r="X50" s="358" t="e">
        <f aca="false">IF(AND(X34=0,X35=0,X36=0,X37=0,X38=0,X39=0,#REF!=0),"No outage",SUM(X34:X40))</f>
        <v>#REF!</v>
      </c>
      <c r="Y50" s="358" t="e">
        <f aca="false">IF(AND(Y34=0,Y35=0,Y36=0,Y37=0,Y38=0,Y39=0,#REF!=0),"No outage",SUM(Y34:Y40))</f>
        <v>#REF!</v>
      </c>
      <c r="Z50" s="370" t="str">
        <f aca="false">IF(Z34=0,"no data", AVERAGE(Z34:Z40))</f>
        <v>no data</v>
      </c>
      <c r="AA50" s="358" t="e">
        <f aca="false">IF(AND(AA34=0,AA35=0,AA36=0,AA37=0,AA38=0,AA39=0,#REF!=0),"No outage",SUM(AA34:AA40))</f>
        <v>#REF!</v>
      </c>
      <c r="AB50" s="358" t="str">
        <f aca="false">IF(AB34=0,"no data", AVERAGE(AB34:AB40))</f>
        <v>no data</v>
      </c>
      <c r="AC50" s="356" t="n">
        <f aca="false">IF(AC34=0,"no data", SUM(AC34:AC40))</f>
        <v>66</v>
      </c>
      <c r="AD50" s="356" t="str">
        <f aca="false">IF(AD34=0,"no data", SUM(AD34:AD40))</f>
        <v>no data</v>
      </c>
      <c r="AE50" s="370" t="str">
        <f aca="false">IF(AE34=0,"no data", AVERAGE(AE34:AE40))</f>
        <v>no data</v>
      </c>
      <c r="AF50" s="365" t="e">
        <f aca="false">IF(AF34=0,"no data", AVERAGE(AF34:AF40))</f>
        <v>#DIV/0!</v>
      </c>
      <c r="AG50" s="358" t="n">
        <f aca="false">IF(AG34=0,"no data", AVERAGE(AG34:AG40))</f>
        <v>154.988095238095</v>
      </c>
      <c r="AH50" s="365" t="e">
        <f aca="false">IF(AH34=0,"no data", AVERAGE(AH34:AH40))</f>
        <v>#DIV/0!</v>
      </c>
      <c r="AI50" s="365" t="n">
        <f aca="false">IF(AI28=0,"no data", AVERAGE(AI34:AI40))</f>
        <v>0.639344262295082</v>
      </c>
      <c r="AJ50" s="365" t="e">
        <f aca="false">IF(AJ34=0,"no data", AVERAGE(AJ34:AJ40))</f>
        <v>#DIV/0!</v>
      </c>
      <c r="AK50" s="356" t="str">
        <f aca="false">IF(AK34=0,"no data", SUM(AK34:AK40))</f>
        <v>no data</v>
      </c>
      <c r="AL50" s="358" t="str">
        <f aca="false">IF(AL34=0,"no data", AVERAGE(AL34:AL40))</f>
        <v>no data</v>
      </c>
      <c r="AM50" s="358" t="e">
        <f aca="false">AK50*AL50</f>
        <v>#VALUE!</v>
      </c>
      <c r="AN50" s="358" t="str">
        <f aca="false">IF(AN34=0,"no data", SUM(AN34:AN40))</f>
        <v>no data</v>
      </c>
      <c r="AO50" s="358" t="str">
        <f aca="false">IF(AO34=0,"no data", AVERAGE(AO34:AO40))</f>
        <v>no data</v>
      </c>
      <c r="AP50" s="358" t="e">
        <f aca="false">AN50*AO50</f>
        <v>#VALUE!</v>
      </c>
      <c r="AQ50" s="358" t="e">
        <f aca="false">IF(AQ34=0,"no data", AVERAGE(AQ34:AQ40))</f>
        <v>#DIV/0!</v>
      </c>
      <c r="AR50" s="362"/>
      <c r="AS50" s="363"/>
      <c r="BA50" s="340"/>
      <c r="BC50" s="341"/>
      <c r="BT50" s="5"/>
      <c r="BU50" s="5"/>
      <c r="BV50" s="5"/>
    </row>
    <row r="51" customFormat="false" ht="15" hidden="false" customHeight="false" outlineLevel="0" collapsed="false">
      <c r="B51" s="2"/>
      <c r="C51" s="371"/>
      <c r="D51" s="371"/>
      <c r="E51" s="371"/>
      <c r="F51" s="371"/>
      <c r="G51" s="372"/>
      <c r="H51" s="372"/>
      <c r="I51" s="372"/>
      <c r="J51" s="372"/>
      <c r="K51" s="373"/>
      <c r="L51" s="373"/>
      <c r="M51" s="373"/>
      <c r="N51" s="373"/>
      <c r="O51" s="374"/>
      <c r="P51" s="374"/>
      <c r="Q51" s="371"/>
      <c r="R51" s="371"/>
      <c r="S51" s="371"/>
      <c r="T51" s="371"/>
      <c r="U51" s="371"/>
      <c r="V51" s="371"/>
      <c r="W51" s="371"/>
      <c r="X51" s="371"/>
      <c r="Y51" s="371"/>
      <c r="Z51" s="371"/>
      <c r="AA51" s="371"/>
      <c r="AB51" s="371"/>
      <c r="AC51" s="374"/>
      <c r="AD51" s="374"/>
      <c r="AE51" s="371"/>
      <c r="AF51" s="374"/>
      <c r="AG51" s="374"/>
      <c r="AH51" s="371"/>
      <c r="AI51" s="371"/>
      <c r="AJ51" s="371"/>
      <c r="AK51" s="371"/>
      <c r="AL51" s="371"/>
      <c r="AM51" s="371"/>
      <c r="AQ51" s="352"/>
      <c r="AR51" s="352"/>
      <c r="AS51" s="352"/>
      <c r="AT51" s="352"/>
      <c r="BA51" s="340"/>
      <c r="BC51" s="341"/>
      <c r="BT51" s="5"/>
      <c r="BU51" s="5"/>
      <c r="BV51" s="5"/>
    </row>
    <row r="52" customFormat="false" ht="15.75" hidden="false" customHeight="false" outlineLevel="0" collapsed="false">
      <c r="B52" s="2"/>
      <c r="C52" s="371"/>
      <c r="D52" s="371"/>
      <c r="E52" s="371"/>
      <c r="F52" s="371"/>
      <c r="G52" s="372"/>
      <c r="H52" s="372"/>
      <c r="I52" s="372"/>
      <c r="J52" s="372"/>
      <c r="K52" s="373"/>
      <c r="L52" s="373"/>
      <c r="M52" s="373"/>
      <c r="N52" s="373"/>
      <c r="O52" s="374"/>
      <c r="P52" s="374"/>
      <c r="Q52" s="371"/>
      <c r="R52" s="371"/>
      <c r="S52" s="371"/>
      <c r="T52" s="371"/>
      <c r="U52" s="371"/>
      <c r="V52" s="371"/>
      <c r="W52" s="371"/>
      <c r="X52" s="371"/>
      <c r="Y52" s="371"/>
      <c r="Z52" s="371"/>
      <c r="AA52" s="371"/>
      <c r="AB52" s="371"/>
      <c r="AC52" s="374"/>
      <c r="AD52" s="374"/>
      <c r="AE52" s="371"/>
      <c r="AF52" s="374"/>
      <c r="AG52" s="374"/>
      <c r="AH52" s="371"/>
      <c r="AI52" s="371"/>
      <c r="AJ52" s="371"/>
      <c r="AK52" s="371"/>
      <c r="AL52" s="371"/>
      <c r="AM52" s="371"/>
      <c r="AQ52" s="352"/>
      <c r="AR52" s="352"/>
      <c r="AS52" s="352"/>
      <c r="AT52" s="352"/>
      <c r="BA52" s="340"/>
      <c r="BC52" s="341"/>
      <c r="BT52" s="5"/>
      <c r="BU52" s="5"/>
      <c r="BV52" s="5"/>
    </row>
    <row r="53" customFormat="false" ht="16.5" hidden="false" customHeight="false" outlineLevel="0" collapsed="false">
      <c r="B53" s="375" t="s">
        <v>194</v>
      </c>
      <c r="C53" s="376" t="s">
        <v>195</v>
      </c>
      <c r="D53" s="376"/>
      <c r="E53" s="376"/>
      <c r="F53" s="376"/>
      <c r="G53" s="376"/>
      <c r="H53" s="376"/>
      <c r="I53" s="376"/>
      <c r="J53" s="376"/>
      <c r="K53" s="376"/>
      <c r="L53" s="376"/>
      <c r="M53" s="376"/>
      <c r="N53" s="376"/>
      <c r="O53" s="376"/>
      <c r="P53" s="376"/>
      <c r="Q53" s="376"/>
      <c r="R53" s="376"/>
      <c r="S53" s="376"/>
      <c r="T53" s="376"/>
      <c r="U53" s="376"/>
      <c r="V53" s="376"/>
      <c r="W53" s="376"/>
      <c r="X53" s="376"/>
      <c r="Y53" s="376"/>
      <c r="Z53" s="376"/>
      <c r="AA53" s="376"/>
      <c r="AB53" s="376"/>
      <c r="AC53" s="376"/>
      <c r="AD53" s="376"/>
      <c r="AE53" s="376"/>
      <c r="AF53" s="374"/>
      <c r="AG53" s="374"/>
      <c r="AH53" s="371"/>
      <c r="AI53" s="371"/>
      <c r="AJ53" s="371"/>
      <c r="AK53" s="371"/>
      <c r="AL53" s="371"/>
      <c r="AM53" s="371"/>
      <c r="AQ53" s="352"/>
      <c r="AR53" s="352"/>
      <c r="AS53" s="352"/>
      <c r="AT53" s="352"/>
      <c r="BA53" s="340"/>
      <c r="BT53" s="5"/>
      <c r="BU53" s="5"/>
      <c r="BV53" s="5"/>
    </row>
    <row r="54" customFormat="false" ht="15.75" hidden="false" customHeight="true" outlineLevel="0" collapsed="false">
      <c r="B54" s="377" t="n">
        <v>43435</v>
      </c>
      <c r="C54" s="378" t="s">
        <v>331</v>
      </c>
      <c r="D54" s="378"/>
      <c r="E54" s="378"/>
      <c r="F54" s="378"/>
      <c r="G54" s="378"/>
      <c r="H54" s="378"/>
      <c r="I54" s="378"/>
      <c r="J54" s="378"/>
      <c r="K54" s="378"/>
      <c r="L54" s="378"/>
      <c r="M54" s="378"/>
      <c r="N54" s="378"/>
      <c r="O54" s="378"/>
      <c r="P54" s="378"/>
      <c r="Q54" s="378"/>
      <c r="R54" s="378"/>
      <c r="S54" s="378"/>
      <c r="T54" s="378"/>
      <c r="U54" s="378"/>
      <c r="V54" s="378"/>
      <c r="W54" s="378"/>
      <c r="X54" s="378"/>
      <c r="Y54" s="378"/>
      <c r="Z54" s="378"/>
      <c r="AA54" s="378"/>
      <c r="AB54" s="378"/>
      <c r="AC54" s="378"/>
      <c r="AD54" s="378"/>
      <c r="AE54" s="378"/>
      <c r="AF54" s="374"/>
      <c r="AG54" s="374"/>
      <c r="AH54" s="371"/>
      <c r="AI54" s="371"/>
      <c r="AJ54" s="371"/>
      <c r="AK54" s="371"/>
      <c r="AL54" s="371"/>
      <c r="AM54" s="371"/>
      <c r="AQ54" s="352"/>
      <c r="AR54" s="352"/>
      <c r="AS54" s="352"/>
      <c r="AT54" s="352"/>
      <c r="BA54" s="340"/>
      <c r="BT54" s="5"/>
      <c r="BU54" s="5"/>
      <c r="BV54" s="5"/>
    </row>
    <row r="55" customFormat="false" ht="15.75" hidden="false" customHeight="true" outlineLevel="0" collapsed="false">
      <c r="B55" s="377" t="n">
        <v>43436</v>
      </c>
      <c r="C55" s="378" t="s">
        <v>331</v>
      </c>
      <c r="D55" s="378"/>
      <c r="E55" s="378"/>
      <c r="F55" s="378"/>
      <c r="G55" s="378"/>
      <c r="H55" s="378"/>
      <c r="I55" s="378"/>
      <c r="J55" s="378"/>
      <c r="K55" s="378"/>
      <c r="L55" s="378"/>
      <c r="M55" s="378"/>
      <c r="N55" s="378"/>
      <c r="O55" s="378"/>
      <c r="P55" s="378"/>
      <c r="Q55" s="378"/>
      <c r="R55" s="378"/>
      <c r="S55" s="378"/>
      <c r="T55" s="378"/>
      <c r="U55" s="378"/>
      <c r="V55" s="378"/>
      <c r="W55" s="378"/>
      <c r="X55" s="378"/>
      <c r="Y55" s="378"/>
      <c r="Z55" s="378"/>
      <c r="AA55" s="378"/>
      <c r="AB55" s="378"/>
      <c r="AC55" s="378"/>
      <c r="AD55" s="378"/>
      <c r="AE55" s="378"/>
      <c r="AF55" s="378"/>
      <c r="AG55" s="374"/>
      <c r="AH55" s="371"/>
      <c r="AI55" s="371"/>
      <c r="AJ55" s="371"/>
      <c r="AK55" s="371"/>
      <c r="AL55" s="371"/>
      <c r="AM55" s="371"/>
      <c r="AQ55" s="352"/>
      <c r="AR55" s="352"/>
      <c r="AS55" s="352"/>
      <c r="AT55" s="352"/>
      <c r="BA55" s="340"/>
      <c r="BT55" s="5"/>
      <c r="BU55" s="5"/>
      <c r="BV55" s="5"/>
    </row>
    <row r="56" customFormat="false" ht="15.75" hidden="false" customHeight="true" outlineLevel="0" collapsed="false">
      <c r="B56" s="377" t="n">
        <v>43437</v>
      </c>
      <c r="C56" s="378" t="s">
        <v>331</v>
      </c>
      <c r="D56" s="378"/>
      <c r="E56" s="378"/>
      <c r="F56" s="378"/>
      <c r="G56" s="378"/>
      <c r="H56" s="378"/>
      <c r="I56" s="378"/>
      <c r="J56" s="378"/>
      <c r="K56" s="378"/>
      <c r="L56" s="378"/>
      <c r="M56" s="378"/>
      <c r="N56" s="378"/>
      <c r="O56" s="378"/>
      <c r="P56" s="378"/>
      <c r="Q56" s="378"/>
      <c r="R56" s="378"/>
      <c r="S56" s="378"/>
      <c r="T56" s="378"/>
      <c r="U56" s="378"/>
      <c r="V56" s="378"/>
      <c r="W56" s="378"/>
      <c r="X56" s="378"/>
      <c r="Y56" s="378"/>
      <c r="Z56" s="378"/>
      <c r="AA56" s="378"/>
      <c r="AB56" s="378"/>
      <c r="AC56" s="378"/>
      <c r="AD56" s="378"/>
      <c r="AE56" s="378"/>
      <c r="AF56" s="374"/>
      <c r="AG56" s="374"/>
      <c r="AH56" s="371"/>
      <c r="AI56" s="371"/>
      <c r="AJ56" s="371"/>
      <c r="AK56" s="371"/>
      <c r="AL56" s="371"/>
      <c r="AM56" s="371"/>
      <c r="AQ56" s="352"/>
      <c r="AR56" s="352"/>
      <c r="AS56" s="352"/>
      <c r="AT56" s="352"/>
      <c r="BA56" s="340"/>
      <c r="BT56" s="5"/>
      <c r="BU56" s="5"/>
      <c r="BV56" s="5"/>
    </row>
    <row r="57" customFormat="false" ht="15.75" hidden="false" customHeight="true" outlineLevel="0" collapsed="false">
      <c r="B57" s="377" t="n">
        <v>43438</v>
      </c>
      <c r="C57" s="378" t="s">
        <v>331</v>
      </c>
      <c r="D57" s="378"/>
      <c r="E57" s="378"/>
      <c r="F57" s="378"/>
      <c r="G57" s="378"/>
      <c r="H57" s="378"/>
      <c r="I57" s="378"/>
      <c r="J57" s="378"/>
      <c r="K57" s="378"/>
      <c r="L57" s="378"/>
      <c r="M57" s="378"/>
      <c r="N57" s="378"/>
      <c r="O57" s="378"/>
      <c r="P57" s="378"/>
      <c r="Q57" s="378"/>
      <c r="R57" s="378"/>
      <c r="S57" s="378"/>
      <c r="T57" s="378"/>
      <c r="U57" s="378"/>
      <c r="V57" s="378"/>
      <c r="W57" s="378"/>
      <c r="X57" s="378"/>
      <c r="Y57" s="378"/>
      <c r="Z57" s="378"/>
      <c r="AA57" s="378"/>
      <c r="AB57" s="378"/>
      <c r="AC57" s="378"/>
      <c r="AD57" s="378"/>
      <c r="AE57" s="378"/>
      <c r="AF57" s="374"/>
      <c r="AG57" s="374"/>
      <c r="AH57" s="371"/>
      <c r="AI57" s="371"/>
      <c r="AJ57" s="371"/>
      <c r="AK57" s="371"/>
      <c r="AL57" s="371"/>
      <c r="AM57" s="371"/>
      <c r="AQ57" s="352"/>
      <c r="AR57" s="352"/>
      <c r="AS57" s="352"/>
      <c r="AT57" s="352"/>
      <c r="AU57" s="0" t="n">
        <v>17</v>
      </c>
      <c r="AV57" s="0" t="n">
        <v>16</v>
      </c>
      <c r="AW57" s="0" t="n">
        <v>20</v>
      </c>
      <c r="AX57" s="0" t="n">
        <f aca="false">AW57+AV57+AU57</f>
        <v>53</v>
      </c>
      <c r="BA57" s="340"/>
      <c r="BT57" s="5"/>
      <c r="BU57" s="5"/>
      <c r="BV57" s="5"/>
    </row>
    <row r="58" customFormat="false" ht="15.75" hidden="false" customHeight="true" outlineLevel="0" collapsed="false">
      <c r="B58" s="377" t="n">
        <v>43439</v>
      </c>
      <c r="C58" s="378" t="s">
        <v>331</v>
      </c>
      <c r="D58" s="378"/>
      <c r="E58" s="378"/>
      <c r="F58" s="378"/>
      <c r="G58" s="378"/>
      <c r="H58" s="378"/>
      <c r="I58" s="378"/>
      <c r="J58" s="378"/>
      <c r="K58" s="378"/>
      <c r="L58" s="378"/>
      <c r="M58" s="378"/>
      <c r="N58" s="378"/>
      <c r="O58" s="378"/>
      <c r="P58" s="378"/>
      <c r="Q58" s="378"/>
      <c r="R58" s="378"/>
      <c r="S58" s="378"/>
      <c r="T58" s="378"/>
      <c r="U58" s="378"/>
      <c r="V58" s="378"/>
      <c r="W58" s="378"/>
      <c r="X58" s="378"/>
      <c r="Y58" s="378"/>
      <c r="Z58" s="378"/>
      <c r="AA58" s="378"/>
      <c r="AB58" s="378"/>
      <c r="AC58" s="378"/>
      <c r="AD58" s="378"/>
      <c r="AE58" s="378"/>
      <c r="AF58" s="374"/>
      <c r="AG58" s="374"/>
      <c r="AH58" s="371"/>
      <c r="AI58" s="371"/>
      <c r="AJ58" s="371"/>
      <c r="AK58" s="371"/>
      <c r="AL58" s="371"/>
      <c r="AM58" s="371"/>
      <c r="AQ58" s="352"/>
      <c r="AR58" s="352"/>
      <c r="AS58" s="352"/>
      <c r="AT58" s="352"/>
      <c r="AU58" s="0" t="n">
        <f aca="false">26.52+22.83</f>
        <v>49.35</v>
      </c>
      <c r="BA58" s="340"/>
      <c r="BT58" s="5"/>
      <c r="BU58" s="5"/>
      <c r="BV58" s="5"/>
    </row>
    <row r="59" customFormat="false" ht="15.75" hidden="false" customHeight="true" outlineLevel="0" collapsed="false">
      <c r="B59" s="377" t="n">
        <v>43440</v>
      </c>
      <c r="C59" s="378" t="s">
        <v>331</v>
      </c>
      <c r="D59" s="378"/>
      <c r="E59" s="378"/>
      <c r="F59" s="378"/>
      <c r="G59" s="378"/>
      <c r="H59" s="378"/>
      <c r="I59" s="378"/>
      <c r="J59" s="378"/>
      <c r="K59" s="378"/>
      <c r="L59" s="378"/>
      <c r="M59" s="378"/>
      <c r="N59" s="378"/>
      <c r="O59" s="378"/>
      <c r="P59" s="378"/>
      <c r="Q59" s="378"/>
      <c r="R59" s="378"/>
      <c r="S59" s="378"/>
      <c r="T59" s="378"/>
      <c r="U59" s="378"/>
      <c r="V59" s="378"/>
      <c r="W59" s="378"/>
      <c r="X59" s="378"/>
      <c r="Y59" s="378"/>
      <c r="Z59" s="378"/>
      <c r="AA59" s="378"/>
      <c r="AB59" s="378"/>
      <c r="AC59" s="378"/>
      <c r="AD59" s="378"/>
      <c r="AE59" s="378"/>
      <c r="AF59" s="374"/>
      <c r="AG59" s="374"/>
      <c r="AH59" s="371"/>
      <c r="AI59" s="371"/>
      <c r="AJ59" s="371"/>
      <c r="AK59" s="371"/>
      <c r="AL59" s="371"/>
      <c r="AM59" s="371"/>
      <c r="AQ59" s="352"/>
      <c r="AR59" s="352"/>
      <c r="AS59" s="352"/>
      <c r="AT59" s="352"/>
      <c r="AU59" s="0" t="n">
        <f aca="false">AU58/2</f>
        <v>24.675</v>
      </c>
      <c r="BA59" s="340"/>
      <c r="BT59" s="5"/>
      <c r="BU59" s="5"/>
      <c r="BV59" s="5"/>
    </row>
    <row r="60" customFormat="false" ht="15.75" hidden="false" customHeight="true" outlineLevel="0" collapsed="false">
      <c r="B60" s="377" t="n">
        <v>43441</v>
      </c>
      <c r="C60" s="378" t="s">
        <v>331</v>
      </c>
      <c r="D60" s="378"/>
      <c r="E60" s="378"/>
      <c r="F60" s="378"/>
      <c r="G60" s="378"/>
      <c r="H60" s="378"/>
      <c r="I60" s="378"/>
      <c r="J60" s="378"/>
      <c r="K60" s="378"/>
      <c r="L60" s="378"/>
      <c r="M60" s="378"/>
      <c r="N60" s="378"/>
      <c r="O60" s="378"/>
      <c r="P60" s="378"/>
      <c r="Q60" s="378"/>
      <c r="R60" s="378"/>
      <c r="S60" s="378"/>
      <c r="T60" s="378"/>
      <c r="U60" s="378"/>
      <c r="V60" s="378"/>
      <c r="W60" s="378"/>
      <c r="X60" s="378"/>
      <c r="Y60" s="378"/>
      <c r="Z60" s="378"/>
      <c r="AA60" s="378"/>
      <c r="AB60" s="378"/>
      <c r="AC60" s="378"/>
      <c r="AD60" s="378"/>
      <c r="AE60" s="378"/>
      <c r="AF60" s="374"/>
      <c r="AG60" s="374"/>
      <c r="AH60" s="371"/>
      <c r="AI60" s="371"/>
      <c r="AJ60" s="371"/>
      <c r="AK60" s="371"/>
      <c r="AL60" s="371"/>
      <c r="AM60" s="371"/>
      <c r="AQ60" s="352"/>
      <c r="AR60" s="352"/>
      <c r="AS60" s="352"/>
      <c r="AT60" s="352"/>
      <c r="BA60" s="340"/>
      <c r="BT60" s="5"/>
      <c r="BU60" s="5"/>
      <c r="BV60" s="5"/>
    </row>
    <row r="61" customFormat="false" ht="15.75" hidden="false" customHeight="true" outlineLevel="0" collapsed="false">
      <c r="B61" s="377" t="n">
        <v>43442</v>
      </c>
      <c r="C61" s="378" t="s">
        <v>331</v>
      </c>
      <c r="D61" s="378"/>
      <c r="E61" s="378"/>
      <c r="F61" s="378"/>
      <c r="G61" s="378"/>
      <c r="H61" s="378"/>
      <c r="I61" s="378"/>
      <c r="J61" s="378"/>
      <c r="K61" s="378"/>
      <c r="L61" s="378"/>
      <c r="M61" s="378"/>
      <c r="N61" s="378"/>
      <c r="O61" s="378"/>
      <c r="P61" s="378"/>
      <c r="Q61" s="378"/>
      <c r="R61" s="378"/>
      <c r="S61" s="378"/>
      <c r="T61" s="378"/>
      <c r="U61" s="378"/>
      <c r="V61" s="378"/>
      <c r="W61" s="378"/>
      <c r="X61" s="378"/>
      <c r="Y61" s="378"/>
      <c r="Z61" s="378"/>
      <c r="AA61" s="378"/>
      <c r="AB61" s="378"/>
      <c r="AC61" s="378"/>
      <c r="AD61" s="378"/>
      <c r="AE61" s="378"/>
      <c r="AF61" s="374"/>
      <c r="AG61" s="374"/>
      <c r="AH61" s="371"/>
      <c r="AI61" s="371"/>
      <c r="AJ61" s="371"/>
      <c r="AK61" s="371"/>
      <c r="AL61" s="371"/>
      <c r="AM61" s="371"/>
      <c r="AQ61" s="352"/>
      <c r="AR61" s="352"/>
      <c r="AS61" s="352"/>
      <c r="AT61" s="352"/>
      <c r="BA61" s="340"/>
      <c r="BT61" s="5"/>
      <c r="BU61" s="5"/>
      <c r="BV61" s="5"/>
    </row>
    <row r="62" customFormat="false" ht="15.75" hidden="false" customHeight="true" outlineLevel="0" collapsed="false">
      <c r="B62" s="377" t="n">
        <v>43443</v>
      </c>
      <c r="C62" s="378" t="s">
        <v>331</v>
      </c>
      <c r="D62" s="378"/>
      <c r="E62" s="378"/>
      <c r="F62" s="378"/>
      <c r="G62" s="378"/>
      <c r="H62" s="378"/>
      <c r="I62" s="378"/>
      <c r="J62" s="378"/>
      <c r="K62" s="378"/>
      <c r="L62" s="378"/>
      <c r="M62" s="378"/>
      <c r="N62" s="378"/>
      <c r="O62" s="378"/>
      <c r="P62" s="378"/>
      <c r="Q62" s="378"/>
      <c r="R62" s="378"/>
      <c r="S62" s="378"/>
      <c r="T62" s="378"/>
      <c r="U62" s="378"/>
      <c r="V62" s="378"/>
      <c r="W62" s="378"/>
      <c r="X62" s="378"/>
      <c r="Y62" s="378"/>
      <c r="Z62" s="378"/>
      <c r="AA62" s="378"/>
      <c r="AB62" s="378"/>
      <c r="AC62" s="378"/>
      <c r="AD62" s="378"/>
      <c r="AE62" s="378"/>
      <c r="AF62" s="374"/>
      <c r="AG62" s="374"/>
      <c r="AH62" s="371"/>
      <c r="AI62" s="371"/>
      <c r="AJ62" s="371"/>
      <c r="AK62" s="371"/>
      <c r="AL62" s="371"/>
      <c r="AM62" s="371"/>
      <c r="AQ62" s="352"/>
      <c r="AR62" s="352"/>
      <c r="AS62" s="352"/>
      <c r="AT62" s="352"/>
      <c r="BA62" s="340"/>
      <c r="BT62" s="5"/>
      <c r="BU62" s="5"/>
      <c r="BV62" s="5"/>
    </row>
    <row r="63" customFormat="false" ht="15.75" hidden="false" customHeight="true" outlineLevel="0" collapsed="false">
      <c r="B63" s="377" t="n">
        <v>43444</v>
      </c>
      <c r="C63" s="378" t="s">
        <v>333</v>
      </c>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8"/>
      <c r="AC63" s="378"/>
      <c r="AD63" s="378"/>
      <c r="AE63" s="378"/>
      <c r="AF63" s="374"/>
      <c r="AG63" s="374"/>
      <c r="AH63" s="371"/>
      <c r="AI63" s="371"/>
      <c r="AJ63" s="371"/>
      <c r="AK63" s="371"/>
      <c r="AL63" s="371"/>
      <c r="AM63" s="371"/>
      <c r="AQ63" s="352"/>
      <c r="AR63" s="352"/>
      <c r="AS63" s="352"/>
      <c r="AT63" s="352"/>
      <c r="BA63" s="340"/>
      <c r="BT63" s="5"/>
      <c r="BU63" s="5"/>
      <c r="BV63" s="5"/>
    </row>
    <row r="64" customFormat="false" ht="15.75" hidden="false" customHeight="true" outlineLevel="0" collapsed="false">
      <c r="B64" s="377" t="n">
        <v>43445</v>
      </c>
      <c r="C64" s="378" t="s">
        <v>333</v>
      </c>
      <c r="D64" s="378"/>
      <c r="E64" s="378"/>
      <c r="F64" s="378"/>
      <c r="G64" s="378"/>
      <c r="H64" s="378"/>
      <c r="I64" s="378"/>
      <c r="J64" s="378"/>
      <c r="K64" s="378"/>
      <c r="L64" s="378"/>
      <c r="M64" s="378"/>
      <c r="N64" s="378"/>
      <c r="O64" s="378"/>
      <c r="P64" s="378"/>
      <c r="Q64" s="378"/>
      <c r="R64" s="378"/>
      <c r="S64" s="378"/>
      <c r="T64" s="378"/>
      <c r="U64" s="378"/>
      <c r="V64" s="378"/>
      <c r="W64" s="378"/>
      <c r="X64" s="378"/>
      <c r="Y64" s="378"/>
      <c r="Z64" s="378"/>
      <c r="AA64" s="378"/>
      <c r="AB64" s="378"/>
      <c r="AC64" s="378"/>
      <c r="AD64" s="378"/>
      <c r="AE64" s="378"/>
      <c r="AF64" s="374"/>
      <c r="AG64" s="374"/>
      <c r="AH64" s="371"/>
      <c r="AI64" s="371"/>
      <c r="AJ64" s="371"/>
      <c r="AK64" s="371"/>
      <c r="AL64" s="371"/>
      <c r="AM64" s="371"/>
      <c r="AQ64" s="352"/>
      <c r="AR64" s="352"/>
      <c r="AS64" s="352"/>
      <c r="AT64" s="352"/>
      <c r="BA64" s="340"/>
      <c r="BT64" s="5"/>
      <c r="BU64" s="5"/>
      <c r="BV64" s="5"/>
    </row>
    <row r="65" customFormat="false" ht="15.75" hidden="false" customHeight="true" outlineLevel="0" collapsed="false">
      <c r="B65" s="377" t="n">
        <v>43446</v>
      </c>
      <c r="C65" s="378" t="s">
        <v>333</v>
      </c>
      <c r="D65" s="378"/>
      <c r="E65" s="378"/>
      <c r="F65" s="378"/>
      <c r="G65" s="378"/>
      <c r="H65" s="378"/>
      <c r="I65" s="378"/>
      <c r="J65" s="378"/>
      <c r="K65" s="378"/>
      <c r="L65" s="378"/>
      <c r="M65" s="378"/>
      <c r="N65" s="378"/>
      <c r="O65" s="378"/>
      <c r="P65" s="378"/>
      <c r="Q65" s="378"/>
      <c r="R65" s="378"/>
      <c r="S65" s="378"/>
      <c r="T65" s="378"/>
      <c r="U65" s="378"/>
      <c r="V65" s="378"/>
      <c r="W65" s="378"/>
      <c r="X65" s="378"/>
      <c r="Y65" s="378"/>
      <c r="Z65" s="378"/>
      <c r="AA65" s="378"/>
      <c r="AB65" s="378"/>
      <c r="AC65" s="378"/>
      <c r="AD65" s="378"/>
      <c r="AE65" s="378"/>
      <c r="AF65" s="374"/>
      <c r="AG65" s="374"/>
      <c r="AH65" s="371"/>
      <c r="AI65" s="371"/>
      <c r="AJ65" s="371"/>
      <c r="AK65" s="371"/>
      <c r="AL65" s="371"/>
      <c r="AM65" s="371"/>
      <c r="AQ65" s="352"/>
      <c r="AR65" s="352"/>
      <c r="AS65" s="352"/>
      <c r="AT65" s="352"/>
      <c r="BA65" s="340"/>
      <c r="BT65" s="5"/>
      <c r="BU65" s="5"/>
      <c r="BV65" s="5"/>
    </row>
    <row r="66" customFormat="false" ht="15.75" hidden="false" customHeight="true" outlineLevel="0" collapsed="false">
      <c r="B66" s="377" t="n">
        <v>43447</v>
      </c>
      <c r="C66" s="378" t="s">
        <v>333</v>
      </c>
      <c r="D66" s="378"/>
      <c r="E66" s="378"/>
      <c r="F66" s="378"/>
      <c r="G66" s="378"/>
      <c r="H66" s="378"/>
      <c r="I66" s="378"/>
      <c r="J66" s="378"/>
      <c r="K66" s="378"/>
      <c r="L66" s="378"/>
      <c r="M66" s="378"/>
      <c r="N66" s="378"/>
      <c r="O66" s="378"/>
      <c r="P66" s="378"/>
      <c r="Q66" s="378"/>
      <c r="R66" s="378"/>
      <c r="S66" s="378"/>
      <c r="T66" s="378"/>
      <c r="U66" s="378"/>
      <c r="V66" s="378"/>
      <c r="W66" s="378"/>
      <c r="X66" s="378"/>
      <c r="Y66" s="378"/>
      <c r="Z66" s="378"/>
      <c r="AA66" s="378"/>
      <c r="AB66" s="378"/>
      <c r="AC66" s="378"/>
      <c r="AD66" s="378"/>
      <c r="AE66" s="378"/>
      <c r="AF66" s="374"/>
      <c r="AG66" s="374"/>
      <c r="AH66" s="371"/>
      <c r="AI66" s="371"/>
      <c r="AJ66" s="371"/>
      <c r="AK66" s="371"/>
      <c r="AL66" s="371"/>
      <c r="AM66" s="371"/>
      <c r="AQ66" s="352"/>
      <c r="AR66" s="352"/>
      <c r="AS66" s="352"/>
      <c r="AT66" s="352"/>
      <c r="BA66" s="340"/>
      <c r="BT66" s="5"/>
      <c r="BU66" s="5"/>
      <c r="BV66" s="5"/>
    </row>
    <row r="67" customFormat="false" ht="15.75" hidden="false" customHeight="true" outlineLevel="0" collapsed="false">
      <c r="B67" s="377" t="n">
        <v>43448</v>
      </c>
      <c r="C67" s="378" t="s">
        <v>334</v>
      </c>
      <c r="D67" s="378"/>
      <c r="E67" s="378"/>
      <c r="F67" s="378"/>
      <c r="G67" s="378"/>
      <c r="H67" s="378"/>
      <c r="I67" s="378"/>
      <c r="J67" s="378"/>
      <c r="K67" s="378"/>
      <c r="L67" s="378"/>
      <c r="M67" s="378"/>
      <c r="N67" s="378"/>
      <c r="O67" s="378"/>
      <c r="P67" s="378"/>
      <c r="Q67" s="378"/>
      <c r="R67" s="378"/>
      <c r="S67" s="378"/>
      <c r="T67" s="378"/>
      <c r="U67" s="378"/>
      <c r="V67" s="378"/>
      <c r="W67" s="378"/>
      <c r="X67" s="378"/>
      <c r="Y67" s="378"/>
      <c r="Z67" s="378"/>
      <c r="AA67" s="378"/>
      <c r="AB67" s="378"/>
      <c r="AC67" s="378"/>
      <c r="AD67" s="378"/>
      <c r="AE67" s="378"/>
      <c r="AF67" s="374"/>
      <c r="AG67" s="374"/>
      <c r="AH67" s="371"/>
      <c r="AI67" s="371"/>
      <c r="AJ67" s="371"/>
      <c r="AK67" s="371"/>
      <c r="AL67" s="371"/>
      <c r="AM67" s="371"/>
      <c r="AQ67" s="352"/>
      <c r="AR67" s="352"/>
      <c r="AS67" s="352"/>
      <c r="AT67" s="352"/>
      <c r="BA67" s="340"/>
      <c r="BT67" s="5"/>
      <c r="BU67" s="5"/>
      <c r="BV67" s="5"/>
    </row>
    <row r="68" customFormat="false" ht="15.75" hidden="false" customHeight="true" outlineLevel="0" collapsed="false">
      <c r="B68" s="377" t="n">
        <v>43449</v>
      </c>
      <c r="C68" s="378" t="s">
        <v>335</v>
      </c>
      <c r="D68" s="378"/>
      <c r="E68" s="378"/>
      <c r="F68" s="378"/>
      <c r="G68" s="378"/>
      <c r="H68" s="378"/>
      <c r="I68" s="378"/>
      <c r="J68" s="378"/>
      <c r="K68" s="378"/>
      <c r="L68" s="378"/>
      <c r="M68" s="378"/>
      <c r="N68" s="378"/>
      <c r="O68" s="378"/>
      <c r="P68" s="378"/>
      <c r="Q68" s="378"/>
      <c r="R68" s="378"/>
      <c r="S68" s="378"/>
      <c r="T68" s="378"/>
      <c r="U68" s="378"/>
      <c r="V68" s="378"/>
      <c r="W68" s="378"/>
      <c r="X68" s="378"/>
      <c r="Y68" s="378"/>
      <c r="Z68" s="378"/>
      <c r="AA68" s="378"/>
      <c r="AB68" s="378"/>
      <c r="AC68" s="378"/>
      <c r="AD68" s="378"/>
      <c r="AE68" s="378"/>
      <c r="AF68" s="374"/>
      <c r="AG68" s="374"/>
      <c r="AH68" s="371"/>
      <c r="AI68" s="371"/>
      <c r="AJ68" s="371"/>
      <c r="AK68" s="371"/>
      <c r="AL68" s="371"/>
      <c r="AM68" s="371"/>
      <c r="AQ68" s="352"/>
      <c r="AR68" s="352"/>
      <c r="AS68" s="352"/>
      <c r="AT68" s="352"/>
      <c r="BA68" s="340"/>
      <c r="BT68" s="5"/>
      <c r="BU68" s="5"/>
      <c r="BV68" s="5"/>
    </row>
    <row r="69" customFormat="false" ht="15.75" hidden="false" customHeight="true" outlineLevel="0" collapsed="false">
      <c r="B69" s="377" t="n">
        <v>43450</v>
      </c>
      <c r="C69" s="378" t="s">
        <v>336</v>
      </c>
      <c r="D69" s="378"/>
      <c r="E69" s="378"/>
      <c r="F69" s="378"/>
      <c r="G69" s="378"/>
      <c r="H69" s="378"/>
      <c r="I69" s="378"/>
      <c r="J69" s="378"/>
      <c r="K69" s="378"/>
      <c r="L69" s="378"/>
      <c r="M69" s="378"/>
      <c r="N69" s="378"/>
      <c r="O69" s="378"/>
      <c r="P69" s="378"/>
      <c r="Q69" s="378"/>
      <c r="R69" s="378"/>
      <c r="S69" s="378"/>
      <c r="T69" s="378"/>
      <c r="U69" s="378"/>
      <c r="V69" s="378"/>
      <c r="W69" s="378"/>
      <c r="X69" s="378"/>
      <c r="Y69" s="378"/>
      <c r="Z69" s="378"/>
      <c r="AA69" s="378"/>
      <c r="AB69" s="378"/>
      <c r="AC69" s="378"/>
      <c r="AD69" s="378"/>
      <c r="AE69" s="378"/>
      <c r="AF69" s="374"/>
      <c r="AG69" s="374"/>
      <c r="AH69" s="371"/>
      <c r="AI69" s="371"/>
      <c r="AJ69" s="371"/>
      <c r="AK69" s="371"/>
      <c r="AL69" s="371"/>
      <c r="AM69" s="371"/>
      <c r="AQ69" s="352"/>
      <c r="AR69" s="352"/>
      <c r="AS69" s="352"/>
      <c r="AT69" s="352"/>
      <c r="BA69" s="340"/>
      <c r="BT69" s="5"/>
      <c r="BU69" s="5"/>
      <c r="BV69" s="5"/>
    </row>
    <row r="70" customFormat="false" ht="15" hidden="false" customHeight="true" outlineLevel="0" collapsed="false">
      <c r="B70" s="377" t="n">
        <v>43451</v>
      </c>
      <c r="C70" s="378" t="s">
        <v>337</v>
      </c>
      <c r="D70" s="378"/>
      <c r="E70" s="378"/>
      <c r="F70" s="378"/>
      <c r="G70" s="378"/>
      <c r="H70" s="378"/>
      <c r="I70" s="378"/>
      <c r="J70" s="378"/>
      <c r="K70" s="378"/>
      <c r="L70" s="378"/>
      <c r="M70" s="378"/>
      <c r="N70" s="378"/>
      <c r="O70" s="378"/>
      <c r="P70" s="378"/>
      <c r="Q70" s="378"/>
      <c r="R70" s="378"/>
      <c r="S70" s="378"/>
      <c r="T70" s="378"/>
      <c r="U70" s="378"/>
      <c r="V70" s="378"/>
      <c r="W70" s="378"/>
      <c r="X70" s="378"/>
      <c r="Y70" s="378"/>
      <c r="Z70" s="378"/>
      <c r="AA70" s="378"/>
      <c r="AB70" s="378"/>
      <c r="AC70" s="378"/>
      <c r="AD70" s="378"/>
      <c r="AE70" s="378"/>
      <c r="AF70" s="374"/>
      <c r="AG70" s="374"/>
      <c r="AH70" s="371"/>
      <c r="AI70" s="371"/>
      <c r="AJ70" s="371"/>
      <c r="AK70" s="371"/>
      <c r="AL70" s="371"/>
      <c r="AM70" s="371"/>
      <c r="AQ70" s="352"/>
      <c r="AR70" s="352"/>
      <c r="AS70" s="352"/>
      <c r="AT70" s="352"/>
      <c r="BA70" s="340"/>
      <c r="BT70" s="5"/>
      <c r="BU70" s="5"/>
      <c r="BV70" s="5"/>
    </row>
    <row r="71" customFormat="false" ht="15.75" hidden="false" customHeight="true" outlineLevel="0" collapsed="false">
      <c r="B71" s="377" t="n">
        <v>43452</v>
      </c>
      <c r="C71" s="378" t="s">
        <v>338</v>
      </c>
      <c r="D71" s="378"/>
      <c r="E71" s="378"/>
      <c r="F71" s="378"/>
      <c r="G71" s="378"/>
      <c r="H71" s="378"/>
      <c r="I71" s="378"/>
      <c r="J71" s="378"/>
      <c r="K71" s="378"/>
      <c r="L71" s="378"/>
      <c r="M71" s="378"/>
      <c r="N71" s="378"/>
      <c r="O71" s="378"/>
      <c r="P71" s="378"/>
      <c r="Q71" s="378"/>
      <c r="R71" s="378"/>
      <c r="S71" s="378"/>
      <c r="T71" s="378"/>
      <c r="U71" s="378"/>
      <c r="V71" s="378"/>
      <c r="W71" s="378"/>
      <c r="X71" s="378"/>
      <c r="Y71" s="378"/>
      <c r="Z71" s="378"/>
      <c r="AA71" s="378"/>
      <c r="AB71" s="378"/>
      <c r="AC71" s="378"/>
      <c r="AD71" s="378"/>
      <c r="AE71" s="378"/>
      <c r="AF71" s="374"/>
      <c r="AG71" s="374"/>
      <c r="AH71" s="371"/>
      <c r="AI71" s="371"/>
      <c r="AJ71" s="371"/>
      <c r="AK71" s="371"/>
      <c r="AL71" s="371"/>
      <c r="AM71" s="371"/>
      <c r="AQ71" s="352"/>
      <c r="AR71" s="352"/>
      <c r="AS71" s="352"/>
      <c r="AT71" s="352"/>
      <c r="BA71" s="340"/>
      <c r="BT71" s="5"/>
      <c r="BU71" s="5"/>
      <c r="BV71" s="5"/>
    </row>
    <row r="72" customFormat="false" ht="15.75" hidden="false" customHeight="true" outlineLevel="0" collapsed="false">
      <c r="B72" s="377" t="n">
        <v>43453</v>
      </c>
      <c r="C72" s="378" t="s">
        <v>339</v>
      </c>
      <c r="D72" s="378"/>
      <c r="E72" s="378"/>
      <c r="F72" s="378"/>
      <c r="G72" s="378"/>
      <c r="H72" s="378"/>
      <c r="I72" s="378"/>
      <c r="J72" s="378"/>
      <c r="K72" s="378"/>
      <c r="L72" s="378"/>
      <c r="M72" s="378"/>
      <c r="N72" s="378"/>
      <c r="O72" s="378"/>
      <c r="P72" s="378"/>
      <c r="Q72" s="378"/>
      <c r="R72" s="378"/>
      <c r="S72" s="378"/>
      <c r="T72" s="378"/>
      <c r="U72" s="378"/>
      <c r="V72" s="378"/>
      <c r="W72" s="378"/>
      <c r="X72" s="378"/>
      <c r="Y72" s="378"/>
      <c r="Z72" s="378"/>
      <c r="AA72" s="378"/>
      <c r="AB72" s="378"/>
      <c r="AC72" s="378"/>
      <c r="AD72" s="378"/>
      <c r="AE72" s="378"/>
      <c r="AF72" s="374"/>
      <c r="AG72" s="374"/>
      <c r="AH72" s="371"/>
      <c r="AI72" s="371"/>
      <c r="AJ72" s="371"/>
      <c r="AK72" s="371"/>
      <c r="AL72" s="371"/>
      <c r="AM72" s="371"/>
      <c r="AQ72" s="352"/>
      <c r="AR72" s="352"/>
      <c r="AS72" s="352"/>
      <c r="AT72" s="352"/>
      <c r="BA72" s="340"/>
      <c r="BT72" s="5"/>
      <c r="BU72" s="5"/>
      <c r="BV72" s="5"/>
    </row>
    <row r="73" customFormat="false" ht="15.75" hidden="false" customHeight="true" outlineLevel="0" collapsed="false">
      <c r="B73" s="377" t="n">
        <v>43454</v>
      </c>
      <c r="C73" s="378" t="s">
        <v>339</v>
      </c>
      <c r="D73" s="378"/>
      <c r="E73" s="378"/>
      <c r="F73" s="378"/>
      <c r="G73" s="378"/>
      <c r="H73" s="378"/>
      <c r="I73" s="378"/>
      <c r="J73" s="378"/>
      <c r="K73" s="378"/>
      <c r="L73" s="378"/>
      <c r="M73" s="378"/>
      <c r="N73" s="378"/>
      <c r="O73" s="378"/>
      <c r="P73" s="378"/>
      <c r="Q73" s="378"/>
      <c r="R73" s="378"/>
      <c r="S73" s="378"/>
      <c r="T73" s="378"/>
      <c r="U73" s="378"/>
      <c r="V73" s="378"/>
      <c r="W73" s="378"/>
      <c r="X73" s="378"/>
      <c r="Y73" s="378"/>
      <c r="Z73" s="378"/>
      <c r="AA73" s="378"/>
      <c r="AB73" s="378"/>
      <c r="AC73" s="378"/>
      <c r="AD73" s="378"/>
      <c r="AE73" s="378"/>
      <c r="AF73" s="374"/>
      <c r="AG73" s="374"/>
      <c r="AH73" s="371"/>
      <c r="AI73" s="371"/>
      <c r="AJ73" s="371"/>
      <c r="AK73" s="371"/>
      <c r="AL73" s="371"/>
      <c r="AM73" s="371"/>
      <c r="AQ73" s="352"/>
      <c r="AR73" s="352"/>
      <c r="AS73" s="352"/>
      <c r="AT73" s="352"/>
      <c r="BA73" s="340"/>
      <c r="BT73" s="5"/>
      <c r="BU73" s="5"/>
      <c r="BV73" s="5"/>
    </row>
    <row r="74" customFormat="false" ht="15.75" hidden="false" customHeight="true" outlineLevel="0" collapsed="false">
      <c r="B74" s="377" t="n">
        <v>43455</v>
      </c>
      <c r="C74" s="378" t="s">
        <v>339</v>
      </c>
      <c r="D74" s="378"/>
      <c r="E74" s="378"/>
      <c r="F74" s="378"/>
      <c r="G74" s="378"/>
      <c r="H74" s="378"/>
      <c r="I74" s="378"/>
      <c r="J74" s="378"/>
      <c r="K74" s="378"/>
      <c r="L74" s="378"/>
      <c r="M74" s="378"/>
      <c r="N74" s="378"/>
      <c r="O74" s="378"/>
      <c r="P74" s="378"/>
      <c r="Q74" s="378"/>
      <c r="R74" s="378"/>
      <c r="S74" s="378"/>
      <c r="T74" s="378"/>
      <c r="U74" s="378"/>
      <c r="V74" s="378"/>
      <c r="W74" s="378"/>
      <c r="X74" s="378"/>
      <c r="Y74" s="378"/>
      <c r="Z74" s="378"/>
      <c r="AA74" s="378"/>
      <c r="AB74" s="378"/>
      <c r="AC74" s="378"/>
      <c r="AD74" s="378"/>
      <c r="AE74" s="378"/>
      <c r="AF74" s="374"/>
      <c r="AG74" s="374"/>
      <c r="AH74" s="371"/>
      <c r="AI74" s="371"/>
      <c r="AJ74" s="371"/>
      <c r="AK74" s="371"/>
      <c r="AL74" s="371"/>
      <c r="AM74" s="371"/>
      <c r="AQ74" s="352"/>
      <c r="AR74" s="352"/>
      <c r="AS74" s="352"/>
      <c r="AT74" s="352"/>
      <c r="BA74" s="340"/>
      <c r="BT74" s="5"/>
      <c r="BU74" s="5"/>
      <c r="BV74" s="5"/>
    </row>
    <row r="75" customFormat="false" ht="15.75" hidden="false" customHeight="true" outlineLevel="0" collapsed="false">
      <c r="B75" s="377" t="n">
        <v>43456</v>
      </c>
      <c r="C75" s="378" t="s">
        <v>339</v>
      </c>
      <c r="D75" s="378"/>
      <c r="E75" s="378"/>
      <c r="F75" s="378"/>
      <c r="G75" s="378"/>
      <c r="H75" s="378"/>
      <c r="I75" s="378"/>
      <c r="J75" s="378"/>
      <c r="K75" s="378"/>
      <c r="L75" s="378"/>
      <c r="M75" s="378"/>
      <c r="N75" s="378"/>
      <c r="O75" s="378"/>
      <c r="P75" s="378"/>
      <c r="Q75" s="378"/>
      <c r="R75" s="378"/>
      <c r="S75" s="378"/>
      <c r="T75" s="378"/>
      <c r="U75" s="378"/>
      <c r="V75" s="378"/>
      <c r="W75" s="378"/>
      <c r="X75" s="378"/>
      <c r="Y75" s="378"/>
      <c r="Z75" s="378"/>
      <c r="AA75" s="378"/>
      <c r="AB75" s="378"/>
      <c r="AC75" s="378"/>
      <c r="AD75" s="378"/>
      <c r="AE75" s="378"/>
      <c r="AF75" s="374"/>
      <c r="AG75" s="374"/>
      <c r="AH75" s="371"/>
      <c r="AI75" s="371"/>
      <c r="AJ75" s="371"/>
      <c r="AK75" s="371"/>
      <c r="AL75" s="371"/>
      <c r="AM75" s="371"/>
      <c r="AQ75" s="352"/>
      <c r="AR75" s="352"/>
      <c r="AS75" s="352"/>
      <c r="AT75" s="352"/>
      <c r="BA75" s="340"/>
      <c r="BT75" s="5"/>
      <c r="BU75" s="5"/>
      <c r="BV75" s="5"/>
    </row>
    <row r="76" customFormat="false" ht="15.75" hidden="false" customHeight="true" outlineLevel="0" collapsed="false">
      <c r="B76" s="377" t="n">
        <v>43457</v>
      </c>
      <c r="C76" s="378" t="s">
        <v>339</v>
      </c>
      <c r="D76" s="378"/>
      <c r="E76" s="378"/>
      <c r="F76" s="378"/>
      <c r="G76" s="378"/>
      <c r="H76" s="378"/>
      <c r="I76" s="378"/>
      <c r="J76" s="378"/>
      <c r="K76" s="378"/>
      <c r="L76" s="378"/>
      <c r="M76" s="378"/>
      <c r="N76" s="378"/>
      <c r="O76" s="378"/>
      <c r="P76" s="378"/>
      <c r="Q76" s="378"/>
      <c r="R76" s="378"/>
      <c r="S76" s="378"/>
      <c r="T76" s="378"/>
      <c r="U76" s="378"/>
      <c r="V76" s="378"/>
      <c r="W76" s="378"/>
      <c r="X76" s="378"/>
      <c r="Y76" s="378"/>
      <c r="Z76" s="378"/>
      <c r="AA76" s="378"/>
      <c r="AB76" s="378"/>
      <c r="AC76" s="378"/>
      <c r="AD76" s="378"/>
      <c r="AE76" s="378"/>
      <c r="AF76" s="374"/>
      <c r="AG76" s="374"/>
      <c r="AH76" s="371"/>
      <c r="AI76" s="371"/>
      <c r="AJ76" s="371"/>
      <c r="AK76" s="371"/>
      <c r="AL76" s="371"/>
      <c r="AM76" s="371"/>
      <c r="AQ76" s="352"/>
      <c r="AR76" s="352"/>
      <c r="AS76" s="352"/>
      <c r="AT76" s="352"/>
      <c r="BA76" s="340"/>
      <c r="BT76" s="5"/>
      <c r="BU76" s="5"/>
      <c r="BV76" s="5"/>
    </row>
    <row r="77" customFormat="false" ht="15.75" hidden="false" customHeight="true" outlineLevel="0" collapsed="false">
      <c r="B77" s="377" t="n">
        <v>43458</v>
      </c>
      <c r="C77" s="378" t="s">
        <v>339</v>
      </c>
      <c r="D77" s="378"/>
      <c r="E77" s="378"/>
      <c r="F77" s="378"/>
      <c r="G77" s="378"/>
      <c r="H77" s="378"/>
      <c r="I77" s="378"/>
      <c r="J77" s="378"/>
      <c r="K77" s="378"/>
      <c r="L77" s="378"/>
      <c r="M77" s="378"/>
      <c r="N77" s="378"/>
      <c r="O77" s="378"/>
      <c r="P77" s="378"/>
      <c r="Q77" s="378"/>
      <c r="R77" s="378"/>
      <c r="S77" s="378"/>
      <c r="T77" s="378"/>
      <c r="U77" s="378"/>
      <c r="V77" s="378"/>
      <c r="W77" s="378"/>
      <c r="X77" s="378"/>
      <c r="Y77" s="378"/>
      <c r="Z77" s="378"/>
      <c r="AA77" s="378"/>
      <c r="AB77" s="378"/>
      <c r="AC77" s="378"/>
      <c r="AD77" s="378"/>
      <c r="AE77" s="378"/>
      <c r="AF77" s="374"/>
      <c r="AG77" s="374"/>
      <c r="AH77" s="371"/>
      <c r="AI77" s="371"/>
      <c r="AJ77" s="371"/>
      <c r="AK77" s="371"/>
      <c r="AL77" s="371"/>
      <c r="AM77" s="371"/>
      <c r="AQ77" s="352"/>
      <c r="AR77" s="352"/>
      <c r="AS77" s="352"/>
      <c r="AT77" s="352"/>
      <c r="BA77" s="340"/>
      <c r="BT77" s="5"/>
      <c r="BU77" s="5"/>
      <c r="BV77" s="5"/>
    </row>
    <row r="78" customFormat="false" ht="15.75" hidden="false" customHeight="true" outlineLevel="0" collapsed="false">
      <c r="B78" s="377" t="n">
        <v>43459</v>
      </c>
      <c r="C78" s="378" t="s">
        <v>339</v>
      </c>
      <c r="D78" s="378"/>
      <c r="E78" s="378"/>
      <c r="F78" s="378"/>
      <c r="G78" s="378"/>
      <c r="H78" s="378"/>
      <c r="I78" s="378"/>
      <c r="J78" s="378"/>
      <c r="K78" s="378"/>
      <c r="L78" s="378"/>
      <c r="M78" s="378"/>
      <c r="N78" s="378"/>
      <c r="O78" s="378"/>
      <c r="P78" s="378"/>
      <c r="Q78" s="378"/>
      <c r="R78" s="378"/>
      <c r="S78" s="378"/>
      <c r="T78" s="378"/>
      <c r="U78" s="378"/>
      <c r="V78" s="378"/>
      <c r="W78" s="378"/>
      <c r="X78" s="378"/>
      <c r="Y78" s="378"/>
      <c r="Z78" s="378"/>
      <c r="AA78" s="378"/>
      <c r="AB78" s="378"/>
      <c r="AC78" s="378"/>
      <c r="AD78" s="378"/>
      <c r="AE78" s="378"/>
      <c r="AF78" s="374"/>
      <c r="AG78" s="374"/>
      <c r="AH78" s="371"/>
      <c r="AI78" s="371"/>
      <c r="AJ78" s="371"/>
      <c r="AK78" s="371"/>
      <c r="AL78" s="371"/>
      <c r="AM78" s="371"/>
      <c r="AQ78" s="352"/>
      <c r="AR78" s="352"/>
      <c r="AS78" s="352"/>
      <c r="AT78" s="352"/>
      <c r="BA78" s="340"/>
      <c r="BT78" s="5"/>
      <c r="BU78" s="5"/>
      <c r="BV78" s="5"/>
    </row>
    <row r="79" customFormat="false" ht="15.75" hidden="false" customHeight="true" outlineLevel="0" collapsed="false">
      <c r="B79" s="377" t="n">
        <v>43460</v>
      </c>
      <c r="C79" s="378" t="s">
        <v>339</v>
      </c>
      <c r="D79" s="378"/>
      <c r="E79" s="378"/>
      <c r="F79" s="378"/>
      <c r="G79" s="378"/>
      <c r="H79" s="378"/>
      <c r="I79" s="378"/>
      <c r="J79" s="378"/>
      <c r="K79" s="378"/>
      <c r="L79" s="378"/>
      <c r="M79" s="378"/>
      <c r="N79" s="378"/>
      <c r="O79" s="378"/>
      <c r="P79" s="378"/>
      <c r="Q79" s="378"/>
      <c r="R79" s="378"/>
      <c r="S79" s="378"/>
      <c r="T79" s="378"/>
      <c r="U79" s="378"/>
      <c r="V79" s="378"/>
      <c r="W79" s="378"/>
      <c r="X79" s="378"/>
      <c r="Y79" s="378"/>
      <c r="Z79" s="378"/>
      <c r="AA79" s="378"/>
      <c r="AB79" s="378"/>
      <c r="AC79" s="378"/>
      <c r="AD79" s="378"/>
      <c r="AE79" s="378"/>
      <c r="AF79" s="374"/>
      <c r="AG79" s="374"/>
      <c r="AH79" s="371"/>
      <c r="AI79" s="371"/>
      <c r="AJ79" s="371"/>
      <c r="AK79" s="371"/>
      <c r="AL79" s="371"/>
      <c r="AM79" s="371"/>
      <c r="AQ79" s="352"/>
      <c r="AR79" s="352"/>
      <c r="AS79" s="352"/>
      <c r="AT79" s="352"/>
      <c r="BA79" s="340"/>
      <c r="BT79" s="5"/>
      <c r="BU79" s="5"/>
      <c r="BV79" s="5"/>
    </row>
    <row r="80" customFormat="false" ht="15.75" hidden="false" customHeight="true" outlineLevel="0" collapsed="false">
      <c r="B80" s="377" t="n">
        <v>43461</v>
      </c>
      <c r="C80" s="378" t="s">
        <v>339</v>
      </c>
      <c r="D80" s="378"/>
      <c r="E80" s="378"/>
      <c r="F80" s="378"/>
      <c r="G80" s="378"/>
      <c r="H80" s="378"/>
      <c r="I80" s="378"/>
      <c r="J80" s="378"/>
      <c r="K80" s="378"/>
      <c r="L80" s="378"/>
      <c r="M80" s="378"/>
      <c r="N80" s="378"/>
      <c r="O80" s="378"/>
      <c r="P80" s="378"/>
      <c r="Q80" s="378"/>
      <c r="R80" s="378"/>
      <c r="S80" s="378"/>
      <c r="T80" s="378"/>
      <c r="U80" s="378"/>
      <c r="V80" s="378"/>
      <c r="W80" s="378"/>
      <c r="X80" s="378"/>
      <c r="Y80" s="378"/>
      <c r="Z80" s="378"/>
      <c r="AA80" s="378"/>
      <c r="AB80" s="378"/>
      <c r="AC80" s="378"/>
      <c r="AD80" s="378"/>
      <c r="AE80" s="378"/>
      <c r="AF80" s="374"/>
      <c r="AG80" s="374"/>
      <c r="AH80" s="371"/>
      <c r="AI80" s="371"/>
      <c r="AJ80" s="371"/>
      <c r="AK80" s="371"/>
      <c r="AL80" s="371"/>
      <c r="AM80" s="371"/>
      <c r="AQ80" s="352"/>
      <c r="AR80" s="352"/>
      <c r="AS80" s="352"/>
      <c r="AT80" s="352"/>
      <c r="BA80" s="340"/>
      <c r="BT80" s="5"/>
      <c r="BU80" s="5"/>
      <c r="BV80" s="5"/>
    </row>
    <row r="81" customFormat="false" ht="15.75" hidden="false" customHeight="true" outlineLevel="0" collapsed="false">
      <c r="B81" s="377" t="n">
        <v>43462</v>
      </c>
      <c r="C81" s="378" t="s">
        <v>339</v>
      </c>
      <c r="D81" s="378"/>
      <c r="E81" s="378"/>
      <c r="F81" s="378"/>
      <c r="G81" s="378"/>
      <c r="H81" s="378"/>
      <c r="I81" s="378"/>
      <c r="J81" s="378"/>
      <c r="K81" s="378"/>
      <c r="L81" s="378"/>
      <c r="M81" s="378"/>
      <c r="N81" s="378"/>
      <c r="O81" s="378"/>
      <c r="P81" s="378"/>
      <c r="Q81" s="378"/>
      <c r="R81" s="378"/>
      <c r="S81" s="378"/>
      <c r="T81" s="378"/>
      <c r="U81" s="378"/>
      <c r="V81" s="378"/>
      <c r="W81" s="378"/>
      <c r="X81" s="378"/>
      <c r="Y81" s="378"/>
      <c r="Z81" s="378"/>
      <c r="AA81" s="378"/>
      <c r="AB81" s="378"/>
      <c r="AC81" s="378"/>
      <c r="AD81" s="378"/>
      <c r="AE81" s="378"/>
      <c r="AF81" s="374"/>
      <c r="AG81" s="374"/>
      <c r="AH81" s="371"/>
      <c r="AI81" s="371"/>
      <c r="AJ81" s="371"/>
      <c r="AK81" s="371"/>
      <c r="AL81" s="371"/>
      <c r="AM81" s="371"/>
      <c r="AQ81" s="352"/>
      <c r="AR81" s="352"/>
      <c r="AS81" s="352"/>
      <c r="AT81" s="352"/>
      <c r="BA81" s="340"/>
      <c r="BT81" s="5"/>
      <c r="BU81" s="5"/>
      <c r="BV81" s="5"/>
    </row>
    <row r="82" customFormat="false" ht="15.75" hidden="false" customHeight="true" outlineLevel="0" collapsed="false">
      <c r="B82" s="377" t="n">
        <v>43463</v>
      </c>
      <c r="C82" s="378" t="s">
        <v>339</v>
      </c>
      <c r="D82" s="378"/>
      <c r="E82" s="378"/>
      <c r="F82" s="378"/>
      <c r="G82" s="378"/>
      <c r="H82" s="378"/>
      <c r="I82" s="378"/>
      <c r="J82" s="378"/>
      <c r="K82" s="378"/>
      <c r="L82" s="378"/>
      <c r="M82" s="378"/>
      <c r="N82" s="378"/>
      <c r="O82" s="378"/>
      <c r="P82" s="378"/>
      <c r="Q82" s="378"/>
      <c r="R82" s="378"/>
      <c r="S82" s="378"/>
      <c r="T82" s="378"/>
      <c r="U82" s="378"/>
      <c r="V82" s="378"/>
      <c r="W82" s="378"/>
      <c r="X82" s="378"/>
      <c r="Y82" s="378"/>
      <c r="Z82" s="378"/>
      <c r="AA82" s="378"/>
      <c r="AB82" s="378"/>
      <c r="AC82" s="378"/>
      <c r="AD82" s="378"/>
      <c r="AE82" s="378"/>
      <c r="AF82" s="374"/>
      <c r="AG82" s="374"/>
      <c r="AH82" s="371"/>
      <c r="AI82" s="371"/>
      <c r="AJ82" s="371"/>
      <c r="AK82" s="371"/>
      <c r="AL82" s="371"/>
      <c r="AM82" s="371"/>
      <c r="AQ82" s="352"/>
      <c r="AR82" s="352"/>
      <c r="AS82" s="352"/>
      <c r="AT82" s="352"/>
      <c r="BA82" s="340"/>
      <c r="BT82" s="5"/>
      <c r="BU82" s="5"/>
      <c r="BV82" s="5"/>
    </row>
    <row r="83" customFormat="false" ht="15.75" hidden="false" customHeight="true" outlineLevel="0" collapsed="false">
      <c r="B83" s="377" t="n">
        <v>43464</v>
      </c>
      <c r="C83" s="378" t="s">
        <v>339</v>
      </c>
      <c r="D83" s="378"/>
      <c r="E83" s="378"/>
      <c r="F83" s="378"/>
      <c r="G83" s="378"/>
      <c r="H83" s="378"/>
      <c r="I83" s="378"/>
      <c r="J83" s="378"/>
      <c r="K83" s="378"/>
      <c r="L83" s="378"/>
      <c r="M83" s="378"/>
      <c r="N83" s="378"/>
      <c r="O83" s="378"/>
      <c r="P83" s="378"/>
      <c r="Q83" s="378"/>
      <c r="R83" s="378"/>
      <c r="S83" s="378"/>
      <c r="T83" s="378"/>
      <c r="U83" s="378"/>
      <c r="V83" s="378"/>
      <c r="W83" s="378"/>
      <c r="X83" s="378"/>
      <c r="Y83" s="378"/>
      <c r="Z83" s="378"/>
      <c r="AA83" s="378"/>
      <c r="AB83" s="378"/>
      <c r="AC83" s="378"/>
      <c r="AD83" s="378"/>
      <c r="AE83" s="378"/>
      <c r="AF83" s="374"/>
      <c r="AG83" s="374"/>
      <c r="AH83" s="371"/>
      <c r="AI83" s="371"/>
      <c r="AJ83" s="371"/>
      <c r="AK83" s="371"/>
      <c r="AL83" s="371"/>
      <c r="AM83" s="371"/>
      <c r="AQ83" s="352"/>
      <c r="AR83" s="352"/>
      <c r="AS83" s="352"/>
      <c r="AT83" s="352"/>
      <c r="BA83" s="340"/>
      <c r="BT83" s="5"/>
      <c r="BU83" s="5"/>
      <c r="BV83" s="5"/>
    </row>
    <row r="84" customFormat="false" ht="15.75" hidden="false" customHeight="true" outlineLevel="0" collapsed="false">
      <c r="B84" s="377" t="n">
        <v>43465</v>
      </c>
      <c r="C84" s="378" t="s">
        <v>339</v>
      </c>
      <c r="D84" s="378"/>
      <c r="E84" s="378"/>
      <c r="F84" s="378"/>
      <c r="G84" s="378"/>
      <c r="H84" s="378"/>
      <c r="I84" s="378"/>
      <c r="J84" s="378"/>
      <c r="K84" s="378"/>
      <c r="L84" s="378"/>
      <c r="M84" s="378"/>
      <c r="N84" s="378"/>
      <c r="O84" s="378"/>
      <c r="P84" s="378"/>
      <c r="Q84" s="378"/>
      <c r="R84" s="378"/>
      <c r="S84" s="378"/>
      <c r="T84" s="378"/>
      <c r="U84" s="378"/>
      <c r="V84" s="378"/>
      <c r="W84" s="378"/>
      <c r="X84" s="378"/>
      <c r="Y84" s="378"/>
      <c r="Z84" s="378"/>
      <c r="AA84" s="378"/>
      <c r="AB84" s="378"/>
      <c r="AC84" s="378"/>
      <c r="AD84" s="378"/>
      <c r="AE84" s="378"/>
      <c r="AF84" s="374"/>
      <c r="AG84" s="374"/>
      <c r="AH84" s="371"/>
      <c r="AI84" s="371"/>
      <c r="AJ84" s="371"/>
      <c r="AK84" s="371"/>
      <c r="AL84" s="371"/>
      <c r="AM84" s="371"/>
      <c r="AQ84" s="352"/>
      <c r="AR84" s="352"/>
      <c r="AS84" s="352"/>
      <c r="AT84" s="352"/>
      <c r="BA84" s="340"/>
      <c r="BT84" s="5"/>
      <c r="BU84" s="5"/>
      <c r="BV84" s="5"/>
    </row>
    <row r="103" customFormat="false" ht="15" hidden="false" customHeight="false" outlineLevel="0" collapsed="false">
      <c r="L103" s="0" t="n">
        <f aca="false">15+(53/60)</f>
        <v>15.8833333333333</v>
      </c>
      <c r="M103" s="0" t="n">
        <f aca="false">L103-L104</f>
        <v>17.4666666666667</v>
      </c>
      <c r="N103" s="0" t="n">
        <f aca="false">M103*60</f>
        <v>1048</v>
      </c>
    </row>
    <row r="104" customFormat="false" ht="15" hidden="false" customHeight="false" outlineLevel="0" collapsed="false">
      <c r="I104" s="0" t="n">
        <v>23</v>
      </c>
      <c r="J104" s="0" t="n">
        <v>6</v>
      </c>
      <c r="K104" s="0" t="n">
        <f aca="false">I104+(J104/60)</f>
        <v>23.1</v>
      </c>
      <c r="L104" s="0" t="n">
        <f aca="false">K105-K104</f>
        <v>-1.58333333333334</v>
      </c>
      <c r="M104" s="0" t="n">
        <f aca="false">L104-15</f>
        <v>-16.5833333333333</v>
      </c>
      <c r="N104" s="0" t="n">
        <f aca="false">M104*60</f>
        <v>-995</v>
      </c>
      <c r="R104" s="0" t="n">
        <f aca="false">54/60</f>
        <v>0.9</v>
      </c>
    </row>
    <row r="105" customFormat="false" ht="15" hidden="false" customHeight="false" outlineLevel="0" collapsed="false">
      <c r="I105" s="0" t="n">
        <v>21</v>
      </c>
      <c r="J105" s="0" t="n">
        <v>31</v>
      </c>
      <c r="K105" s="0" t="n">
        <f aca="false">I105+(J105/60)</f>
        <v>21.5166666666667</v>
      </c>
      <c r="L105" s="0" t="n">
        <f aca="false">L104-13</f>
        <v>-14.5833333333333</v>
      </c>
      <c r="M105" s="0" t="n">
        <f aca="false">L105*60</f>
        <v>-875</v>
      </c>
      <c r="R105" s="0" t="n">
        <f aca="false">R104*60</f>
        <v>54</v>
      </c>
    </row>
    <row r="107" customFormat="false" ht="15" hidden="false" customHeight="false" outlineLevel="0" collapsed="false">
      <c r="O107" s="0" t="n">
        <f aca="false">23.1-13.58</f>
        <v>9.52</v>
      </c>
      <c r="P107" s="0" t="n">
        <f aca="false">O107-9</f>
        <v>0.520000000000001</v>
      </c>
      <c r="Q107" s="0" t="n">
        <f aca="false">P107*60</f>
        <v>31.2000000000001</v>
      </c>
    </row>
  </sheetData>
  <mergeCells count="117">
    <mergeCell ref="B1:Y1"/>
    <mergeCell ref="B2:AG2"/>
    <mergeCell ref="B3:B5"/>
    <mergeCell ref="C3:C5"/>
    <mergeCell ref="D3:D5"/>
    <mergeCell ref="E3:E5"/>
    <mergeCell ref="F3:G4"/>
    <mergeCell ref="H3:K3"/>
    <mergeCell ref="L3:O3"/>
    <mergeCell ref="P3:Q4"/>
    <mergeCell ref="R3:R5"/>
    <mergeCell ref="S3:S5"/>
    <mergeCell ref="T3:T5"/>
    <mergeCell ref="U3:U5"/>
    <mergeCell ref="V3:V5"/>
    <mergeCell ref="W3:W5"/>
    <mergeCell ref="X3:X5"/>
    <mergeCell ref="Y3:Y5"/>
    <mergeCell ref="Z3:Z5"/>
    <mergeCell ref="AA3:AA5"/>
    <mergeCell ref="AB3:AB5"/>
    <mergeCell ref="AC3:AC5"/>
    <mergeCell ref="AD3:AD5"/>
    <mergeCell ref="AE3:AE5"/>
    <mergeCell ref="AF3:AF5"/>
    <mergeCell ref="AG3:AG5"/>
    <mergeCell ref="AH3:AH5"/>
    <mergeCell ref="AI3:AI5"/>
    <mergeCell ref="AJ3:AJ5"/>
    <mergeCell ref="AK3:AK5"/>
    <mergeCell ref="AL3:AL5"/>
    <mergeCell ref="AM3:AM5"/>
    <mergeCell ref="AN3:AN5"/>
    <mergeCell ref="AO3:AO5"/>
    <mergeCell ref="AP3:AP5"/>
    <mergeCell ref="AQ3:AQ5"/>
    <mergeCell ref="AR3:AR5"/>
    <mergeCell ref="AT3:AT5"/>
    <mergeCell ref="AU3:AU5"/>
    <mergeCell ref="AV3:AV5"/>
    <mergeCell ref="AW3:AW5"/>
    <mergeCell ref="AX3:AX5"/>
    <mergeCell ref="AY3:AY5"/>
    <mergeCell ref="AZ3:AZ5"/>
    <mergeCell ref="BB3:BB5"/>
    <mergeCell ref="BC3:BC5"/>
    <mergeCell ref="BD3:BD5"/>
    <mergeCell ref="BE3:BE5"/>
    <mergeCell ref="BF3:BF5"/>
    <mergeCell ref="BG3:BG5"/>
    <mergeCell ref="BL3:BM3"/>
    <mergeCell ref="BP3:BP5"/>
    <mergeCell ref="BQ3:BQ5"/>
    <mergeCell ref="BR3:BR5"/>
    <mergeCell ref="BT3:BT5"/>
    <mergeCell ref="BU3:BU5"/>
    <mergeCell ref="BX3:BX5"/>
    <mergeCell ref="BY3:BY5"/>
    <mergeCell ref="CA3:CA5"/>
    <mergeCell ref="CB3:CB5"/>
    <mergeCell ref="CD3:CE3"/>
    <mergeCell ref="CF3:CG3"/>
    <mergeCell ref="H4:I4"/>
    <mergeCell ref="J4:K4"/>
    <mergeCell ref="L4:M4"/>
    <mergeCell ref="N4:O4"/>
    <mergeCell ref="BH4:BH5"/>
    <mergeCell ref="BI4:BI5"/>
    <mergeCell ref="BK4:BK5"/>
    <mergeCell ref="BL4:BL5"/>
    <mergeCell ref="BM4:BM5"/>
    <mergeCell ref="BN4:BN5"/>
    <mergeCell ref="BO4:BO5"/>
    <mergeCell ref="BW4:BW5"/>
    <mergeCell ref="A6:A12"/>
    <mergeCell ref="A13:A19"/>
    <mergeCell ref="A20:A26"/>
    <mergeCell ref="A27:A33"/>
    <mergeCell ref="A34:A41"/>
    <mergeCell ref="F45:G45"/>
    <mergeCell ref="H45:I45"/>
    <mergeCell ref="J45:K45"/>
    <mergeCell ref="L45:M45"/>
    <mergeCell ref="N45:O45"/>
    <mergeCell ref="P45:Q45"/>
    <mergeCell ref="C53:AE53"/>
    <mergeCell ref="C54:AE54"/>
    <mergeCell ref="C55:AF55"/>
    <mergeCell ref="C56:AE56"/>
    <mergeCell ref="C57:AE57"/>
    <mergeCell ref="C58:AE58"/>
    <mergeCell ref="C59:AE59"/>
    <mergeCell ref="C60:AE60"/>
    <mergeCell ref="C61:AE61"/>
    <mergeCell ref="C62:AE62"/>
    <mergeCell ref="C63:AE63"/>
    <mergeCell ref="C64:AE64"/>
    <mergeCell ref="C65:AE65"/>
    <mergeCell ref="C66:AE66"/>
    <mergeCell ref="C67:AE67"/>
    <mergeCell ref="C68:AE68"/>
    <mergeCell ref="C69:AE69"/>
    <mergeCell ref="C70:AE70"/>
    <mergeCell ref="C71:AE71"/>
    <mergeCell ref="C72:AE72"/>
    <mergeCell ref="C73:AE73"/>
    <mergeCell ref="C74:AE74"/>
    <mergeCell ref="C75:AE75"/>
    <mergeCell ref="C76:AE76"/>
    <mergeCell ref="C77:AE77"/>
    <mergeCell ref="C78:AE78"/>
    <mergeCell ref="C79:AE79"/>
    <mergeCell ref="C80:AE80"/>
    <mergeCell ref="C81:AE81"/>
    <mergeCell ref="C82:AE82"/>
    <mergeCell ref="C83:AE83"/>
    <mergeCell ref="C84:AE84"/>
  </mergeCells>
  <conditionalFormatting sqref="R13:T15 R16">
    <cfRule type="cellIs" priority="2" operator="greaterThan" aboveAverage="0" equalAverage="0" bottom="0" percent="0" rank="0" text="" dxfId="4">
      <formula>3768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G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4" topLeftCell="C11" activePane="bottomRight" state="frozen"/>
      <selection pane="topLeft" activeCell="A1" activeCellId="0" sqref="A1"/>
      <selection pane="topRight" activeCell="C1" activeCellId="0" sqref="C1"/>
      <selection pane="bottomLeft" activeCell="A11" activeCellId="0" sqref="A11"/>
      <selection pane="bottomRight" activeCell="C32" activeCellId="1" sqref="A3:AN5 C32"/>
    </sheetView>
  </sheetViews>
  <sheetFormatPr defaultColWidth="8.54296875" defaultRowHeight="15" zeroHeight="false" outlineLevelRow="0" outlineLevelCol="0"/>
  <cols>
    <col collapsed="false" customWidth="true" hidden="false" outlineLevel="0" max="39" min="39" style="0" width="9.57"/>
    <col collapsed="false" customWidth="true" hidden="false" outlineLevel="0" max="42" min="42" style="0" width="9.57"/>
    <col collapsed="false" customWidth="true" hidden="false" outlineLevel="0" max="72" min="72" style="0" width="10.28"/>
    <col collapsed="false" customWidth="true" hidden="false" outlineLevel="0" max="73" min="73" style="0" width="10.14"/>
  </cols>
  <sheetData>
    <row r="1" customFormat="false" ht="18.75" hidden="false" customHeight="false" outlineLevel="0" collapsed="false">
      <c r="B1" s="6" t="n">
        <v>43132</v>
      </c>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7"/>
      <c r="AI1" s="7"/>
      <c r="AJ1" s="7"/>
      <c r="AK1" s="8"/>
      <c r="AL1" s="8"/>
      <c r="AM1" s="8"/>
      <c r="AN1" s="8"/>
      <c r="AO1" s="8"/>
      <c r="AP1" s="8"/>
      <c r="AQ1" s="8"/>
      <c r="AR1" s="8"/>
      <c r="AS1" s="9"/>
      <c r="AT1" s="10"/>
      <c r="AU1" s="10"/>
      <c r="AV1" s="10"/>
      <c r="AW1" s="10"/>
      <c r="AX1" s="10"/>
      <c r="AY1" s="11"/>
      <c r="AZ1" s="11"/>
      <c r="BT1" s="5"/>
      <c r="BU1" s="5"/>
      <c r="BV1" s="5"/>
    </row>
    <row r="2" customFormat="false" ht="30.75" hidden="false" customHeight="true" outlineLevel="0" collapsed="false">
      <c r="A2" s="279"/>
      <c r="B2" s="280" t="s">
        <v>1</v>
      </c>
      <c r="C2" s="281" t="s">
        <v>2</v>
      </c>
      <c r="D2" s="282" t="s">
        <v>3</v>
      </c>
      <c r="E2" s="281" t="s">
        <v>147</v>
      </c>
      <c r="F2" s="283" t="s">
        <v>148</v>
      </c>
      <c r="G2" s="283"/>
      <c r="H2" s="284" t="s">
        <v>149</v>
      </c>
      <c r="I2" s="284"/>
      <c r="J2" s="284"/>
      <c r="K2" s="284"/>
      <c r="L2" s="284" t="s">
        <v>150</v>
      </c>
      <c r="M2" s="284"/>
      <c r="N2" s="284"/>
      <c r="O2" s="284"/>
      <c r="P2" s="285" t="s">
        <v>151</v>
      </c>
      <c r="Q2" s="285"/>
      <c r="R2" s="286" t="s">
        <v>16</v>
      </c>
      <c r="S2" s="287" t="s">
        <v>17</v>
      </c>
      <c r="T2" s="288" t="s">
        <v>18</v>
      </c>
      <c r="U2" s="289" t="s">
        <v>19</v>
      </c>
      <c r="V2" s="290" t="s">
        <v>20</v>
      </c>
      <c r="W2" s="291" t="s">
        <v>21</v>
      </c>
      <c r="X2" s="291" t="s">
        <v>22</v>
      </c>
      <c r="Y2" s="291" t="s">
        <v>23</v>
      </c>
      <c r="Z2" s="291" t="s">
        <v>24</v>
      </c>
      <c r="AA2" s="291" t="s">
        <v>25</v>
      </c>
      <c r="AB2" s="291" t="s">
        <v>26</v>
      </c>
      <c r="AC2" s="292" t="s">
        <v>27</v>
      </c>
      <c r="AD2" s="293" t="s">
        <v>152</v>
      </c>
      <c r="AE2" s="294" t="s">
        <v>29</v>
      </c>
      <c r="AF2" s="293" t="s">
        <v>30</v>
      </c>
      <c r="AG2" s="295" t="s">
        <v>31</v>
      </c>
      <c r="AH2" s="295" t="s">
        <v>32</v>
      </c>
      <c r="AI2" s="295" t="s">
        <v>33</v>
      </c>
      <c r="AJ2" s="33" t="s">
        <v>34</v>
      </c>
      <c r="AK2" s="296" t="s">
        <v>35</v>
      </c>
      <c r="AL2" s="32" t="s">
        <v>153</v>
      </c>
      <c r="AM2" s="33" t="s">
        <v>154</v>
      </c>
      <c r="AN2" s="32" t="s">
        <v>155</v>
      </c>
      <c r="AO2" s="32" t="s">
        <v>40</v>
      </c>
      <c r="AP2" s="33" t="s">
        <v>41</v>
      </c>
      <c r="AQ2" s="34" t="s">
        <v>39</v>
      </c>
      <c r="AR2" s="35" t="s">
        <v>42</v>
      </c>
      <c r="AS2" s="36"/>
      <c r="AT2" s="37" t="s">
        <v>43</v>
      </c>
      <c r="AU2" s="38" t="s">
        <v>44</v>
      </c>
      <c r="AV2" s="38" t="s">
        <v>45</v>
      </c>
      <c r="AW2" s="38" t="s">
        <v>46</v>
      </c>
      <c r="AX2" s="38" t="s">
        <v>47</v>
      </c>
      <c r="AY2" s="38" t="s">
        <v>48</v>
      </c>
      <c r="AZ2" s="38" t="s">
        <v>49</v>
      </c>
      <c r="BB2" s="38" t="s">
        <v>50</v>
      </c>
      <c r="BC2" s="38" t="s">
        <v>51</v>
      </c>
      <c r="BD2" s="38" t="s">
        <v>52</v>
      </c>
      <c r="BE2" s="38" t="s">
        <v>53</v>
      </c>
      <c r="BF2" s="38" t="s">
        <v>54</v>
      </c>
      <c r="BG2" s="38" t="s">
        <v>55</v>
      </c>
      <c r="BH2" s="38" t="s">
        <v>56</v>
      </c>
      <c r="BI2" s="38" t="s">
        <v>57</v>
      </c>
      <c r="BJ2" s="38" t="s">
        <v>58</v>
      </c>
      <c r="BK2" s="38" t="s">
        <v>59</v>
      </c>
      <c r="BL2" s="38" t="s">
        <v>60</v>
      </c>
      <c r="BM2" s="38"/>
      <c r="BN2" s="38" t="s">
        <v>61</v>
      </c>
      <c r="BO2" s="38" t="s">
        <v>62</v>
      </c>
      <c r="BP2" s="38" t="s">
        <v>63</v>
      </c>
      <c r="BQ2" s="39" t="s">
        <v>64</v>
      </c>
      <c r="BR2" s="39" t="s">
        <v>65</v>
      </c>
      <c r="BS2" s="40"/>
      <c r="BT2" s="41" t="s">
        <v>66</v>
      </c>
      <c r="BU2" s="41" t="s">
        <v>67</v>
      </c>
      <c r="BV2" s="5"/>
      <c r="BW2" s="38" t="s">
        <v>68</v>
      </c>
      <c r="BX2" s="38" t="s">
        <v>69</v>
      </c>
      <c r="BY2" s="38" t="s">
        <v>70</v>
      </c>
      <c r="CA2" s="42" t="s">
        <v>71</v>
      </c>
      <c r="CB2" s="42" t="s">
        <v>72</v>
      </c>
      <c r="CD2" s="43" t="s">
        <v>73</v>
      </c>
      <c r="CE2" s="43"/>
      <c r="CF2" s="43" t="s">
        <v>74</v>
      </c>
      <c r="CG2" s="43"/>
    </row>
    <row r="3" customFormat="false" ht="26.25" hidden="false" customHeight="true" outlineLevel="0" collapsed="false">
      <c r="A3" s="297"/>
      <c r="B3" s="280"/>
      <c r="C3" s="281"/>
      <c r="D3" s="282"/>
      <c r="E3" s="281"/>
      <c r="F3" s="283"/>
      <c r="G3" s="283"/>
      <c r="H3" s="298" t="s">
        <v>75</v>
      </c>
      <c r="I3" s="298"/>
      <c r="J3" s="299" t="s">
        <v>76</v>
      </c>
      <c r="K3" s="299"/>
      <c r="L3" s="298" t="s">
        <v>75</v>
      </c>
      <c r="M3" s="298"/>
      <c r="N3" s="299" t="s">
        <v>76</v>
      </c>
      <c r="O3" s="299"/>
      <c r="P3" s="285"/>
      <c r="Q3" s="285"/>
      <c r="R3" s="286"/>
      <c r="S3" s="287"/>
      <c r="T3" s="288"/>
      <c r="U3" s="289"/>
      <c r="V3" s="290"/>
      <c r="W3" s="291"/>
      <c r="X3" s="291"/>
      <c r="Y3" s="291"/>
      <c r="Z3" s="291"/>
      <c r="AA3" s="291"/>
      <c r="AB3" s="291"/>
      <c r="AC3" s="292"/>
      <c r="AD3" s="293"/>
      <c r="AE3" s="294"/>
      <c r="AF3" s="293"/>
      <c r="AG3" s="295"/>
      <c r="AH3" s="295"/>
      <c r="AI3" s="295"/>
      <c r="AJ3" s="33"/>
      <c r="AK3" s="296"/>
      <c r="AL3" s="32"/>
      <c r="AM3" s="33"/>
      <c r="AN3" s="32"/>
      <c r="AO3" s="32"/>
      <c r="AP3" s="33"/>
      <c r="AQ3" s="34"/>
      <c r="AR3" s="35"/>
      <c r="AS3" s="36"/>
      <c r="AT3" s="37"/>
      <c r="AU3" s="38"/>
      <c r="AV3" s="38"/>
      <c r="AW3" s="38"/>
      <c r="AX3" s="38"/>
      <c r="AY3" s="38"/>
      <c r="AZ3" s="38"/>
      <c r="BB3" s="38"/>
      <c r="BC3" s="38"/>
      <c r="BD3" s="38"/>
      <c r="BE3" s="38"/>
      <c r="BF3" s="38"/>
      <c r="BG3" s="38"/>
      <c r="BH3" s="69" t="s">
        <v>77</v>
      </c>
      <c r="BI3" s="69" t="s">
        <v>77</v>
      </c>
      <c r="BJ3" s="69" t="s">
        <v>78</v>
      </c>
      <c r="BK3" s="39" t="s">
        <v>79</v>
      </c>
      <c r="BL3" s="39" t="s">
        <v>79</v>
      </c>
      <c r="BM3" s="39" t="s">
        <v>80</v>
      </c>
      <c r="BN3" s="69" t="s">
        <v>81</v>
      </c>
      <c r="BO3" s="69" t="s">
        <v>82</v>
      </c>
      <c r="BP3" s="38"/>
      <c r="BQ3" s="39"/>
      <c r="BR3" s="39"/>
      <c r="BS3" s="40"/>
      <c r="BT3" s="41"/>
      <c r="BU3" s="41"/>
      <c r="BV3" s="5"/>
      <c r="BW3" s="69" t="s">
        <v>77</v>
      </c>
      <c r="BX3" s="38"/>
      <c r="BY3" s="38"/>
      <c r="CA3" s="42"/>
      <c r="CB3" s="42"/>
      <c r="CD3" s="70" t="s">
        <v>83</v>
      </c>
      <c r="CE3" s="71" t="s">
        <v>84</v>
      </c>
      <c r="CF3" s="70" t="s">
        <v>83</v>
      </c>
      <c r="CG3" s="71" t="s">
        <v>84</v>
      </c>
    </row>
    <row r="4" customFormat="false" ht="15.75" hidden="false" customHeight="false" outlineLevel="0" collapsed="false">
      <c r="A4" s="297"/>
      <c r="B4" s="280"/>
      <c r="C4" s="281"/>
      <c r="D4" s="282"/>
      <c r="E4" s="281"/>
      <c r="F4" s="300" t="s">
        <v>85</v>
      </c>
      <c r="G4" s="299" t="s">
        <v>86</v>
      </c>
      <c r="H4" s="301" t="s">
        <v>87</v>
      </c>
      <c r="I4" s="302" t="s">
        <v>88</v>
      </c>
      <c r="J4" s="302" t="s">
        <v>87</v>
      </c>
      <c r="K4" s="303" t="s">
        <v>88</v>
      </c>
      <c r="L4" s="298" t="s">
        <v>87</v>
      </c>
      <c r="M4" s="302" t="s">
        <v>88</v>
      </c>
      <c r="N4" s="302" t="s">
        <v>87</v>
      </c>
      <c r="O4" s="299" t="s">
        <v>88</v>
      </c>
      <c r="P4" s="302" t="s">
        <v>87</v>
      </c>
      <c r="Q4" s="299" t="s">
        <v>88</v>
      </c>
      <c r="R4" s="286"/>
      <c r="S4" s="287"/>
      <c r="T4" s="288"/>
      <c r="U4" s="289"/>
      <c r="V4" s="290"/>
      <c r="W4" s="291"/>
      <c r="X4" s="291"/>
      <c r="Y4" s="291"/>
      <c r="Z4" s="291"/>
      <c r="AA4" s="291"/>
      <c r="AB4" s="291"/>
      <c r="AC4" s="292"/>
      <c r="AD4" s="293"/>
      <c r="AE4" s="294"/>
      <c r="AF4" s="293"/>
      <c r="AG4" s="295"/>
      <c r="AH4" s="295"/>
      <c r="AI4" s="295"/>
      <c r="AJ4" s="33"/>
      <c r="AK4" s="296"/>
      <c r="AL4" s="32"/>
      <c r="AM4" s="33"/>
      <c r="AN4" s="32"/>
      <c r="AO4" s="32"/>
      <c r="AP4" s="33"/>
      <c r="AQ4" s="34"/>
      <c r="AR4" s="35"/>
      <c r="AS4" s="36"/>
      <c r="AT4" s="37"/>
      <c r="AU4" s="38"/>
      <c r="AV4" s="38"/>
      <c r="AW4" s="38"/>
      <c r="AX4" s="38"/>
      <c r="AY4" s="38"/>
      <c r="AZ4" s="38"/>
      <c r="BB4" s="38"/>
      <c r="BC4" s="38"/>
      <c r="BD4" s="38"/>
      <c r="BE4" s="38"/>
      <c r="BF4" s="38"/>
      <c r="BG4" s="38"/>
      <c r="BH4" s="69"/>
      <c r="BI4" s="69"/>
      <c r="BJ4" s="69" t="s">
        <v>89</v>
      </c>
      <c r="BK4" s="39"/>
      <c r="BL4" s="39"/>
      <c r="BM4" s="39"/>
      <c r="BN4" s="69"/>
      <c r="BO4" s="69"/>
      <c r="BP4" s="38"/>
      <c r="BQ4" s="39"/>
      <c r="BR4" s="39"/>
      <c r="BS4" s="40"/>
      <c r="BT4" s="41"/>
      <c r="BU4" s="41"/>
      <c r="BV4" s="5"/>
      <c r="BW4" s="69"/>
      <c r="BX4" s="38"/>
      <c r="BY4" s="38"/>
      <c r="CA4" s="42"/>
      <c r="CB4" s="42"/>
      <c r="CD4" s="88" t="s">
        <v>90</v>
      </c>
      <c r="CE4" s="89" t="s">
        <v>91</v>
      </c>
      <c r="CF4" s="88" t="s">
        <v>90</v>
      </c>
      <c r="CG4" s="89" t="s">
        <v>91</v>
      </c>
    </row>
    <row r="5" customFormat="false" ht="15" hidden="false" customHeight="false" outlineLevel="0" collapsed="false">
      <c r="A5" s="90" t="s">
        <v>96</v>
      </c>
      <c r="B5" s="91" t="n">
        <v>43129</v>
      </c>
      <c r="C5" s="92" t="n">
        <v>55.73</v>
      </c>
      <c r="D5" s="93" t="n">
        <v>0.7573</v>
      </c>
      <c r="E5" s="94" t="n">
        <v>49.59</v>
      </c>
      <c r="F5" s="95" t="n">
        <v>67</v>
      </c>
      <c r="G5" s="95" t="n">
        <v>45</v>
      </c>
      <c r="H5" s="96" t="n">
        <v>24</v>
      </c>
      <c r="I5" s="96" t="n">
        <v>0</v>
      </c>
      <c r="J5" s="96" t="n">
        <v>24</v>
      </c>
      <c r="K5" s="96" t="n">
        <v>0</v>
      </c>
      <c r="L5" s="97" t="n">
        <v>0</v>
      </c>
      <c r="M5" s="97" t="n">
        <v>0</v>
      </c>
      <c r="N5" s="97" t="n">
        <v>0</v>
      </c>
      <c r="O5" s="97" t="n">
        <v>0</v>
      </c>
      <c r="P5" s="97" t="n">
        <v>24</v>
      </c>
      <c r="Q5" s="97" t="n">
        <v>0</v>
      </c>
      <c r="R5" s="97" t="n">
        <v>3720</v>
      </c>
      <c r="S5" s="98" t="n">
        <v>3683</v>
      </c>
      <c r="T5" s="98" t="n">
        <v>3683</v>
      </c>
      <c r="U5" s="99" t="n">
        <v>3590</v>
      </c>
      <c r="V5" s="99" t="n">
        <v>3701</v>
      </c>
      <c r="W5" s="96" t="n">
        <v>45</v>
      </c>
      <c r="X5" s="96" t="n">
        <v>0</v>
      </c>
      <c r="Y5" s="96" t="n">
        <v>47</v>
      </c>
      <c r="Z5" s="96" t="n">
        <v>0</v>
      </c>
      <c r="AA5" s="96" t="n">
        <v>62</v>
      </c>
      <c r="AB5" s="95" t="n">
        <v>0</v>
      </c>
      <c r="AC5" s="100" t="n">
        <f aca="false">V5-U5+AZ5</f>
        <v>111</v>
      </c>
      <c r="AD5" s="101" t="n">
        <f aca="false">U5-T5</f>
        <v>-93</v>
      </c>
      <c r="AE5" s="95" t="n">
        <v>157</v>
      </c>
      <c r="AF5" s="102" t="n">
        <f aca="false">IF(AE5&gt;0, V5/(AE5*24),"no data")</f>
        <v>0.982218683651805</v>
      </c>
      <c r="AG5" s="103" t="n">
        <f aca="false">IF(R5&gt;0,R5/24,"no data")</f>
        <v>155</v>
      </c>
      <c r="AH5" s="102" t="n">
        <f aca="false">IF(U5&gt;0,(U5/R5),"no data")</f>
        <v>0.96505376344086</v>
      </c>
      <c r="AI5" s="104" t="n">
        <f aca="false">(1440-((W5*X5)+(Y5*Z5)+(AA5*AB5))/(W5+Y5+AA5))/1440</f>
        <v>1</v>
      </c>
      <c r="AJ5" s="105" t="n">
        <f aca="false">IF(U5&gt;0,(1440-((X5*W5+AT5*AU5)+(Z5*Y5+AV5*AW5)+(AA5*AB5+AX5*AY5))/(W5+Y5+AA5))/1440,"no data")</f>
        <v>1</v>
      </c>
      <c r="AK5" s="193" t="n">
        <v>10.764</v>
      </c>
      <c r="AL5" s="194" t="n">
        <v>138.9</v>
      </c>
      <c r="AM5" s="94" t="n">
        <f aca="false">AK5*AL5</f>
        <v>1495.1196</v>
      </c>
      <c r="AN5" s="193" t="n">
        <v>30.675</v>
      </c>
      <c r="AO5" s="195" t="n">
        <v>977</v>
      </c>
      <c r="AP5" s="109" t="n">
        <f aca="false">AN5*AO5</f>
        <v>29969.475</v>
      </c>
      <c r="AQ5" s="130" t="n">
        <f aca="false">IF(U5&gt;0,((((AK5*AL5)+(AN5*AO5))/(U5*1000))*1000000),"no data")</f>
        <v>8764.51103064067</v>
      </c>
      <c r="AR5" s="111" t="n">
        <f aca="false">S5/24</f>
        <v>153.458333333333</v>
      </c>
      <c r="AS5" s="36"/>
      <c r="AT5" s="95" t="n">
        <v>0</v>
      </c>
      <c r="AU5" s="112" t="n">
        <v>0</v>
      </c>
      <c r="AV5" s="112" t="n">
        <v>0</v>
      </c>
      <c r="AW5" s="95" t="n">
        <v>0</v>
      </c>
      <c r="AX5" s="112" t="n">
        <v>0</v>
      </c>
      <c r="AY5" s="95" t="n">
        <v>0</v>
      </c>
      <c r="AZ5" s="95" t="n">
        <v>0</v>
      </c>
      <c r="BB5" s="113" t="n">
        <v>1070</v>
      </c>
      <c r="BC5" s="113" t="n">
        <v>1133</v>
      </c>
      <c r="BD5" s="113" t="n">
        <v>1498</v>
      </c>
      <c r="BE5" s="113" t="n">
        <f aca="false">BC5-BB5</f>
        <v>63</v>
      </c>
      <c r="BF5" s="113" t="n">
        <f aca="false">AQ5</f>
        <v>8764.51103064067</v>
      </c>
      <c r="BG5" s="114" t="n">
        <f aca="false">BD5/24</f>
        <v>62.4166666666667</v>
      </c>
      <c r="BH5" s="115" t="n">
        <v>2.295</v>
      </c>
      <c r="BI5" s="116" t="n">
        <v>2.295</v>
      </c>
      <c r="BJ5" s="117" t="n">
        <v>27</v>
      </c>
      <c r="BK5" s="118" t="n">
        <v>27.58</v>
      </c>
      <c r="BL5" s="117" t="n">
        <v>22.81</v>
      </c>
      <c r="BM5" s="117" t="n">
        <v>30.9</v>
      </c>
      <c r="BN5" s="118" t="n">
        <v>997.6</v>
      </c>
      <c r="BO5" s="117" t="n">
        <v>50.11</v>
      </c>
      <c r="BP5" s="119" t="n">
        <v>0.9353</v>
      </c>
      <c r="BQ5" s="118" t="n">
        <v>89.16</v>
      </c>
      <c r="BR5" s="117" t="n">
        <v>83.95</v>
      </c>
      <c r="BS5" s="120" t="n">
        <f aca="false">BR5-BQ5</f>
        <v>-5.20999999999999</v>
      </c>
      <c r="BT5" s="113" t="n">
        <v>12130</v>
      </c>
      <c r="BU5" s="113" t="n">
        <v>11720</v>
      </c>
      <c r="BV5" s="122" t="n">
        <f aca="false">BU5-BT5</f>
        <v>-410</v>
      </c>
      <c r="BW5" s="123" t="n">
        <f aca="false">BH5+BI5</f>
        <v>4.59</v>
      </c>
      <c r="BX5" s="114" t="n">
        <v>24</v>
      </c>
      <c r="BY5" s="114" t="n">
        <v>24</v>
      </c>
      <c r="CA5" s="114" t="n">
        <v>13.98</v>
      </c>
      <c r="CB5" s="114" t="n">
        <v>7.28</v>
      </c>
      <c r="CD5" s="114" t="n">
        <v>2.2</v>
      </c>
      <c r="CE5" s="114" t="n">
        <v>3.3</v>
      </c>
      <c r="CF5" s="114" t="n">
        <v>1.8</v>
      </c>
      <c r="CG5" s="114" t="n">
        <v>1.9</v>
      </c>
    </row>
    <row r="6" customFormat="false" ht="15" hidden="false" customHeight="false" outlineLevel="0" collapsed="false">
      <c r="A6" s="90"/>
      <c r="B6" s="91" t="n">
        <v>43130</v>
      </c>
      <c r="C6" s="92" t="n">
        <v>61.6</v>
      </c>
      <c r="D6" s="93" t="n">
        <v>0.613</v>
      </c>
      <c r="E6" s="94" t="n">
        <v>51.6</v>
      </c>
      <c r="F6" s="95" t="n">
        <v>73</v>
      </c>
      <c r="G6" s="95" t="n">
        <v>52</v>
      </c>
      <c r="H6" s="96" t="n">
        <v>24</v>
      </c>
      <c r="I6" s="96" t="n">
        <v>0</v>
      </c>
      <c r="J6" s="96" t="n">
        <v>24</v>
      </c>
      <c r="K6" s="96" t="n">
        <v>0</v>
      </c>
      <c r="L6" s="97" t="n">
        <v>0</v>
      </c>
      <c r="M6" s="97" t="n">
        <v>0</v>
      </c>
      <c r="N6" s="97" t="n">
        <v>0</v>
      </c>
      <c r="O6" s="97" t="n">
        <v>0</v>
      </c>
      <c r="P6" s="97" t="n">
        <v>13</v>
      </c>
      <c r="Q6" s="97" t="n">
        <v>0</v>
      </c>
      <c r="R6" s="97" t="n">
        <v>3711</v>
      </c>
      <c r="S6" s="98" t="n">
        <v>3496</v>
      </c>
      <c r="T6" s="98" t="n">
        <v>3496</v>
      </c>
      <c r="U6" s="99" t="n">
        <v>3411</v>
      </c>
      <c r="V6" s="99" t="n">
        <v>3514</v>
      </c>
      <c r="W6" s="96" t="n">
        <v>45</v>
      </c>
      <c r="X6" s="96" t="n">
        <v>0</v>
      </c>
      <c r="Y6" s="96" t="n">
        <v>46</v>
      </c>
      <c r="Z6" s="96" t="n">
        <v>0</v>
      </c>
      <c r="AA6" s="96" t="n">
        <v>62</v>
      </c>
      <c r="AB6" s="95" t="n">
        <v>0</v>
      </c>
      <c r="AC6" s="100" t="n">
        <f aca="false">V6-U6+AZ6</f>
        <v>103</v>
      </c>
      <c r="AD6" s="101" t="n">
        <f aca="false">U6-T6</f>
        <v>-85</v>
      </c>
      <c r="AE6" s="95" t="n">
        <v>155</v>
      </c>
      <c r="AF6" s="102" t="n">
        <f aca="false">IF(AE6&gt;0, V6/(AE6*24),"no data")</f>
        <v>0.944623655913978</v>
      </c>
      <c r="AG6" s="103" t="n">
        <f aca="false">IF(R6&gt;0,R6/24,"no data")</f>
        <v>154.625</v>
      </c>
      <c r="AH6" s="102" t="n">
        <f aca="false">IF(U6&gt;0,(U6/R6),"no data")</f>
        <v>0.919159256265158</v>
      </c>
      <c r="AI6" s="104" t="n">
        <f aca="false">(1440-((W6*X6)+(Y6*Z6)+(AA6*AB6))/(W6+Y6+AA6))/1440</f>
        <v>1</v>
      </c>
      <c r="AJ6" s="105" t="n">
        <f aca="false">IF(U6&gt;0,(1440-((X6*W6+AT6*AU6)+(Z6*Y6+AV6*AW6)+(AA6*AB6+AX6*AY6))/(W6+Y6+AA6))/1440,"no data")</f>
        <v>0.955065359477124</v>
      </c>
      <c r="AK6" s="193" t="n">
        <v>10.68</v>
      </c>
      <c r="AL6" s="196" t="n">
        <v>133.92</v>
      </c>
      <c r="AM6" s="94" t="n">
        <f aca="false">AK6*AL6</f>
        <v>1430.2656</v>
      </c>
      <c r="AN6" s="193" t="n">
        <v>28.789</v>
      </c>
      <c r="AO6" s="195" t="n">
        <v>980</v>
      </c>
      <c r="AP6" s="109" t="n">
        <f aca="false">AN6*AO6</f>
        <v>28213.22</v>
      </c>
      <c r="AQ6" s="130" t="n">
        <f aca="false">IF(U6&gt;0,((((AK6*AL6)+(AN6*AO6))/(U6*1000))*1000000),"no data")</f>
        <v>8690.55573145705</v>
      </c>
      <c r="AR6" s="111" t="n">
        <f aca="false">S6/24</f>
        <v>145.666666666667</v>
      </c>
      <c r="AS6" s="36"/>
      <c r="AT6" s="95" t="n">
        <v>0</v>
      </c>
      <c r="AU6" s="112" t="n">
        <v>0</v>
      </c>
      <c r="AV6" s="112" t="n">
        <v>0</v>
      </c>
      <c r="AW6" s="95" t="n">
        <v>0</v>
      </c>
      <c r="AX6" s="112" t="n">
        <v>15</v>
      </c>
      <c r="AY6" s="95" t="n">
        <v>660</v>
      </c>
      <c r="AZ6" s="95" t="n">
        <v>0</v>
      </c>
      <c r="BB6" s="113" t="n">
        <v>1085</v>
      </c>
      <c r="BC6" s="113" t="n">
        <v>1110</v>
      </c>
      <c r="BD6" s="113" t="n">
        <v>1319</v>
      </c>
      <c r="BE6" s="113" t="n">
        <f aca="false">BC6-BB6</f>
        <v>25</v>
      </c>
      <c r="BF6" s="113" t="n">
        <f aca="false">AQ6</f>
        <v>8690.55573145705</v>
      </c>
      <c r="BG6" s="114" t="n">
        <f aca="false">BD6/24</f>
        <v>54.9583333333333</v>
      </c>
      <c r="BH6" s="115" t="n">
        <v>1.389</v>
      </c>
      <c r="BI6" s="116" t="n">
        <v>1.356</v>
      </c>
      <c r="BJ6" s="117" t="n">
        <v>27</v>
      </c>
      <c r="BK6" s="117" t="n">
        <v>27.89</v>
      </c>
      <c r="BL6" s="118" t="n">
        <v>22.43</v>
      </c>
      <c r="BM6" s="117" t="n">
        <v>30.55</v>
      </c>
      <c r="BN6" s="118" t="n">
        <v>998.6</v>
      </c>
      <c r="BO6" s="117" t="n">
        <v>50.09</v>
      </c>
      <c r="BP6" s="119" t="n">
        <v>0.9377</v>
      </c>
      <c r="BQ6" s="113" t="n">
        <v>92.22</v>
      </c>
      <c r="BR6" s="117" t="n">
        <v>83.85</v>
      </c>
      <c r="BS6" s="120" t="n">
        <f aca="false">BR6-BQ6</f>
        <v>-8.37</v>
      </c>
      <c r="BT6" s="113" t="n">
        <v>12089</v>
      </c>
      <c r="BU6" s="113" t="n">
        <v>11784</v>
      </c>
      <c r="BV6" s="122" t="n">
        <f aca="false">BU6-BT6</f>
        <v>-305</v>
      </c>
      <c r="BW6" s="123" t="n">
        <f aca="false">BH6+BI6</f>
        <v>2.745</v>
      </c>
      <c r="BX6" s="114" t="n">
        <v>24</v>
      </c>
      <c r="BY6" s="114" t="n">
        <v>24</v>
      </c>
      <c r="CA6" s="114" t="n">
        <v>20.7</v>
      </c>
      <c r="CB6" s="114" t="n">
        <v>7.3</v>
      </c>
      <c r="CD6" s="114" t="n">
        <v>2.2</v>
      </c>
      <c r="CE6" s="114" t="n">
        <v>4</v>
      </c>
      <c r="CF6" s="114" t="n">
        <v>1.8</v>
      </c>
      <c r="CG6" s="114" t="n">
        <v>2.3</v>
      </c>
    </row>
    <row r="7" customFormat="false" ht="15" hidden="false" customHeight="false" outlineLevel="0" collapsed="false">
      <c r="A7" s="90"/>
      <c r="B7" s="91" t="n">
        <v>43131</v>
      </c>
      <c r="C7" s="92" t="n">
        <v>63</v>
      </c>
      <c r="D7" s="93" t="n">
        <v>0.58</v>
      </c>
      <c r="E7" s="94" t="n">
        <v>51</v>
      </c>
      <c r="F7" s="95" t="n">
        <v>75</v>
      </c>
      <c r="G7" s="95" t="n">
        <v>52</v>
      </c>
      <c r="H7" s="96" t="n">
        <v>24</v>
      </c>
      <c r="I7" s="96" t="n">
        <v>0</v>
      </c>
      <c r="J7" s="96" t="n">
        <v>24</v>
      </c>
      <c r="K7" s="96" t="n">
        <v>0</v>
      </c>
      <c r="L7" s="97" t="n">
        <v>0</v>
      </c>
      <c r="M7" s="97" t="n">
        <v>0</v>
      </c>
      <c r="N7" s="97" t="n">
        <v>0</v>
      </c>
      <c r="O7" s="97" t="n">
        <v>0</v>
      </c>
      <c r="P7" s="97" t="n">
        <v>0</v>
      </c>
      <c r="Q7" s="97" t="n">
        <v>0</v>
      </c>
      <c r="R7" s="97" t="n">
        <v>3704</v>
      </c>
      <c r="S7" s="98" t="n">
        <v>3236</v>
      </c>
      <c r="T7" s="98" t="n">
        <v>3236</v>
      </c>
      <c r="U7" s="99" t="n">
        <v>3164</v>
      </c>
      <c r="V7" s="99" t="n">
        <v>3259</v>
      </c>
      <c r="W7" s="96" t="n">
        <v>44</v>
      </c>
      <c r="X7" s="96" t="n">
        <v>0</v>
      </c>
      <c r="Y7" s="96" t="n">
        <v>47</v>
      </c>
      <c r="Z7" s="96" t="n">
        <v>0</v>
      </c>
      <c r="AA7" s="96" t="n">
        <v>62</v>
      </c>
      <c r="AB7" s="95" t="n">
        <v>0</v>
      </c>
      <c r="AC7" s="100" t="n">
        <f aca="false">V7-U7+AZ7</f>
        <v>95</v>
      </c>
      <c r="AD7" s="101" t="n">
        <f aca="false">U7-T7</f>
        <v>-72</v>
      </c>
      <c r="AE7" s="95" t="n">
        <v>153</v>
      </c>
      <c r="AF7" s="102" t="n">
        <f aca="false">IF(AE7&gt;0, V7/(AE7*24),"no data")</f>
        <v>0.887527233115468</v>
      </c>
      <c r="AG7" s="103" t="n">
        <f aca="false">IF(R7&gt;0,R7/24,"no data")</f>
        <v>154.333333333333</v>
      </c>
      <c r="AH7" s="102" t="n">
        <f aca="false">IF(U7&gt;0,(U7/R7),"no data")</f>
        <v>0.854211663066955</v>
      </c>
      <c r="AI7" s="104" t="n">
        <f aca="false">(1440-((W7*X7)+(Y7*Z7)+(AA7*AB7))/(W7+Y7+AA7))/1440</f>
        <v>1</v>
      </c>
      <c r="AJ7" s="105" t="n">
        <f aca="false">IF(U7&gt;0,(1440-((X7*W7+AT7*AU7)+(Z7*Y7+AV7*AW7)+(AA7*AB7+AX7*AY7))/(W7+Y7+AA7))/1440,"no data")</f>
        <v>0.888888888888889</v>
      </c>
      <c r="AK7" s="193" t="n">
        <v>10.05</v>
      </c>
      <c r="AL7" s="196" t="n">
        <v>134.24</v>
      </c>
      <c r="AM7" s="94" t="n">
        <f aca="false">AK7*AL7</f>
        <v>1349.112</v>
      </c>
      <c r="AN7" s="193" t="n">
        <v>26.34</v>
      </c>
      <c r="AO7" s="195" t="n">
        <v>980</v>
      </c>
      <c r="AP7" s="109" t="n">
        <f aca="false">AN7*AO7</f>
        <v>25813.2</v>
      </c>
      <c r="AQ7" s="130" t="n">
        <f aca="false">IF(U7&gt;0,((((AK7*AL7)+(AN7*AO7))/(U7*1000))*1000000),"no data")</f>
        <v>8584.80151706701</v>
      </c>
      <c r="AR7" s="111" t="n">
        <f aca="false">S7/24</f>
        <v>134.833333333333</v>
      </c>
      <c r="AS7" s="36"/>
      <c r="AT7" s="95" t="n">
        <v>0</v>
      </c>
      <c r="AU7" s="112" t="n">
        <v>0</v>
      </c>
      <c r="AV7" s="112" t="n">
        <v>0</v>
      </c>
      <c r="AW7" s="95" t="n">
        <v>0</v>
      </c>
      <c r="AX7" s="112" t="n">
        <v>17</v>
      </c>
      <c r="AY7" s="95" t="n">
        <v>1440</v>
      </c>
      <c r="AZ7" s="95" t="n">
        <v>0</v>
      </c>
      <c r="BB7" s="113" t="n">
        <v>1059</v>
      </c>
      <c r="BC7" s="113" t="n">
        <v>1116</v>
      </c>
      <c r="BD7" s="113" t="n">
        <v>1084</v>
      </c>
      <c r="BE7" s="113" t="n">
        <f aca="false">BC7-BB7</f>
        <v>57</v>
      </c>
      <c r="BF7" s="113" t="n">
        <f aca="false">AQ7</f>
        <v>8584.80151706701</v>
      </c>
      <c r="BG7" s="114" t="n">
        <f aca="false">BD7/24</f>
        <v>45.1666666666667</v>
      </c>
      <c r="BH7" s="115" t="n">
        <v>0.095</v>
      </c>
      <c r="BI7" s="116" t="n">
        <v>0.095</v>
      </c>
      <c r="BJ7" s="117" t="n">
        <v>27.5</v>
      </c>
      <c r="BK7" s="118" t="n">
        <v>27.38</v>
      </c>
      <c r="BL7" s="117" t="n">
        <v>22.45</v>
      </c>
      <c r="BM7" s="117" t="n">
        <v>30.37</v>
      </c>
      <c r="BN7" s="118" t="n">
        <v>996.4</v>
      </c>
      <c r="BO7" s="117" t="n">
        <v>50.07</v>
      </c>
      <c r="BP7" s="119" t="n">
        <v>0.9375</v>
      </c>
      <c r="BQ7" s="118" t="n">
        <v>90.33</v>
      </c>
      <c r="BR7" s="117" t="n">
        <v>84.05</v>
      </c>
      <c r="BS7" s="120" t="n">
        <f aca="false">BR7-BQ7</f>
        <v>-6.28</v>
      </c>
      <c r="BT7" s="113" t="n">
        <v>12144</v>
      </c>
      <c r="BU7" s="113" t="n">
        <v>11723</v>
      </c>
      <c r="BV7" s="135" t="n">
        <f aca="false">BU7-BT7</f>
        <v>-421</v>
      </c>
      <c r="BW7" s="113" t="n">
        <f aca="false">BH7+BI7</f>
        <v>0.19</v>
      </c>
      <c r="BX7" s="114" t="n">
        <v>1</v>
      </c>
      <c r="BY7" s="114" t="n">
        <v>1</v>
      </c>
      <c r="CA7" s="114" t="n">
        <v>15.6</v>
      </c>
      <c r="CB7" s="114" t="n">
        <v>2.5</v>
      </c>
      <c r="CD7" s="114" t="n">
        <v>2.1</v>
      </c>
      <c r="CE7" s="114" t="n">
        <v>3.5</v>
      </c>
      <c r="CF7" s="114" t="n">
        <v>1.8</v>
      </c>
      <c r="CG7" s="114" t="n">
        <v>2.2</v>
      </c>
    </row>
    <row r="8" customFormat="false" ht="15" hidden="false" customHeight="false" outlineLevel="0" collapsed="false">
      <c r="A8" s="90"/>
      <c r="B8" s="91" t="n">
        <v>43132</v>
      </c>
      <c r="C8" s="92" t="n">
        <v>64</v>
      </c>
      <c r="D8" s="93" t="n">
        <v>0.515</v>
      </c>
      <c r="E8" s="94" t="n">
        <v>50</v>
      </c>
      <c r="F8" s="95" t="n">
        <v>75</v>
      </c>
      <c r="G8" s="95" t="n">
        <v>54</v>
      </c>
      <c r="H8" s="96" t="n">
        <v>24</v>
      </c>
      <c r="I8" s="96" t="n">
        <v>0</v>
      </c>
      <c r="J8" s="96" t="n">
        <v>24</v>
      </c>
      <c r="K8" s="96" t="n">
        <v>0</v>
      </c>
      <c r="L8" s="97" t="n">
        <v>0</v>
      </c>
      <c r="M8" s="97" t="n">
        <v>0</v>
      </c>
      <c r="N8" s="97" t="n">
        <v>0</v>
      </c>
      <c r="O8" s="97" t="n">
        <v>0</v>
      </c>
      <c r="P8" s="97" t="n">
        <v>13</v>
      </c>
      <c r="Q8" s="97" t="n">
        <v>0</v>
      </c>
      <c r="R8" s="97" t="n">
        <v>3705</v>
      </c>
      <c r="S8" s="98" t="n">
        <v>3448</v>
      </c>
      <c r="T8" s="98" t="n">
        <v>3448</v>
      </c>
      <c r="U8" s="99" t="n">
        <v>3379</v>
      </c>
      <c r="V8" s="99" t="n">
        <v>3482</v>
      </c>
      <c r="W8" s="96" t="n">
        <v>44</v>
      </c>
      <c r="X8" s="96" t="n">
        <v>0</v>
      </c>
      <c r="Y8" s="96" t="n">
        <v>46</v>
      </c>
      <c r="Z8" s="96" t="n">
        <v>0</v>
      </c>
      <c r="AA8" s="96" t="n">
        <v>62</v>
      </c>
      <c r="AB8" s="95" t="n">
        <v>0</v>
      </c>
      <c r="AC8" s="100" t="n">
        <f aca="false">V8-U8+AZ8</f>
        <v>103</v>
      </c>
      <c r="AD8" s="101" t="n">
        <f aca="false">U8-T8</f>
        <v>-69</v>
      </c>
      <c r="AE8" s="95" t="n">
        <v>155</v>
      </c>
      <c r="AF8" s="102" t="n">
        <f aca="false">IF(AE8&gt;0, V8/(AE8*24),"no data")</f>
        <v>0.936021505376344</v>
      </c>
      <c r="AG8" s="103" t="n">
        <f aca="false">IF(R8&gt;0,R8/24,"no data")</f>
        <v>154.375</v>
      </c>
      <c r="AH8" s="102" t="n">
        <f aca="false">IF(U8&gt;0,(U8/R8),"no data")</f>
        <v>0.912010796221323</v>
      </c>
      <c r="AI8" s="104" t="n">
        <f aca="false">(1440-((W8*X8)+(Y8*Z8)+(AA8*AB8))/(W8+Y8+AA8))/1440</f>
        <v>1</v>
      </c>
      <c r="AJ8" s="105" t="n">
        <f aca="false">IF(U8&gt;0,(1440-((X8*W8+AT8*AU8)+(Z8*Y8+AV8*AW8)+(AA8*AB8+AX8*AY8))/(W8+Y8+AA8))/1440,"no data")</f>
        <v>0.945723684210526</v>
      </c>
      <c r="AK8" s="106" t="n">
        <v>10.725</v>
      </c>
      <c r="AL8" s="107" t="n">
        <v>135.45</v>
      </c>
      <c r="AM8" s="94" t="n">
        <f aca="false">AK8*AL8</f>
        <v>1452.70125</v>
      </c>
      <c r="AN8" s="106" t="n">
        <v>28.46155</v>
      </c>
      <c r="AO8" s="108" t="n">
        <v>978.7218194371</v>
      </c>
      <c r="AP8" s="109" t="n">
        <f aca="false">AN8*AO8</f>
        <v>27855.94</v>
      </c>
      <c r="AQ8" s="130" t="n">
        <f aca="false">IF(U8&gt;0,((((AK8*AL8)+(AN8*AO8))/(U8*1000))*1000000),"no data")</f>
        <v>8673.76183782184</v>
      </c>
      <c r="AR8" s="111" t="n">
        <f aca="false">S8/24</f>
        <v>143.666666666667</v>
      </c>
      <c r="AS8" s="36"/>
      <c r="AT8" s="95" t="n">
        <v>0</v>
      </c>
      <c r="AU8" s="112" t="n">
        <v>0</v>
      </c>
      <c r="AV8" s="112" t="n">
        <v>0</v>
      </c>
      <c r="AW8" s="95" t="n">
        <v>0</v>
      </c>
      <c r="AX8" s="112" t="n">
        <v>18</v>
      </c>
      <c r="AY8" s="95" t="n">
        <v>660</v>
      </c>
      <c r="AZ8" s="95" t="n">
        <v>0</v>
      </c>
      <c r="BB8" s="113" t="n">
        <v>1067</v>
      </c>
      <c r="BC8" s="113" t="n">
        <v>1115</v>
      </c>
      <c r="BD8" s="113" t="n">
        <v>1300</v>
      </c>
      <c r="BE8" s="113" t="n">
        <f aca="false">BC8-BB8</f>
        <v>48</v>
      </c>
      <c r="BF8" s="113" t="n">
        <f aca="false">AQ8</f>
        <v>8673.76183782184</v>
      </c>
      <c r="BG8" s="114" t="n">
        <f aca="false">BD8/24</f>
        <v>54.1666666666667</v>
      </c>
      <c r="BH8" s="115" t="n">
        <v>1.269</v>
      </c>
      <c r="BI8" s="116" t="n">
        <v>1.269</v>
      </c>
      <c r="BJ8" s="117" t="n">
        <v>27</v>
      </c>
      <c r="BK8" s="118" t="n">
        <v>27.6</v>
      </c>
      <c r="BL8" s="117" t="n">
        <v>22.55</v>
      </c>
      <c r="BM8" s="117" t="n">
        <v>30.55</v>
      </c>
      <c r="BN8" s="118" t="n">
        <v>996.9</v>
      </c>
      <c r="BO8" s="117" t="n">
        <v>50.07</v>
      </c>
      <c r="BP8" s="136" t="n">
        <v>0.937</v>
      </c>
      <c r="BQ8" s="117" t="n">
        <v>90.53</v>
      </c>
      <c r="BR8" s="117" t="n">
        <v>84.1</v>
      </c>
      <c r="BS8" s="120" t="n">
        <f aca="false">BR8-BQ8</f>
        <v>-6.43000000000001</v>
      </c>
      <c r="BT8" s="134" t="n">
        <v>12169</v>
      </c>
      <c r="BU8" s="134" t="n">
        <v>11773</v>
      </c>
      <c r="BV8" s="135" t="n">
        <f aca="false">BU8-BT8</f>
        <v>-396</v>
      </c>
      <c r="BW8" s="113" t="n">
        <f aca="false">BH8+BI8</f>
        <v>2.538</v>
      </c>
      <c r="BX8" s="114" t="n">
        <v>13</v>
      </c>
      <c r="BY8" s="114" t="n">
        <v>13</v>
      </c>
      <c r="CA8" s="114" t="n">
        <v>16.5</v>
      </c>
      <c r="CB8" s="114" t="n">
        <v>4.6</v>
      </c>
      <c r="CD8" s="114" t="n">
        <v>2.1</v>
      </c>
      <c r="CE8" s="114" t="n">
        <v>3.6</v>
      </c>
      <c r="CF8" s="126" t="n">
        <v>1.8</v>
      </c>
      <c r="CG8" s="114" t="n">
        <v>2.3</v>
      </c>
    </row>
    <row r="9" customFormat="false" ht="15" hidden="false" customHeight="false" outlineLevel="0" collapsed="false">
      <c r="A9" s="90"/>
      <c r="B9" s="91" t="n">
        <v>43133</v>
      </c>
      <c r="C9" s="92" t="n">
        <v>62.45</v>
      </c>
      <c r="D9" s="93" t="n">
        <v>0.472</v>
      </c>
      <c r="E9" s="94" t="n">
        <v>47.96</v>
      </c>
      <c r="F9" s="95" t="n">
        <v>81</v>
      </c>
      <c r="G9" s="95" t="n">
        <v>48</v>
      </c>
      <c r="H9" s="96" t="n">
        <v>24</v>
      </c>
      <c r="I9" s="96" t="n">
        <v>0</v>
      </c>
      <c r="J9" s="96" t="n">
        <v>24</v>
      </c>
      <c r="K9" s="96" t="n">
        <v>0</v>
      </c>
      <c r="L9" s="97" t="n">
        <v>0</v>
      </c>
      <c r="M9" s="97" t="n">
        <v>0</v>
      </c>
      <c r="N9" s="97" t="n">
        <v>0</v>
      </c>
      <c r="O9" s="97" t="n">
        <v>0</v>
      </c>
      <c r="P9" s="97" t="n">
        <v>24</v>
      </c>
      <c r="Q9" s="97" t="n">
        <v>0</v>
      </c>
      <c r="R9" s="97" t="n">
        <v>3705</v>
      </c>
      <c r="S9" s="98" t="n">
        <v>3663</v>
      </c>
      <c r="T9" s="98" t="n">
        <v>3663</v>
      </c>
      <c r="U9" s="99" t="n">
        <v>3590</v>
      </c>
      <c r="V9" s="99" t="n">
        <v>3700</v>
      </c>
      <c r="W9" s="96" t="n">
        <v>44</v>
      </c>
      <c r="X9" s="96" t="n">
        <v>0</v>
      </c>
      <c r="Y9" s="96" t="n">
        <v>47</v>
      </c>
      <c r="Z9" s="96" t="n">
        <v>0</v>
      </c>
      <c r="AA9" s="96" t="n">
        <v>63</v>
      </c>
      <c r="AB9" s="95" t="n">
        <v>0</v>
      </c>
      <c r="AC9" s="100" t="n">
        <f aca="false">V9-U9+AZ9</f>
        <v>110</v>
      </c>
      <c r="AD9" s="101" t="n">
        <f aca="false">U9-T9</f>
        <v>-73</v>
      </c>
      <c r="AE9" s="95" t="n">
        <v>157</v>
      </c>
      <c r="AF9" s="102" t="n">
        <f aca="false">IF(AE9&gt;0, V9/(AE9*24),"no data")</f>
        <v>0.981953290870488</v>
      </c>
      <c r="AG9" s="103" t="n">
        <f aca="false">IF(R9&gt;0,R9/24,"no data")</f>
        <v>154.375</v>
      </c>
      <c r="AH9" s="102" t="n">
        <f aca="false">IF(U9&gt;0,(U9/R9),"no data")</f>
        <v>0.968960863697706</v>
      </c>
      <c r="AI9" s="104" t="n">
        <f aca="false">(1440-((W9*X9)+(Y9*Z9)+(AA9*AB9))/(W9+Y9+AA9))/1440</f>
        <v>1</v>
      </c>
      <c r="AJ9" s="105" t="n">
        <f aca="false">IF(U9&gt;0,(1440-((X9*W9+AT9*AU9)+(Z9*Y9+AV9*AW9)+(AA9*AB9+AX9*AY9))/(W9+Y9+AA9))/1440,"no data")</f>
        <v>1</v>
      </c>
      <c r="AK9" s="127" t="n">
        <v>10.77</v>
      </c>
      <c r="AL9" s="128" t="n">
        <v>136.54</v>
      </c>
      <c r="AM9" s="94" t="n">
        <f aca="false">AK9*AL9</f>
        <v>1470.5358</v>
      </c>
      <c r="AN9" s="127" t="n">
        <v>30.62869</v>
      </c>
      <c r="AO9" s="129" t="n">
        <v>978.015710107093</v>
      </c>
      <c r="AP9" s="109" t="n">
        <f aca="false">AN9*AO9</f>
        <v>29955.34</v>
      </c>
      <c r="AQ9" s="130" t="n">
        <f aca="false">IF(U9&gt;0,((((AK9*AL9)+(AN9*AO9))/(U9*1000))*1000000),"no data")</f>
        <v>8753.72584958217</v>
      </c>
      <c r="AR9" s="111" t="n">
        <f aca="false">S9/24</f>
        <v>152.625</v>
      </c>
      <c r="AS9" s="36"/>
      <c r="AT9" s="95" t="n">
        <v>0</v>
      </c>
      <c r="AU9" s="112" t="n">
        <v>0</v>
      </c>
      <c r="AV9" s="112" t="n">
        <v>0</v>
      </c>
      <c r="AW9" s="95" t="n">
        <v>0</v>
      </c>
      <c r="AX9" s="112" t="n">
        <v>0</v>
      </c>
      <c r="AY9" s="95" t="n">
        <v>0</v>
      </c>
      <c r="AZ9" s="95" t="n">
        <v>0</v>
      </c>
      <c r="BB9" s="113" t="n">
        <v>1056</v>
      </c>
      <c r="BC9" s="113" t="n">
        <v>1135</v>
      </c>
      <c r="BD9" s="113" t="n">
        <v>1509</v>
      </c>
      <c r="BE9" s="113" t="n">
        <f aca="false">BC9-BB9</f>
        <v>79</v>
      </c>
      <c r="BF9" s="113" t="n">
        <f aca="false">AQ9</f>
        <v>8753.72584958217</v>
      </c>
      <c r="BG9" s="114" t="n">
        <f aca="false">BD9/24</f>
        <v>62.875</v>
      </c>
      <c r="BH9" s="115" t="n">
        <v>2.364</v>
      </c>
      <c r="BI9" s="116" t="n">
        <v>2.358</v>
      </c>
      <c r="BJ9" s="117" t="n">
        <v>27</v>
      </c>
      <c r="BK9" s="118" t="n">
        <v>22.9</v>
      </c>
      <c r="BL9" s="118" t="n">
        <v>22.9</v>
      </c>
      <c r="BM9" s="118" t="n">
        <v>30.4</v>
      </c>
      <c r="BN9" s="118" t="n">
        <v>995</v>
      </c>
      <c r="BO9" s="117" t="n">
        <v>50.06</v>
      </c>
      <c r="BP9" s="119" t="n">
        <v>0.9366</v>
      </c>
      <c r="BQ9" s="114" t="n">
        <v>88.68</v>
      </c>
      <c r="BR9" s="114" t="n">
        <v>84.16</v>
      </c>
      <c r="BS9" s="120" t="n">
        <f aca="false">BR9-BQ9</f>
        <v>-4.52000000000001</v>
      </c>
      <c r="BT9" s="134" t="n">
        <v>12936</v>
      </c>
      <c r="BU9" s="134" t="n">
        <v>12602</v>
      </c>
      <c r="BV9" s="135" t="n">
        <f aca="false">BU9-BT9</f>
        <v>-334</v>
      </c>
      <c r="BW9" s="113" t="n">
        <f aca="false">BH9+BI9</f>
        <v>4.722</v>
      </c>
      <c r="BX9" s="137" t="n">
        <v>24</v>
      </c>
      <c r="BY9" s="114" t="n">
        <v>24</v>
      </c>
      <c r="CA9" s="114" t="n">
        <v>12.4</v>
      </c>
      <c r="CB9" s="114" t="n">
        <v>6.72</v>
      </c>
      <c r="CD9" s="114" t="n">
        <v>2.1</v>
      </c>
      <c r="CE9" s="114" t="n">
        <v>3.1</v>
      </c>
      <c r="CF9" s="126" t="n">
        <v>1.8</v>
      </c>
      <c r="CG9" s="114" t="n">
        <v>2.5</v>
      </c>
    </row>
    <row r="10" customFormat="false" ht="15" hidden="false" customHeight="false" outlineLevel="0" collapsed="false">
      <c r="A10" s="90"/>
      <c r="B10" s="91" t="n">
        <v>43134</v>
      </c>
      <c r="C10" s="92" t="n">
        <v>61.12</v>
      </c>
      <c r="D10" s="93" t="n">
        <v>0.537</v>
      </c>
      <c r="E10" s="94" t="n">
        <v>48.16</v>
      </c>
      <c r="F10" s="95" t="n">
        <v>74</v>
      </c>
      <c r="G10" s="95" t="n">
        <v>49</v>
      </c>
      <c r="H10" s="96" t="n">
        <v>24</v>
      </c>
      <c r="I10" s="96" t="n">
        <v>0</v>
      </c>
      <c r="J10" s="96" t="n">
        <v>24</v>
      </c>
      <c r="K10" s="96" t="n">
        <v>0</v>
      </c>
      <c r="L10" s="97" t="n">
        <v>0</v>
      </c>
      <c r="M10" s="97" t="n">
        <v>0</v>
      </c>
      <c r="N10" s="97" t="n">
        <v>0</v>
      </c>
      <c r="O10" s="97" t="n">
        <v>0</v>
      </c>
      <c r="P10" s="97" t="n">
        <v>24</v>
      </c>
      <c r="Q10" s="97" t="n">
        <v>0</v>
      </c>
      <c r="R10" s="97" t="n">
        <v>3706</v>
      </c>
      <c r="S10" s="98" t="n">
        <v>3651</v>
      </c>
      <c r="T10" s="98" t="n">
        <v>3651</v>
      </c>
      <c r="U10" s="99" t="n">
        <v>3576</v>
      </c>
      <c r="V10" s="99" t="n">
        <v>3684</v>
      </c>
      <c r="W10" s="96" t="n">
        <v>44</v>
      </c>
      <c r="X10" s="96" t="n">
        <v>0</v>
      </c>
      <c r="Y10" s="96" t="n">
        <v>47</v>
      </c>
      <c r="Z10" s="96" t="n">
        <v>0</v>
      </c>
      <c r="AA10" s="96" t="n">
        <v>63</v>
      </c>
      <c r="AB10" s="95" t="n">
        <v>0</v>
      </c>
      <c r="AC10" s="100" t="n">
        <f aca="false">V10-U10+AZ10</f>
        <v>108</v>
      </c>
      <c r="AD10" s="101" t="n">
        <f aca="false">U10-T10</f>
        <v>-75</v>
      </c>
      <c r="AE10" s="95" t="n">
        <v>156</v>
      </c>
      <c r="AF10" s="102" t="n">
        <f aca="false">IF(AE10&gt;0, V10/(AE10*24),"no data")</f>
        <v>0.983974358974359</v>
      </c>
      <c r="AG10" s="103" t="n">
        <f aca="false">IF(R10&gt;0,R10/24,"no data")</f>
        <v>154.416666666667</v>
      </c>
      <c r="AH10" s="102" t="n">
        <f aca="false">IF(U10&gt;0,(U10/R10),"no data")</f>
        <v>0.96492174851592</v>
      </c>
      <c r="AI10" s="104" t="n">
        <f aca="false">(1440-((W10*X10)+(Y10*Z10)+(AA10*AB10))/(W10+Y10+AA10))/1440</f>
        <v>1</v>
      </c>
      <c r="AJ10" s="105" t="n">
        <f aca="false">IF(U10&gt;0,(1440-((X10*W10+AT10*AU10)+(Z10*Y10+AV10*AW10)+(AA10*AB10+AX10*AY10))/(W10+Y10+AA10))/1440,"no data")</f>
        <v>1</v>
      </c>
      <c r="AK10" s="127" t="n">
        <v>10.786</v>
      </c>
      <c r="AL10" s="133" t="n">
        <v>137.52</v>
      </c>
      <c r="AM10" s="94" t="n">
        <f aca="false">AK10*AL10</f>
        <v>1483.29072</v>
      </c>
      <c r="AN10" s="127" t="n">
        <v>30.56276</v>
      </c>
      <c r="AO10" s="129" t="n">
        <v>977.353812286587</v>
      </c>
      <c r="AP10" s="109" t="n">
        <f aca="false">AN10*AO10</f>
        <v>29870.63</v>
      </c>
      <c r="AQ10" s="130" t="n">
        <f aca="false">IF(U10&gt;0,((((AK10*AL10)+(AN10*AO10))/(U10*1000))*1000000),"no data")</f>
        <v>8767.87492170022</v>
      </c>
      <c r="AR10" s="111" t="n">
        <f aca="false">S10/24</f>
        <v>152.125</v>
      </c>
      <c r="AS10" s="36"/>
      <c r="AT10" s="95" t="n">
        <v>0</v>
      </c>
      <c r="AU10" s="112" t="n">
        <v>0</v>
      </c>
      <c r="AV10" s="112" t="n">
        <v>0</v>
      </c>
      <c r="AW10" s="95" t="n">
        <v>0</v>
      </c>
      <c r="AX10" s="112" t="n">
        <v>0</v>
      </c>
      <c r="AY10" s="95" t="n">
        <v>0</v>
      </c>
      <c r="AZ10" s="95" t="n">
        <v>0</v>
      </c>
      <c r="BB10" s="113" t="n">
        <v>1053</v>
      </c>
      <c r="BC10" s="113" t="n">
        <v>1129</v>
      </c>
      <c r="BD10" s="113" t="n">
        <v>1502</v>
      </c>
      <c r="BE10" s="113" t="n">
        <f aca="false">BC10-BB10</f>
        <v>76</v>
      </c>
      <c r="BF10" s="113" t="n">
        <f aca="false">AQ10</f>
        <v>8767.87492170022</v>
      </c>
      <c r="BG10" s="114" t="n">
        <f aca="false">BD10/24</f>
        <v>62.5833333333333</v>
      </c>
      <c r="BH10" s="115" t="n">
        <v>2.335</v>
      </c>
      <c r="BI10" s="116" t="n">
        <v>2.335</v>
      </c>
      <c r="BJ10" s="117" t="n">
        <v>27</v>
      </c>
      <c r="BK10" s="118" t="n">
        <v>27.34</v>
      </c>
      <c r="BL10" s="118" t="n">
        <v>22.79</v>
      </c>
      <c r="BM10" s="118" t="n">
        <v>30.84</v>
      </c>
      <c r="BN10" s="118" t="n">
        <v>997</v>
      </c>
      <c r="BO10" s="117" t="n">
        <v>50.08</v>
      </c>
      <c r="BP10" s="119" t="n">
        <v>0.9363</v>
      </c>
      <c r="BQ10" s="114" t="n">
        <v>88.32</v>
      </c>
      <c r="BR10" s="114" t="n">
        <v>84</v>
      </c>
      <c r="BS10" s="120" t="n">
        <f aca="false">BR10-BQ10</f>
        <v>-4.31999999999999</v>
      </c>
      <c r="BT10" s="134" t="n">
        <v>12207</v>
      </c>
      <c r="BU10" s="134" t="n">
        <v>11747</v>
      </c>
      <c r="BV10" s="135" t="n">
        <f aca="false">BU10-BT10</f>
        <v>-460</v>
      </c>
      <c r="BW10" s="113" t="n">
        <f aca="false">BH10+BI10</f>
        <v>4.67</v>
      </c>
      <c r="BX10" s="114" t="n">
        <v>24</v>
      </c>
      <c r="BY10" s="114" t="n">
        <v>24</v>
      </c>
      <c r="CA10" s="114" t="n">
        <v>11.71</v>
      </c>
      <c r="CB10" s="114" t="n">
        <v>7.3</v>
      </c>
      <c r="CD10" s="114" t="n">
        <v>2.1</v>
      </c>
      <c r="CE10" s="114" t="n">
        <v>3.2</v>
      </c>
      <c r="CF10" s="126" t="n">
        <v>1.9</v>
      </c>
      <c r="CG10" s="126" t="n">
        <v>2.2</v>
      </c>
    </row>
    <row r="11" customFormat="false" ht="15" hidden="false" customHeight="false" outlineLevel="0" collapsed="false">
      <c r="A11" s="90"/>
      <c r="B11" s="91" t="n">
        <v>43135</v>
      </c>
      <c r="C11" s="92" t="n">
        <v>60</v>
      </c>
      <c r="D11" s="93" t="n">
        <v>0.53</v>
      </c>
      <c r="E11" s="94" t="n">
        <v>48</v>
      </c>
      <c r="F11" s="95" t="n">
        <v>74</v>
      </c>
      <c r="G11" s="95" t="n">
        <v>49</v>
      </c>
      <c r="H11" s="96" t="n">
        <v>12</v>
      </c>
      <c r="I11" s="96" t="n">
        <v>17</v>
      </c>
      <c r="J11" s="96" t="n">
        <v>11</v>
      </c>
      <c r="K11" s="96" t="n">
        <v>29</v>
      </c>
      <c r="L11" s="97" t="n">
        <v>0</v>
      </c>
      <c r="M11" s="97" t="n">
        <v>0</v>
      </c>
      <c r="N11" s="97" t="n">
        <v>0</v>
      </c>
      <c r="O11" s="97" t="n">
        <v>0</v>
      </c>
      <c r="P11" s="97" t="n">
        <v>0</v>
      </c>
      <c r="Q11" s="97" t="n">
        <v>0</v>
      </c>
      <c r="R11" s="97" t="n">
        <v>3708</v>
      </c>
      <c r="S11" s="98" t="n">
        <v>1803</v>
      </c>
      <c r="T11" s="98" t="n">
        <v>1803</v>
      </c>
      <c r="U11" s="99" t="n">
        <v>1789</v>
      </c>
      <c r="V11" s="99" t="n">
        <v>1862</v>
      </c>
      <c r="W11" s="96" t="n">
        <v>44</v>
      </c>
      <c r="X11" s="96" t="n">
        <v>686</v>
      </c>
      <c r="Y11" s="96" t="n">
        <v>47</v>
      </c>
      <c r="Z11" s="96" t="n">
        <v>665</v>
      </c>
      <c r="AA11" s="96" t="n">
        <v>63</v>
      </c>
      <c r="AB11" s="95" t="n">
        <v>0</v>
      </c>
      <c r="AC11" s="100" t="n">
        <f aca="false">V11-U11+AZ11</f>
        <v>73</v>
      </c>
      <c r="AD11" s="101" t="n">
        <f aca="false">U11-T11</f>
        <v>-14</v>
      </c>
      <c r="AE11" s="95" t="n">
        <v>95</v>
      </c>
      <c r="AF11" s="102" t="n">
        <f aca="false">IF(AE11&gt;0, V11/(AE11*24),"no data")</f>
        <v>0.816666666666667</v>
      </c>
      <c r="AG11" s="103" t="n">
        <f aca="false">IF(R11&gt;0,R11/24,"no data")</f>
        <v>154.5</v>
      </c>
      <c r="AH11" s="102" t="n">
        <f aca="false">IF(U11&gt;0,(U11/R11),"no data")</f>
        <v>0.482470334412082</v>
      </c>
      <c r="AI11" s="104" t="n">
        <f aca="false">(1440-((W11*X11)+(Y11*Z11)+(AA11*AB11))/(W11+Y11+AA11))/1440</f>
        <v>0.722948232323232</v>
      </c>
      <c r="AJ11" s="105" t="n">
        <f aca="false">IF(U11&gt;0,(1440-((X11*W11+AT11*AU11)+(Z11*Y11+AV11*AW11)+(AA11*AB11+AX11*AY11))/(W11+Y11+AA11))/1440,"no data")</f>
        <v>0.504703282828283</v>
      </c>
      <c r="AK11" s="127" t="n">
        <v>5.5</v>
      </c>
      <c r="AL11" s="133" t="n">
        <v>142.38</v>
      </c>
      <c r="AM11" s="94" t="n">
        <f aca="false">AK11*AL11</f>
        <v>783.09</v>
      </c>
      <c r="AN11" s="127" t="n">
        <v>15.92317</v>
      </c>
      <c r="AO11" s="129" t="n">
        <v>977.523947806875</v>
      </c>
      <c r="AP11" s="109" t="n">
        <f aca="false">AN11*AO11</f>
        <v>15565.28</v>
      </c>
      <c r="AQ11" s="130" t="n">
        <f aca="false">IF(U11&gt;0,((((AK11*AL11)+(AN11*AO11))/(U11*1000))*1000000),"no data")</f>
        <v>9138.27277808832</v>
      </c>
      <c r="AR11" s="111" t="n">
        <f aca="false">S11/24</f>
        <v>75.125</v>
      </c>
      <c r="AS11" s="36"/>
      <c r="AT11" s="95" t="n">
        <v>20</v>
      </c>
      <c r="AU11" s="112" t="n">
        <v>17</v>
      </c>
      <c r="AV11" s="112" t="n">
        <v>23</v>
      </c>
      <c r="AW11" s="95" t="n">
        <v>86</v>
      </c>
      <c r="AX11" s="112" t="n">
        <v>32</v>
      </c>
      <c r="AY11" s="95" t="n">
        <v>1440</v>
      </c>
      <c r="AZ11" s="95" t="n">
        <v>0</v>
      </c>
      <c r="BB11" s="113" t="n">
        <v>523</v>
      </c>
      <c r="BC11" s="113" t="n">
        <v>599</v>
      </c>
      <c r="BD11" s="113" t="n">
        <v>740</v>
      </c>
      <c r="BE11" s="113" t="n">
        <f aca="false">BC11-BB11</f>
        <v>76</v>
      </c>
      <c r="BF11" s="113" t="n">
        <f aca="false">AQ11</f>
        <v>9138.27277808832</v>
      </c>
      <c r="BG11" s="114" t="n">
        <f aca="false">BD11/24</f>
        <v>30.8333333333333</v>
      </c>
      <c r="BH11" s="115" t="n">
        <v>1.267</v>
      </c>
      <c r="BI11" s="116" t="n">
        <v>1.135</v>
      </c>
      <c r="BJ11" s="117" t="n">
        <v>0</v>
      </c>
      <c r="BK11" s="118" t="n">
        <v>13.9</v>
      </c>
      <c r="BL11" s="118" t="n">
        <v>12.25</v>
      </c>
      <c r="BM11" s="118" t="n">
        <v>15.67</v>
      </c>
      <c r="BN11" s="118" t="n">
        <v>998</v>
      </c>
      <c r="BO11" s="117" t="n">
        <v>50.06</v>
      </c>
      <c r="BP11" s="119" t="n">
        <v>0.9348</v>
      </c>
      <c r="BQ11" s="114" t="n">
        <v>83.6</v>
      </c>
      <c r="BR11" s="114" t="n">
        <v>86.02</v>
      </c>
      <c r="BS11" s="120" t="n">
        <f aca="false">BR11-BQ11</f>
        <v>2.42</v>
      </c>
      <c r="BT11" s="113" t="n">
        <v>13846</v>
      </c>
      <c r="BU11" s="113" t="n">
        <v>12510</v>
      </c>
      <c r="BV11" s="135" t="n">
        <f aca="false">BU11-BT11</f>
        <v>-1336</v>
      </c>
      <c r="BW11" s="113" t="n">
        <f aca="false">BH11+BI11</f>
        <v>2.402</v>
      </c>
      <c r="BX11" s="126" t="n">
        <v>11.87</v>
      </c>
      <c r="BY11" s="126" t="n">
        <v>12.35</v>
      </c>
      <c r="CA11" s="126" t="n">
        <v>0</v>
      </c>
      <c r="CB11" s="126" t="n">
        <v>0.4</v>
      </c>
      <c r="CD11" s="126" t="n">
        <v>2.2</v>
      </c>
      <c r="CE11" s="126" t="n">
        <v>2.9</v>
      </c>
      <c r="CF11" s="126" t="n">
        <v>2</v>
      </c>
      <c r="CG11" s="126" t="n">
        <v>2.3</v>
      </c>
    </row>
    <row r="12" customFormat="false" ht="15" hidden="false" customHeight="false" outlineLevel="0" collapsed="false">
      <c r="A12" s="138" t="s">
        <v>97</v>
      </c>
      <c r="B12" s="139" t="n">
        <v>43136</v>
      </c>
      <c r="C12" s="140" t="n">
        <v>59.6</v>
      </c>
      <c r="D12" s="141" t="n">
        <v>0.56</v>
      </c>
      <c r="E12" s="142" t="n">
        <v>47.6</v>
      </c>
      <c r="F12" s="143" t="n">
        <v>74</v>
      </c>
      <c r="G12" s="143" t="n">
        <v>47</v>
      </c>
      <c r="H12" s="144" t="n">
        <v>21</v>
      </c>
      <c r="I12" s="144" t="n">
        <v>45</v>
      </c>
      <c r="J12" s="144" t="n">
        <v>24</v>
      </c>
      <c r="K12" s="144" t="n">
        <v>0</v>
      </c>
      <c r="L12" s="145" t="n">
        <v>0</v>
      </c>
      <c r="M12" s="145" t="n">
        <v>0</v>
      </c>
      <c r="N12" s="145" t="n">
        <v>0</v>
      </c>
      <c r="O12" s="145" t="n">
        <v>0</v>
      </c>
      <c r="P12" s="145" t="n">
        <v>21</v>
      </c>
      <c r="Q12" s="145" t="n">
        <v>42</v>
      </c>
      <c r="R12" s="146" t="n">
        <v>3706</v>
      </c>
      <c r="S12" s="147" t="n">
        <v>3516</v>
      </c>
      <c r="T12" s="147" t="n">
        <v>3516</v>
      </c>
      <c r="U12" s="148" t="n">
        <v>3460</v>
      </c>
      <c r="V12" s="148" t="n">
        <v>3563</v>
      </c>
      <c r="W12" s="143" t="n">
        <v>45</v>
      </c>
      <c r="X12" s="143" t="n">
        <v>95</v>
      </c>
      <c r="Y12" s="143" t="n">
        <v>49</v>
      </c>
      <c r="Z12" s="143" t="n">
        <v>0</v>
      </c>
      <c r="AA12" s="143" t="n">
        <v>62</v>
      </c>
      <c r="AB12" s="143" t="n">
        <v>0</v>
      </c>
      <c r="AC12" s="149" t="n">
        <f aca="false">V12-U12+AZ12</f>
        <v>103</v>
      </c>
      <c r="AD12" s="150" t="n">
        <f aca="false">U12-T12</f>
        <v>-56</v>
      </c>
      <c r="AE12" s="143" t="n">
        <v>157</v>
      </c>
      <c r="AF12" s="151" t="n">
        <f aca="false">IF(AE12&gt;0, V12/(AE12*24),"no data")</f>
        <v>0.945594479830149</v>
      </c>
      <c r="AG12" s="152" t="n">
        <f aca="false">IF(R12&gt;0,R12/24,"no data")</f>
        <v>154.416666666667</v>
      </c>
      <c r="AH12" s="151" t="n">
        <f aca="false">IF(U12&gt;0,(U12/R12),"no data")</f>
        <v>0.933621154883972</v>
      </c>
      <c r="AI12" s="153" t="n">
        <f aca="false">(1440-((W12*X12)+(Y12*Z12)+(AA12*AB12))/(W12+Y12+AA12))/1440</f>
        <v>0.980969551282051</v>
      </c>
      <c r="AJ12" s="154" t="n">
        <f aca="false">IF(U12&gt;0,(1440-((X12*W12+AT12*AU12)+(Z12*Y12+AV12*AW12)+(AA12*AB12+AX12*AY12))/(W12+Y12+AA12))/1440,"no data")</f>
        <v>0.958186431623932</v>
      </c>
      <c r="AK12" s="127" t="n">
        <v>10.81</v>
      </c>
      <c r="AL12" s="133" t="n">
        <v>137.3</v>
      </c>
      <c r="AM12" s="142" t="n">
        <f aca="false">AK12*AL12</f>
        <v>1484.213</v>
      </c>
      <c r="AN12" s="127" t="n">
        <v>29.35018</v>
      </c>
      <c r="AO12" s="129" t="n">
        <v>974.704073365138</v>
      </c>
      <c r="AP12" s="155" t="n">
        <f aca="false">AN12*AO12</f>
        <v>28607.74</v>
      </c>
      <c r="AQ12" s="156" t="n">
        <f aca="false">IF(U12&gt;0,((((AK12*AL12)+(AN12*AO12))/(U12*1000))*1000000),"no data")</f>
        <v>8697.09624277457</v>
      </c>
      <c r="AR12" s="157" t="n">
        <f aca="false">S12/24</f>
        <v>146.5</v>
      </c>
      <c r="AS12" s="36"/>
      <c r="AT12" s="158" t="n">
        <v>21</v>
      </c>
      <c r="AU12" s="143" t="n">
        <v>40</v>
      </c>
      <c r="AV12" s="159" t="n">
        <v>0</v>
      </c>
      <c r="AW12" s="159" t="n">
        <v>0</v>
      </c>
      <c r="AX12" s="143" t="n">
        <v>31</v>
      </c>
      <c r="AY12" s="159" t="n">
        <v>138</v>
      </c>
      <c r="AZ12" s="143" t="n">
        <v>0</v>
      </c>
      <c r="BB12" s="143" t="n">
        <v>1014</v>
      </c>
      <c r="BC12" s="143" t="n">
        <v>1182</v>
      </c>
      <c r="BD12" s="143" t="n">
        <v>1367</v>
      </c>
      <c r="BE12" s="160" t="n">
        <f aca="false">BC12-BB12</f>
        <v>168</v>
      </c>
      <c r="BF12" s="161" t="n">
        <f aca="false">AQ12</f>
        <v>8697.09624277457</v>
      </c>
      <c r="BG12" s="162" t="n">
        <f aca="false">BD12/24</f>
        <v>56.9583333333333</v>
      </c>
      <c r="BH12" s="163" t="n">
        <v>1.773</v>
      </c>
      <c r="BI12" s="164" t="n">
        <v>1.979</v>
      </c>
      <c r="BJ12" s="162" t="n">
        <v>28</v>
      </c>
      <c r="BK12" s="160" t="n">
        <v>25.83</v>
      </c>
      <c r="BL12" s="160" t="n">
        <v>23.61</v>
      </c>
      <c r="BM12" s="160" t="n">
        <v>30.48</v>
      </c>
      <c r="BN12" s="160" t="n">
        <v>998.96</v>
      </c>
      <c r="BO12" s="162" t="n">
        <v>50.08</v>
      </c>
      <c r="BP12" s="165" t="n">
        <v>0.9364</v>
      </c>
      <c r="BQ12" s="162" t="n">
        <v>90.4</v>
      </c>
      <c r="BR12" s="162" t="n">
        <v>85.73</v>
      </c>
      <c r="BS12" s="120" t="n">
        <f aca="false">BR12-BQ12</f>
        <v>-4.67</v>
      </c>
      <c r="BT12" s="160" t="n">
        <v>11917</v>
      </c>
      <c r="BU12" s="160" t="n">
        <v>11511</v>
      </c>
      <c r="BV12" s="135" t="n">
        <f aca="false">BU12-BT12</f>
        <v>-406</v>
      </c>
      <c r="BW12" s="160" t="n">
        <f aca="false">BH12+BI12</f>
        <v>3.752</v>
      </c>
      <c r="BX12" s="162" t="n">
        <v>22</v>
      </c>
      <c r="BY12" s="162" t="n">
        <v>24</v>
      </c>
      <c r="CA12" s="162" t="n">
        <v>11.25</v>
      </c>
      <c r="CB12" s="162" t="n">
        <v>4.63</v>
      </c>
      <c r="CD12" s="162" t="n">
        <v>2.2</v>
      </c>
      <c r="CE12" s="162" t="n">
        <v>3.6</v>
      </c>
      <c r="CF12" s="162" t="n">
        <v>1.8</v>
      </c>
      <c r="CG12" s="162" t="n">
        <v>2.5</v>
      </c>
    </row>
    <row r="13" customFormat="false" ht="15" hidden="false" customHeight="false" outlineLevel="0" collapsed="false">
      <c r="A13" s="138"/>
      <c r="B13" s="139" t="n">
        <v>43137</v>
      </c>
      <c r="C13" s="140" t="n">
        <v>60.1</v>
      </c>
      <c r="D13" s="166" t="n">
        <v>0.536</v>
      </c>
      <c r="E13" s="142" t="n">
        <v>47.5</v>
      </c>
      <c r="F13" s="143" t="n">
        <v>73</v>
      </c>
      <c r="G13" s="143" t="n">
        <v>49</v>
      </c>
      <c r="H13" s="144" t="n">
        <v>24</v>
      </c>
      <c r="I13" s="144" t="n">
        <v>0</v>
      </c>
      <c r="J13" s="144" t="n">
        <v>24</v>
      </c>
      <c r="K13" s="144" t="n">
        <v>0</v>
      </c>
      <c r="L13" s="145" t="n">
        <v>0</v>
      </c>
      <c r="M13" s="145" t="n">
        <v>0</v>
      </c>
      <c r="N13" s="145" t="n">
        <v>0</v>
      </c>
      <c r="O13" s="145" t="n">
        <v>0</v>
      </c>
      <c r="P13" s="145" t="n">
        <v>24</v>
      </c>
      <c r="Q13" s="145" t="n">
        <v>0</v>
      </c>
      <c r="R13" s="146" t="n">
        <v>3709</v>
      </c>
      <c r="S13" s="147" t="n">
        <v>3663</v>
      </c>
      <c r="T13" s="147" t="n">
        <v>3663</v>
      </c>
      <c r="U13" s="148" t="n">
        <v>3608</v>
      </c>
      <c r="V13" s="148" t="n">
        <v>3713</v>
      </c>
      <c r="W13" s="143" t="n">
        <v>45</v>
      </c>
      <c r="X13" s="143" t="n">
        <v>0</v>
      </c>
      <c r="Y13" s="143" t="n">
        <v>49</v>
      </c>
      <c r="Z13" s="143" t="n">
        <v>0</v>
      </c>
      <c r="AA13" s="143" t="n">
        <v>60</v>
      </c>
      <c r="AB13" s="143" t="n">
        <v>0</v>
      </c>
      <c r="AC13" s="149" t="n">
        <f aca="false">V13-U13+AZ13</f>
        <v>105</v>
      </c>
      <c r="AD13" s="150" t="n">
        <f aca="false">U13-T13</f>
        <v>-55</v>
      </c>
      <c r="AE13" s="143" t="n">
        <v>157</v>
      </c>
      <c r="AF13" s="151" t="n">
        <f aca="false">IF(AE13&gt;0, V13/(AE13*24),"no data")</f>
        <v>0.985403397027601</v>
      </c>
      <c r="AG13" s="152" t="n">
        <f aca="false">IF(R13&gt;0,R13/24,"no data")</f>
        <v>154.541666666667</v>
      </c>
      <c r="AH13" s="151" t="n">
        <f aca="false">IF(U13&gt;0,(U13/R13),"no data")</f>
        <v>0.972768940415206</v>
      </c>
      <c r="AI13" s="153" t="n">
        <f aca="false">(1440-((W13*X13)+(Y13*Z13)+(AA13*AB13))/(W13+Y13+AA13))/1440</f>
        <v>1</v>
      </c>
      <c r="AJ13" s="154" t="n">
        <f aca="false">IF(U13&gt;0,(1440-((X13*W13+AT13*AU13)+(Z13*Y13+AV13*AW13)+(AA13*AB13+AX13*AY13))/(W13+Y13+AA13))/1440,"no data")</f>
        <v>1</v>
      </c>
      <c r="AK13" s="127" t="n">
        <v>10.79</v>
      </c>
      <c r="AL13" s="133" t="n">
        <v>134.96</v>
      </c>
      <c r="AM13" s="142" t="n">
        <f aca="false">AK13*AL13</f>
        <v>1456.2184</v>
      </c>
      <c r="AN13" s="127" t="n">
        <v>30.53027</v>
      </c>
      <c r="AO13" s="129" t="n">
        <v>974.261282327343</v>
      </c>
      <c r="AP13" s="155" t="n">
        <f aca="false">AN13*AO13</f>
        <v>29744.46</v>
      </c>
      <c r="AQ13" s="156" t="n">
        <f aca="false">IF(U13&gt;0,((((AK13*AL13)+(AN13*AO13))/(U13*1000))*1000000),"no data")</f>
        <v>8647.63813747229</v>
      </c>
      <c r="AR13" s="157" t="n">
        <f aca="false">S13/24</f>
        <v>152.625</v>
      </c>
      <c r="AS13" s="36"/>
      <c r="AT13" s="158" t="n">
        <v>0</v>
      </c>
      <c r="AU13" s="143" t="n">
        <v>0</v>
      </c>
      <c r="AV13" s="159" t="n">
        <v>0</v>
      </c>
      <c r="AW13" s="159" t="n">
        <v>0</v>
      </c>
      <c r="AX13" s="143" t="n">
        <v>0</v>
      </c>
      <c r="AY13" s="159" t="n">
        <v>0</v>
      </c>
      <c r="AZ13" s="143" t="n">
        <v>0</v>
      </c>
      <c r="BB13" s="143" t="n">
        <v>1093</v>
      </c>
      <c r="BC13" s="143" t="n">
        <v>1171</v>
      </c>
      <c r="BD13" s="143" t="n">
        <v>1449</v>
      </c>
      <c r="BE13" s="160" t="n">
        <f aca="false">BC13-BB13</f>
        <v>78</v>
      </c>
      <c r="BF13" s="161" t="n">
        <f aca="false">AQ13</f>
        <v>8647.63813747229</v>
      </c>
      <c r="BG13" s="162" t="n">
        <f aca="false">BD13/24</f>
        <v>60.375</v>
      </c>
      <c r="BH13" s="163" t="n">
        <v>1.987</v>
      </c>
      <c r="BI13" s="164" t="n">
        <v>1.987</v>
      </c>
      <c r="BJ13" s="162" t="n">
        <v>28</v>
      </c>
      <c r="BK13" s="160" t="n">
        <v>27.9</v>
      </c>
      <c r="BL13" s="160" t="n">
        <v>23.46</v>
      </c>
      <c r="BM13" s="160" t="n">
        <v>30.26</v>
      </c>
      <c r="BN13" s="160" t="n">
        <v>1000.21</v>
      </c>
      <c r="BO13" s="160" t="n">
        <v>50.07</v>
      </c>
      <c r="BP13" s="165" t="n">
        <v>0.9372</v>
      </c>
      <c r="BQ13" s="162" t="n">
        <v>89.82</v>
      </c>
      <c r="BR13" s="162" t="n">
        <v>85.53</v>
      </c>
      <c r="BS13" s="120" t="n">
        <f aca="false">BR13-BQ13</f>
        <v>-4.28999999999999</v>
      </c>
      <c r="BT13" s="160" t="n">
        <v>11994</v>
      </c>
      <c r="BU13" s="160" t="n">
        <v>11553</v>
      </c>
      <c r="BV13" s="135" t="n">
        <f aca="false">BU13-BT13</f>
        <v>-441</v>
      </c>
      <c r="BW13" s="160" t="n">
        <f aca="false">BH13+BI13</f>
        <v>3.974</v>
      </c>
      <c r="BX13" s="162" t="n">
        <v>24</v>
      </c>
      <c r="BY13" s="162" t="n">
        <v>24</v>
      </c>
      <c r="CA13" s="162" t="n">
        <v>11.33</v>
      </c>
      <c r="CB13" s="162" t="n">
        <v>5.6</v>
      </c>
      <c r="CD13" s="162" t="n">
        <v>2.1</v>
      </c>
      <c r="CE13" s="162" t="n">
        <v>3.6</v>
      </c>
      <c r="CF13" s="162" t="n">
        <v>1.7</v>
      </c>
      <c r="CG13" s="162" t="n">
        <v>2.3</v>
      </c>
    </row>
    <row r="14" customFormat="false" ht="15" hidden="false" customHeight="false" outlineLevel="0" collapsed="false">
      <c r="A14" s="138"/>
      <c r="B14" s="139" t="n">
        <v>43138</v>
      </c>
      <c r="C14" s="140" t="n">
        <v>60.6</v>
      </c>
      <c r="D14" s="166" t="n">
        <v>0.587</v>
      </c>
      <c r="E14" s="142" t="n">
        <v>49.2</v>
      </c>
      <c r="F14" s="143" t="n">
        <v>73</v>
      </c>
      <c r="G14" s="143" t="n">
        <v>48</v>
      </c>
      <c r="H14" s="144" t="n">
        <v>24</v>
      </c>
      <c r="I14" s="144" t="n">
        <v>0</v>
      </c>
      <c r="J14" s="144" t="n">
        <v>24</v>
      </c>
      <c r="K14" s="144" t="n">
        <v>0</v>
      </c>
      <c r="L14" s="145" t="n">
        <v>0</v>
      </c>
      <c r="M14" s="145" t="n">
        <v>0</v>
      </c>
      <c r="N14" s="145" t="n">
        <v>0</v>
      </c>
      <c r="O14" s="145" t="n">
        <v>0</v>
      </c>
      <c r="P14" s="145" t="n">
        <v>20</v>
      </c>
      <c r="Q14" s="145" t="n">
        <v>36</v>
      </c>
      <c r="R14" s="146" t="n">
        <v>3709</v>
      </c>
      <c r="S14" s="147" t="n">
        <v>3674</v>
      </c>
      <c r="T14" s="147" t="n">
        <v>3603</v>
      </c>
      <c r="U14" s="148" t="n">
        <v>3548</v>
      </c>
      <c r="V14" s="148" t="n">
        <v>3650</v>
      </c>
      <c r="W14" s="143" t="n">
        <v>45</v>
      </c>
      <c r="X14" s="143" t="n">
        <v>0</v>
      </c>
      <c r="Y14" s="143" t="n">
        <v>48</v>
      </c>
      <c r="Z14" s="143" t="n">
        <v>0</v>
      </c>
      <c r="AA14" s="143" t="n">
        <v>58</v>
      </c>
      <c r="AB14" s="143" t="n">
        <v>0</v>
      </c>
      <c r="AC14" s="149" t="n">
        <f aca="false">V14-U14+AZ14</f>
        <v>102</v>
      </c>
      <c r="AD14" s="150" t="n">
        <f aca="false">U14-T14</f>
        <v>-55</v>
      </c>
      <c r="AE14" s="143" t="n">
        <v>157</v>
      </c>
      <c r="AF14" s="151" t="n">
        <f aca="false">IF(AE14&gt;0, V14/(AE14*24),"no data")</f>
        <v>0.968683651804671</v>
      </c>
      <c r="AG14" s="152" t="n">
        <f aca="false">IF(R14&gt;0,R14/24,"no data")</f>
        <v>154.541666666667</v>
      </c>
      <c r="AH14" s="151" t="n">
        <f aca="false">IF(U14&gt;0,(U14/R14),"no data")</f>
        <v>0.956592073335131</v>
      </c>
      <c r="AI14" s="153" t="n">
        <f aca="false">(1440-((W14*X14)+(Y14*Z14)+(AA14*AB14))/(W14+Y14+AA14))/1440</f>
        <v>1</v>
      </c>
      <c r="AJ14" s="154" t="n">
        <f aca="false">IF(U14&gt;0,(1440-((X14*W14+AT14*AU14)+(Z14*Y14+AV14*AW14)+(AA14*AB14+AX14*AY14))/(W14+Y14+AA14))/1440,"no data")</f>
        <v>0.989679911699779</v>
      </c>
      <c r="AK14" s="127" t="n">
        <v>10.755</v>
      </c>
      <c r="AL14" s="133" t="n">
        <v>135.48</v>
      </c>
      <c r="AM14" s="142" t="n">
        <f aca="false">AK14*AL14</f>
        <v>1457.0874</v>
      </c>
      <c r="AN14" s="127" t="n">
        <v>29.8567</v>
      </c>
      <c r="AO14" s="129" t="n">
        <v>975.186808990947</v>
      </c>
      <c r="AP14" s="155" t="n">
        <f aca="false">AN14*AO14</f>
        <v>29115.86</v>
      </c>
      <c r="AQ14" s="156" t="n">
        <f aca="false">IF(U14&gt;0,((((AK14*AL14)+(AN14*AO14))/(U14*1000))*1000000),"no data")</f>
        <v>8616.95248027058</v>
      </c>
      <c r="AR14" s="157" t="n">
        <f aca="false">S14/24</f>
        <v>153.083333333333</v>
      </c>
      <c r="AS14" s="36"/>
      <c r="AT14" s="167" t="n">
        <v>0</v>
      </c>
      <c r="AU14" s="143" t="n">
        <v>0</v>
      </c>
      <c r="AV14" s="159" t="n">
        <v>0</v>
      </c>
      <c r="AW14" s="159" t="n">
        <v>0</v>
      </c>
      <c r="AX14" s="143" t="n">
        <v>11</v>
      </c>
      <c r="AY14" s="159" t="n">
        <v>204</v>
      </c>
      <c r="AZ14" s="143" t="n">
        <v>0</v>
      </c>
      <c r="BB14" s="143" t="n">
        <v>1092</v>
      </c>
      <c r="BC14" s="143" t="n">
        <v>1164</v>
      </c>
      <c r="BD14" s="143" t="n">
        <v>1394</v>
      </c>
      <c r="BE14" s="160" t="n">
        <f aca="false">BC14-BB14</f>
        <v>72</v>
      </c>
      <c r="BF14" s="161" t="n">
        <f aca="false">AQ14</f>
        <v>8616.95248027058</v>
      </c>
      <c r="BG14" s="162" t="n">
        <f aca="false">BD14/24</f>
        <v>58.0833333333333</v>
      </c>
      <c r="BH14" s="163" t="n">
        <v>1.771</v>
      </c>
      <c r="BI14" s="164" t="n">
        <v>1.764</v>
      </c>
      <c r="BJ14" s="162" t="n">
        <v>28</v>
      </c>
      <c r="BK14" s="160" t="n">
        <v>27.79</v>
      </c>
      <c r="BL14" s="160" t="n">
        <v>23.24</v>
      </c>
      <c r="BM14" s="160" t="n">
        <v>30.51</v>
      </c>
      <c r="BN14" s="160" t="n">
        <v>996.25</v>
      </c>
      <c r="BO14" s="160" t="n">
        <v>50.07</v>
      </c>
      <c r="BP14" s="165" t="n">
        <v>0.9367</v>
      </c>
      <c r="BQ14" s="162" t="n">
        <v>90.83</v>
      </c>
      <c r="BR14" s="162" t="n">
        <v>85.41</v>
      </c>
      <c r="BS14" s="120" t="n">
        <f aca="false">BR14-BQ14</f>
        <v>-5.42</v>
      </c>
      <c r="BT14" s="160" t="n">
        <v>11965</v>
      </c>
      <c r="BU14" s="160" t="n">
        <v>11548</v>
      </c>
      <c r="BV14" s="135" t="n">
        <f aca="false">BU14-BT14</f>
        <v>-417</v>
      </c>
      <c r="BW14" s="160" t="n">
        <f aca="false">BH14+BI14</f>
        <v>3.535</v>
      </c>
      <c r="BX14" s="162" t="n">
        <v>24</v>
      </c>
      <c r="BY14" s="162" t="n">
        <v>24</v>
      </c>
      <c r="CA14" s="162" t="n">
        <v>13.2</v>
      </c>
      <c r="CB14" s="162" t="n">
        <v>7.02</v>
      </c>
      <c r="CD14" s="162" t="n">
        <v>2.1</v>
      </c>
      <c r="CE14" s="162" t="n">
        <v>3.7</v>
      </c>
      <c r="CF14" s="162" t="n">
        <v>1.8</v>
      </c>
      <c r="CG14" s="162" t="n">
        <v>1.5</v>
      </c>
    </row>
    <row r="15" customFormat="false" ht="15" hidden="false" customHeight="false" outlineLevel="0" collapsed="false">
      <c r="A15" s="138"/>
      <c r="B15" s="139" t="n">
        <v>43139</v>
      </c>
      <c r="C15" s="140" t="n">
        <v>60.32</v>
      </c>
      <c r="D15" s="166" t="n">
        <v>0.5841</v>
      </c>
      <c r="E15" s="142" t="n">
        <v>48.99</v>
      </c>
      <c r="F15" s="168" t="n">
        <v>72</v>
      </c>
      <c r="G15" s="168" t="n">
        <v>48</v>
      </c>
      <c r="H15" s="144" t="n">
        <v>24</v>
      </c>
      <c r="I15" s="144" t="n">
        <v>0</v>
      </c>
      <c r="J15" s="144" t="n">
        <v>24</v>
      </c>
      <c r="K15" s="144" t="n">
        <v>0</v>
      </c>
      <c r="L15" s="145" t="n">
        <v>0</v>
      </c>
      <c r="M15" s="145" t="n">
        <v>0</v>
      </c>
      <c r="N15" s="145" t="n">
        <v>0</v>
      </c>
      <c r="O15" s="145" t="n">
        <v>0</v>
      </c>
      <c r="P15" s="145" t="n">
        <v>24</v>
      </c>
      <c r="Q15" s="145" t="n">
        <v>0</v>
      </c>
      <c r="R15" s="146" t="n">
        <v>3711</v>
      </c>
      <c r="S15" s="147" t="n">
        <v>3696</v>
      </c>
      <c r="T15" s="147" t="n">
        <v>3696</v>
      </c>
      <c r="U15" s="148" t="n">
        <v>3640</v>
      </c>
      <c r="V15" s="148" t="n">
        <v>3747</v>
      </c>
      <c r="W15" s="143" t="n">
        <v>45</v>
      </c>
      <c r="X15" s="143" t="n">
        <v>0</v>
      </c>
      <c r="Y15" s="168" t="n">
        <v>48</v>
      </c>
      <c r="Z15" s="168" t="n">
        <v>0</v>
      </c>
      <c r="AA15" s="168" t="n">
        <v>63</v>
      </c>
      <c r="AB15" s="168" t="n">
        <v>0</v>
      </c>
      <c r="AC15" s="149" t="n">
        <f aca="false">V15-U15+AZ15</f>
        <v>107</v>
      </c>
      <c r="AD15" s="150" t="n">
        <f aca="false">U15-T15</f>
        <v>-56</v>
      </c>
      <c r="AE15" s="143" t="n">
        <v>157</v>
      </c>
      <c r="AF15" s="151" t="n">
        <f aca="false">IF(AE15&gt;0, V15/(AE15*24),"no data")</f>
        <v>0.994426751592357</v>
      </c>
      <c r="AG15" s="152" t="n">
        <f aca="false">IF(R15&gt;0,R15/24,"no data")</f>
        <v>154.625</v>
      </c>
      <c r="AH15" s="151" t="n">
        <f aca="false">IF(U15&gt;0,(U15/R15),"no data")</f>
        <v>0.980867690649421</v>
      </c>
      <c r="AI15" s="153" t="n">
        <f aca="false">(1440-((W15*X15)+(Y15*Z15)+(AA15*AB15))/(W15+Y15+AA15))/1440</f>
        <v>1</v>
      </c>
      <c r="AJ15" s="154" t="n">
        <f aca="false">IF(U15&gt;0,(1440-((X15*W15+AT15*AU15)+(Z15*Y15+AV15*AW15)+(AA15*AB15+AX15*AY15))/(W15+Y15+AA15))/1440,"no data")</f>
        <v>1</v>
      </c>
      <c r="AK15" s="127" t="n">
        <v>10.72</v>
      </c>
      <c r="AL15" s="133" t="n">
        <v>136.84</v>
      </c>
      <c r="AM15" s="142" t="n">
        <f aca="false">AK15*AL15</f>
        <v>1466.9248</v>
      </c>
      <c r="AN15" s="127" t="n">
        <v>31.06399</v>
      </c>
      <c r="AO15" s="129" t="n">
        <v>975.332209416755</v>
      </c>
      <c r="AP15" s="155" t="n">
        <f aca="false">AN15*AO15</f>
        <v>30297.71</v>
      </c>
      <c r="AQ15" s="156" t="n">
        <f aca="false">IF(U15&gt;0,((((AK15*AL15)+(AN15*AO15))/(U15*1000))*1000000),"no data")</f>
        <v>8726.54802197802</v>
      </c>
      <c r="AR15" s="157" t="n">
        <f aca="false">S15/24</f>
        <v>154</v>
      </c>
      <c r="AS15" s="36"/>
      <c r="AT15" s="143" t="n">
        <v>0</v>
      </c>
      <c r="AU15" s="159" t="n">
        <v>0</v>
      </c>
      <c r="AV15" s="159" t="n">
        <v>0</v>
      </c>
      <c r="AW15" s="143" t="n">
        <v>0</v>
      </c>
      <c r="AX15" s="159" t="n">
        <v>0</v>
      </c>
      <c r="AY15" s="143" t="n">
        <v>0</v>
      </c>
      <c r="AZ15" s="143" t="n">
        <v>0</v>
      </c>
      <c r="BB15" s="160" t="n">
        <v>1088</v>
      </c>
      <c r="BC15" s="160" t="n">
        <v>1156</v>
      </c>
      <c r="BD15" s="169" t="n">
        <v>1503</v>
      </c>
      <c r="BE15" s="160" t="n">
        <f aca="false">BC15-BB15</f>
        <v>68</v>
      </c>
      <c r="BF15" s="162" t="n">
        <f aca="false">AQ15</f>
        <v>8726.54802197802</v>
      </c>
      <c r="BG15" s="162" t="n">
        <f aca="false">BD15/24</f>
        <v>62.625</v>
      </c>
      <c r="BH15" s="163" t="n">
        <v>2.324</v>
      </c>
      <c r="BI15" s="164" t="n">
        <v>2.324</v>
      </c>
      <c r="BJ15" s="162" t="n">
        <v>27.5</v>
      </c>
      <c r="BK15" s="160" t="n">
        <v>27.79</v>
      </c>
      <c r="BL15" s="160" t="n">
        <v>23.31</v>
      </c>
      <c r="BM15" s="160" t="n">
        <v>29.97</v>
      </c>
      <c r="BN15" s="160" t="n">
        <v>994.9</v>
      </c>
      <c r="BO15" s="160" t="n">
        <v>50.11</v>
      </c>
      <c r="BP15" s="165" t="n">
        <v>0.9365</v>
      </c>
      <c r="BQ15" s="162" t="n">
        <v>90.55</v>
      </c>
      <c r="BR15" s="162" t="n">
        <v>85.25</v>
      </c>
      <c r="BS15" s="120" t="n">
        <f aca="false">BR15-BQ15</f>
        <v>-5.3</v>
      </c>
      <c r="BT15" s="160" t="n">
        <v>12012</v>
      </c>
      <c r="BU15" s="160" t="n">
        <v>11619</v>
      </c>
      <c r="BV15" s="135" t="n">
        <f aca="false">BU15-BT15</f>
        <v>-393</v>
      </c>
      <c r="BW15" s="160" t="n">
        <f aca="false">BH15+BI15</f>
        <v>4.648</v>
      </c>
      <c r="BX15" s="162" t="n">
        <v>24</v>
      </c>
      <c r="BY15" s="162" t="n">
        <v>24</v>
      </c>
      <c r="CA15" s="162" t="n">
        <v>12.77</v>
      </c>
      <c r="CB15" s="162" t="n">
        <v>6.82</v>
      </c>
      <c r="CD15" s="162" t="n">
        <v>2.1</v>
      </c>
      <c r="CE15" s="162" t="n">
        <v>3.8</v>
      </c>
      <c r="CF15" s="162" t="n">
        <v>1.8</v>
      </c>
      <c r="CG15" s="162" t="n">
        <v>1</v>
      </c>
    </row>
    <row r="16" customFormat="false" ht="15" hidden="false" customHeight="false" outlineLevel="0" collapsed="false">
      <c r="A16" s="138"/>
      <c r="B16" s="139" t="n">
        <v>43140</v>
      </c>
      <c r="C16" s="140" t="n">
        <v>60.37</v>
      </c>
      <c r="D16" s="166" t="n">
        <v>0.6034</v>
      </c>
      <c r="E16" s="142" t="n">
        <v>49.64</v>
      </c>
      <c r="F16" s="143" t="n">
        <v>72</v>
      </c>
      <c r="G16" s="143" t="n">
        <v>48</v>
      </c>
      <c r="H16" s="143" t="n">
        <v>24</v>
      </c>
      <c r="I16" s="143" t="n">
        <v>0</v>
      </c>
      <c r="J16" s="143" t="n">
        <v>24</v>
      </c>
      <c r="K16" s="143" t="n">
        <v>0</v>
      </c>
      <c r="L16" s="145" t="n">
        <v>0</v>
      </c>
      <c r="M16" s="145" t="n">
        <v>0</v>
      </c>
      <c r="N16" s="145" t="n">
        <v>0</v>
      </c>
      <c r="O16" s="145" t="n">
        <v>0</v>
      </c>
      <c r="P16" s="145" t="n">
        <v>24</v>
      </c>
      <c r="Q16" s="145" t="n">
        <v>0</v>
      </c>
      <c r="R16" s="146" t="n">
        <v>3710</v>
      </c>
      <c r="S16" s="147" t="n">
        <v>3698</v>
      </c>
      <c r="T16" s="147" t="n">
        <v>3698</v>
      </c>
      <c r="U16" s="148" t="n">
        <v>3611</v>
      </c>
      <c r="V16" s="148" t="n">
        <v>3714</v>
      </c>
      <c r="W16" s="143" t="n">
        <v>45</v>
      </c>
      <c r="X16" s="143" t="n">
        <v>0</v>
      </c>
      <c r="Y16" s="143" t="n">
        <v>48</v>
      </c>
      <c r="Z16" s="143" t="n">
        <v>0</v>
      </c>
      <c r="AA16" s="143" t="n">
        <v>61</v>
      </c>
      <c r="AB16" s="143" t="n">
        <v>0</v>
      </c>
      <c r="AC16" s="149" t="n">
        <f aca="false">V16-U16+AZ16</f>
        <v>103</v>
      </c>
      <c r="AD16" s="150" t="n">
        <f aca="false">U16-T16</f>
        <v>-87</v>
      </c>
      <c r="AE16" s="143" t="n">
        <v>158</v>
      </c>
      <c r="AF16" s="151" t="n">
        <f aca="false">IF(AE16&gt;0, V16/(AE16*24),"no data")</f>
        <v>0.979430379746835</v>
      </c>
      <c r="AG16" s="152" t="n">
        <f aca="false">IF(R16&gt;0,R16/24,"no data")</f>
        <v>154.583333333333</v>
      </c>
      <c r="AH16" s="151" t="n">
        <f aca="false">IF(U16&gt;0,(U16/R16),"no data")</f>
        <v>0.973315363881402</v>
      </c>
      <c r="AI16" s="153" t="n">
        <f aca="false">IF(U16&gt;0,(1440-((W16*X16)+(Y16*Z16)+(AA16*AB16))/(W16+Y16+AA16))/1440,"no data")</f>
        <v>1</v>
      </c>
      <c r="AJ16" s="154" t="n">
        <f aca="false">IF(U16&gt;0,(1440-((X16*W16+AT16*AU16)+(Z16*Y16+AV16*AW16)+(AA16*AB16+AX16*AY16))/(W16+Y16+AA16))/1440,"no data")</f>
        <v>0.993722943722944</v>
      </c>
      <c r="AK16" s="127" t="n">
        <v>10.745</v>
      </c>
      <c r="AL16" s="133" t="n">
        <v>138.22</v>
      </c>
      <c r="AM16" s="142" t="n">
        <f aca="false">AK16*AL16</f>
        <v>1485.1739</v>
      </c>
      <c r="AN16" s="127" t="n">
        <v>30.826449</v>
      </c>
      <c r="AO16" s="129" t="n">
        <v>972.042190133544</v>
      </c>
      <c r="AP16" s="155" t="n">
        <f aca="false">AN16*AO16</f>
        <v>29964.609</v>
      </c>
      <c r="AQ16" s="156" t="n">
        <f aca="false">IF(U16&gt;0,((((AK16*AL16)+(AN16*AO16))/(U16*1000))*1000000),"no data")</f>
        <v>8709.43863195791</v>
      </c>
      <c r="AR16" s="157" t="n">
        <f aca="false">S16/24</f>
        <v>154.083333333333</v>
      </c>
      <c r="AS16" s="36"/>
      <c r="AT16" s="143" t="n">
        <v>0</v>
      </c>
      <c r="AU16" s="143" t="n">
        <v>0</v>
      </c>
      <c r="AV16" s="143" t="n">
        <v>0</v>
      </c>
      <c r="AW16" s="143" t="n">
        <v>0</v>
      </c>
      <c r="AX16" s="143" t="n">
        <v>16</v>
      </c>
      <c r="AY16" s="143" t="n">
        <v>87</v>
      </c>
      <c r="AZ16" s="143" t="n">
        <v>0</v>
      </c>
      <c r="BB16" s="160" t="n">
        <v>1090</v>
      </c>
      <c r="BC16" s="160" t="n">
        <v>1153</v>
      </c>
      <c r="BD16" s="160" t="n">
        <v>1471</v>
      </c>
      <c r="BE16" s="160" t="n">
        <f aca="false">BC16-BB16</f>
        <v>63</v>
      </c>
      <c r="BF16" s="162" t="n">
        <f aca="false">AQ16</f>
        <v>8709.43863195791</v>
      </c>
      <c r="BG16" s="162" t="n">
        <f aca="false">BD16/24</f>
        <v>61.2916666666667</v>
      </c>
      <c r="BH16" s="163" t="n">
        <v>2.232</v>
      </c>
      <c r="BI16" s="164" t="n">
        <v>2.232</v>
      </c>
      <c r="BJ16" s="162" t="n">
        <v>27.5</v>
      </c>
      <c r="BK16" s="160" t="n">
        <v>27.92</v>
      </c>
      <c r="BL16" s="160" t="n">
        <v>23.32</v>
      </c>
      <c r="BM16" s="160" t="n">
        <v>30.35</v>
      </c>
      <c r="BN16" s="160" t="n">
        <v>994.92</v>
      </c>
      <c r="BO16" s="160" t="n">
        <v>50.12</v>
      </c>
      <c r="BP16" s="165" t="n">
        <v>0.9363</v>
      </c>
      <c r="BQ16" s="162" t="n">
        <v>91.13</v>
      </c>
      <c r="BR16" s="162" t="n">
        <v>85.14</v>
      </c>
      <c r="BS16" s="120" t="n">
        <f aca="false">BR16-BQ16</f>
        <v>-5.99</v>
      </c>
      <c r="BT16" s="160" t="n">
        <v>12045</v>
      </c>
      <c r="BU16" s="160" t="n">
        <v>11673</v>
      </c>
      <c r="BV16" s="135" t="n">
        <f aca="false">BU16-BT16</f>
        <v>-372</v>
      </c>
      <c r="BW16" s="160" t="n">
        <f aca="false">BH16+BI16</f>
        <v>4.464</v>
      </c>
      <c r="BX16" s="162" t="n">
        <v>24</v>
      </c>
      <c r="BY16" s="162" t="n">
        <v>24</v>
      </c>
      <c r="CA16" s="162" t="n">
        <v>14</v>
      </c>
      <c r="CB16" s="162" t="n">
        <v>3.67</v>
      </c>
      <c r="CD16" s="162" t="n">
        <v>2.1</v>
      </c>
      <c r="CE16" s="162" t="n">
        <v>3.5</v>
      </c>
      <c r="CF16" s="162" t="n">
        <v>1.8</v>
      </c>
      <c r="CG16" s="162" t="n">
        <v>1.5</v>
      </c>
    </row>
    <row r="17" customFormat="false" ht="15" hidden="false" customHeight="false" outlineLevel="0" collapsed="false">
      <c r="A17" s="138"/>
      <c r="B17" s="139" t="n">
        <v>43141</v>
      </c>
      <c r="C17" s="140" t="n">
        <v>60.7</v>
      </c>
      <c r="D17" s="166" t="n">
        <v>0.58</v>
      </c>
      <c r="E17" s="142" t="n">
        <v>49.49</v>
      </c>
      <c r="F17" s="143" t="n">
        <v>72</v>
      </c>
      <c r="G17" s="143" t="n">
        <v>50</v>
      </c>
      <c r="H17" s="143" t="n">
        <v>24</v>
      </c>
      <c r="I17" s="143" t="n">
        <v>0</v>
      </c>
      <c r="J17" s="143" t="n">
        <v>24</v>
      </c>
      <c r="K17" s="143" t="n">
        <v>0</v>
      </c>
      <c r="L17" s="145" t="n">
        <v>0</v>
      </c>
      <c r="M17" s="145" t="n">
        <v>0</v>
      </c>
      <c r="N17" s="145" t="n">
        <v>0</v>
      </c>
      <c r="O17" s="145" t="n">
        <v>0</v>
      </c>
      <c r="P17" s="145" t="n">
        <v>24</v>
      </c>
      <c r="Q17" s="145" t="n">
        <v>0</v>
      </c>
      <c r="R17" s="146" t="n">
        <v>3712</v>
      </c>
      <c r="S17" s="147" t="n">
        <v>3699</v>
      </c>
      <c r="T17" s="147" t="n">
        <v>3699</v>
      </c>
      <c r="U17" s="148" t="n">
        <v>3630</v>
      </c>
      <c r="V17" s="148" t="n">
        <v>3736</v>
      </c>
      <c r="W17" s="143" t="n">
        <v>45</v>
      </c>
      <c r="X17" s="143" t="n">
        <v>0</v>
      </c>
      <c r="Y17" s="143" t="n">
        <v>48</v>
      </c>
      <c r="Z17" s="143" t="n">
        <v>0</v>
      </c>
      <c r="AA17" s="143" t="n">
        <v>63</v>
      </c>
      <c r="AB17" s="143" t="n">
        <v>0</v>
      </c>
      <c r="AC17" s="149" t="n">
        <f aca="false">V17-U17+AZ17</f>
        <v>106</v>
      </c>
      <c r="AD17" s="150" t="n">
        <f aca="false">U17-T17</f>
        <v>-69</v>
      </c>
      <c r="AE17" s="143" t="n">
        <v>157</v>
      </c>
      <c r="AF17" s="151" t="n">
        <f aca="false">IF(AE17&gt;0, V17/(AE17*24),"no data")</f>
        <v>0.991507430997877</v>
      </c>
      <c r="AG17" s="152" t="n">
        <f aca="false">IF(R17&gt;0,R17/24,"no data")</f>
        <v>154.666666666667</v>
      </c>
      <c r="AH17" s="151" t="n">
        <f aca="false">IF(U17&gt;0,(U17/R17),"no data")</f>
        <v>0.977909482758621</v>
      </c>
      <c r="AI17" s="153" t="n">
        <f aca="false">IF(U17&gt;0,(1440-((W17*X17)+(Y17*Z17)+(AA17*AB17))/(W17+Y17+AA17))/1440,"no data")</f>
        <v>1</v>
      </c>
      <c r="AJ17" s="154" t="n">
        <f aca="false">IF(U17&gt;0,(1440-((X17*W17+AT17*AU17)+(Z17*Y17+AV17*AW17)+(AA17*AB17+AX17*AY17))/(W17+Y17+AA17))/1440,"no data")</f>
        <v>1</v>
      </c>
      <c r="AK17" s="127" t="n">
        <v>10.72</v>
      </c>
      <c r="AL17" s="133" t="n">
        <v>137.22</v>
      </c>
      <c r="AM17" s="142" t="n">
        <f aca="false">AK17*AL17</f>
        <v>1470.9984</v>
      </c>
      <c r="AN17" s="127" t="n">
        <v>31.106689</v>
      </c>
      <c r="AO17" s="129" t="n">
        <v>973.231513003522</v>
      </c>
      <c r="AP17" s="155" t="n">
        <f aca="false">AN17*AO17</f>
        <v>30274.01</v>
      </c>
      <c r="AQ17" s="156" t="n">
        <f aca="false">IF(U17&gt;0,((((AK17*AL17)+(AN17*AO17))/(U17*1000))*1000000),"no data")</f>
        <v>8745.18137741047</v>
      </c>
      <c r="AR17" s="157" t="n">
        <f aca="false">S17/24</f>
        <v>154.125</v>
      </c>
      <c r="AS17" s="36"/>
      <c r="AT17" s="143" t="n">
        <v>0</v>
      </c>
      <c r="AU17" s="143" t="n">
        <v>0</v>
      </c>
      <c r="AV17" s="143" t="n">
        <v>0</v>
      </c>
      <c r="AW17" s="143" t="n">
        <v>0</v>
      </c>
      <c r="AX17" s="143" t="n">
        <v>0</v>
      </c>
      <c r="AY17" s="143" t="n">
        <v>0</v>
      </c>
      <c r="AZ17" s="143" t="n">
        <v>0</v>
      </c>
      <c r="BB17" s="160" t="n">
        <v>1088</v>
      </c>
      <c r="BC17" s="160" t="n">
        <v>1043</v>
      </c>
      <c r="BD17" s="160" t="n">
        <v>1505</v>
      </c>
      <c r="BE17" s="160" t="n">
        <f aca="false">BC17-BB17</f>
        <v>-45</v>
      </c>
      <c r="BF17" s="162" t="n">
        <f aca="false">AQ17</f>
        <v>8745.18137741047</v>
      </c>
      <c r="BG17" s="162" t="n">
        <f aca="false">BD17/24</f>
        <v>62.7083333333333</v>
      </c>
      <c r="BH17" s="163" t="n">
        <v>2.381</v>
      </c>
      <c r="BI17" s="164" t="n">
        <v>2.381</v>
      </c>
      <c r="BJ17" s="162" t="n">
        <v>27.5</v>
      </c>
      <c r="BK17" s="160" t="n">
        <v>27.89</v>
      </c>
      <c r="BL17" s="160" t="n">
        <v>23.25</v>
      </c>
      <c r="BM17" s="160" t="n">
        <v>29.9</v>
      </c>
      <c r="BN17" s="160" t="n">
        <v>997</v>
      </c>
      <c r="BO17" s="160" t="n">
        <v>50.08</v>
      </c>
      <c r="BP17" s="165" t="n">
        <v>0.9365</v>
      </c>
      <c r="BQ17" s="162" t="n">
        <v>90.91</v>
      </c>
      <c r="BR17" s="162" t="n">
        <v>84.97</v>
      </c>
      <c r="BS17" s="120" t="n">
        <f aca="false">BR17-BQ17</f>
        <v>-5.94</v>
      </c>
      <c r="BT17" s="160" t="n">
        <v>12059</v>
      </c>
      <c r="BU17" s="160" t="n">
        <v>11729</v>
      </c>
      <c r="BV17" s="135" t="n">
        <f aca="false">BU17-BT17</f>
        <v>-330</v>
      </c>
      <c r="BW17" s="160" t="n">
        <f aca="false">BH17+BI17</f>
        <v>4.762</v>
      </c>
      <c r="BX17" s="162" t="n">
        <v>24</v>
      </c>
      <c r="BY17" s="162" t="n">
        <v>24</v>
      </c>
      <c r="CA17" s="162" t="n">
        <v>13.47</v>
      </c>
      <c r="CB17" s="162" t="n">
        <v>4.33</v>
      </c>
      <c r="CD17" s="162" t="n">
        <v>2.1</v>
      </c>
      <c r="CE17" s="162" t="n">
        <v>3.34</v>
      </c>
      <c r="CF17" s="162" t="n">
        <v>1.8</v>
      </c>
      <c r="CG17" s="162" t="n">
        <v>2.4</v>
      </c>
    </row>
    <row r="18" customFormat="false" ht="15" hidden="false" customHeight="false" outlineLevel="0" collapsed="false">
      <c r="A18" s="138"/>
      <c r="B18" s="139" t="n">
        <v>43142</v>
      </c>
      <c r="C18" s="140" t="n">
        <v>56</v>
      </c>
      <c r="D18" s="166" t="n">
        <v>0.7</v>
      </c>
      <c r="E18" s="142" t="n">
        <v>50</v>
      </c>
      <c r="F18" s="143" t="n">
        <v>59</v>
      </c>
      <c r="G18" s="143" t="n">
        <v>52</v>
      </c>
      <c r="H18" s="143" t="n">
        <v>24</v>
      </c>
      <c r="I18" s="143" t="n">
        <v>0</v>
      </c>
      <c r="J18" s="143" t="n">
        <v>24</v>
      </c>
      <c r="K18" s="143" t="n">
        <v>0</v>
      </c>
      <c r="L18" s="143" t="n">
        <v>0</v>
      </c>
      <c r="M18" s="143" t="n">
        <v>0</v>
      </c>
      <c r="N18" s="170" t="n">
        <v>0</v>
      </c>
      <c r="O18" s="170" t="n">
        <v>0</v>
      </c>
      <c r="P18" s="170" t="n">
        <v>24</v>
      </c>
      <c r="Q18" s="170" t="n">
        <v>0</v>
      </c>
      <c r="R18" s="146" t="n">
        <v>3720</v>
      </c>
      <c r="S18" s="147" t="n">
        <v>3715</v>
      </c>
      <c r="T18" s="147" t="n">
        <v>3715</v>
      </c>
      <c r="U18" s="148" t="n">
        <v>3650</v>
      </c>
      <c r="V18" s="148" t="n">
        <v>3754</v>
      </c>
      <c r="W18" s="143" t="n">
        <v>45</v>
      </c>
      <c r="X18" s="143" t="n">
        <v>0</v>
      </c>
      <c r="Y18" s="143" t="n">
        <v>48</v>
      </c>
      <c r="Z18" s="143" t="n">
        <v>0</v>
      </c>
      <c r="AA18" s="143" t="n">
        <v>63</v>
      </c>
      <c r="AB18" s="143" t="n">
        <v>0</v>
      </c>
      <c r="AC18" s="149" t="n">
        <f aca="false">V18-U18+AZ18</f>
        <v>104</v>
      </c>
      <c r="AD18" s="150" t="n">
        <f aca="false">U18-T18</f>
        <v>-65</v>
      </c>
      <c r="AE18" s="143" t="n">
        <v>159</v>
      </c>
      <c r="AF18" s="151" t="n">
        <f aca="false">IF(AE18&gt;0, V18/(AE18*24),"no data")</f>
        <v>0.983752620545073</v>
      </c>
      <c r="AG18" s="152" t="n">
        <f aca="false">IF(R18&gt;0,R18/24,"no data")</f>
        <v>155</v>
      </c>
      <c r="AH18" s="151" t="n">
        <f aca="false">IF(U18&gt;0,(U18/R18),"no data")</f>
        <v>0.981182795698925</v>
      </c>
      <c r="AI18" s="153" t="n">
        <f aca="false">IF(U18&gt;0,(1440-((W18*X18)+(Y18*Z18)+(AA18*AB18))/(W18+Y18+AA18))/1440,"no data")</f>
        <v>1</v>
      </c>
      <c r="AJ18" s="154" t="n">
        <f aca="false">IF(U18&gt;0,(1440-((X18*W18+AT18*AU18)+(Z18*Y18+AV18*AW18)+(AA18*AB18+AX18*AY18))/(W18+Y18+AA18))/1440,"no data")</f>
        <v>1</v>
      </c>
      <c r="AK18" s="127" t="n">
        <v>10.6</v>
      </c>
      <c r="AL18" s="133" t="n">
        <v>134.87</v>
      </c>
      <c r="AM18" s="142" t="n">
        <f aca="false">AK18*AL18</f>
        <v>1429.622</v>
      </c>
      <c r="AN18" s="127" t="n">
        <v>31.368211</v>
      </c>
      <c r="AO18" s="129" t="n">
        <v>971.326640209096</v>
      </c>
      <c r="AP18" s="155" t="n">
        <f aca="false">AN18*AO18</f>
        <v>30468.779</v>
      </c>
      <c r="AQ18" s="156" t="n">
        <f aca="false">IF(U18&gt;0,((((AK18*AL18)+(AN18*AO18))/(U18*1000))*1000000),"no data")</f>
        <v>8739.28794520548</v>
      </c>
      <c r="AR18" s="157" t="n">
        <f aca="false">S18/24</f>
        <v>154.791666666667</v>
      </c>
      <c r="AS18" s="36"/>
      <c r="AT18" s="143" t="n">
        <v>0</v>
      </c>
      <c r="AU18" s="143" t="n">
        <v>0</v>
      </c>
      <c r="AV18" s="143" t="n">
        <v>0</v>
      </c>
      <c r="AW18" s="143" t="n">
        <v>0</v>
      </c>
      <c r="AX18" s="159" t="n">
        <v>0</v>
      </c>
      <c r="AY18" s="143" t="n">
        <v>0</v>
      </c>
      <c r="AZ18" s="143" t="n">
        <v>0</v>
      </c>
      <c r="BB18" s="160" t="n">
        <v>1092</v>
      </c>
      <c r="BC18" s="160" t="n">
        <v>1152</v>
      </c>
      <c r="BD18" s="160" t="n">
        <v>1510</v>
      </c>
      <c r="BE18" s="160" t="n">
        <f aca="false">BC18-BB18</f>
        <v>60</v>
      </c>
      <c r="BF18" s="162" t="n">
        <f aca="false">AQ18</f>
        <v>8739.28794520548</v>
      </c>
      <c r="BG18" s="162" t="n">
        <f aca="false">BD18/24</f>
        <v>62.9166666666667</v>
      </c>
      <c r="BH18" s="163" t="n">
        <v>2.347</v>
      </c>
      <c r="BI18" s="164" t="n">
        <v>2.347</v>
      </c>
      <c r="BJ18" s="162" t="n">
        <v>27.5</v>
      </c>
      <c r="BK18" s="160" t="n">
        <v>28.16</v>
      </c>
      <c r="BL18" s="160" t="n">
        <v>23.54</v>
      </c>
      <c r="BM18" s="160" t="n">
        <v>30.34</v>
      </c>
      <c r="BN18" s="160" t="n">
        <v>997.6</v>
      </c>
      <c r="BO18" s="160" t="n">
        <v>50.16</v>
      </c>
      <c r="BP18" s="165" t="n">
        <v>0.9368</v>
      </c>
      <c r="BQ18" s="162" t="n">
        <v>90.88</v>
      </c>
      <c r="BR18" s="162" t="n">
        <v>84.99</v>
      </c>
      <c r="BS18" s="120" t="n">
        <f aca="false">BR18-BQ18</f>
        <v>-5.89</v>
      </c>
      <c r="BT18" s="160" t="n">
        <v>12117</v>
      </c>
      <c r="BU18" s="160" t="n">
        <v>11771</v>
      </c>
      <c r="BV18" s="135" t="n">
        <f aca="false">BU18-BT18</f>
        <v>-346</v>
      </c>
      <c r="BW18" s="160" t="n">
        <f aca="false">BH18+BI18</f>
        <v>4.694</v>
      </c>
      <c r="BX18" s="162" t="n">
        <v>24</v>
      </c>
      <c r="BY18" s="162" t="n">
        <v>24</v>
      </c>
      <c r="BZ18" s="0" t="n">
        <v>0</v>
      </c>
      <c r="CA18" s="162" t="n">
        <v>13.2</v>
      </c>
      <c r="CB18" s="162" t="n">
        <v>3.7</v>
      </c>
      <c r="CD18" s="162" t="n">
        <v>2</v>
      </c>
      <c r="CE18" s="162" t="n">
        <v>3.5</v>
      </c>
      <c r="CF18" s="162" t="n">
        <v>1.8</v>
      </c>
      <c r="CG18" s="162" t="n">
        <v>2.4</v>
      </c>
    </row>
    <row r="19" customFormat="false" ht="15" hidden="false" customHeight="false" outlineLevel="0" collapsed="false">
      <c r="A19" s="90" t="s">
        <v>98</v>
      </c>
      <c r="B19" s="91" t="n">
        <v>43143</v>
      </c>
      <c r="C19" s="92" t="n">
        <v>58.8</v>
      </c>
      <c r="D19" s="93" t="n">
        <v>0.734</v>
      </c>
      <c r="E19" s="94" t="n">
        <v>52.5</v>
      </c>
      <c r="F19" s="95" t="n">
        <v>68</v>
      </c>
      <c r="G19" s="95" t="n">
        <v>52</v>
      </c>
      <c r="H19" s="95" t="n">
        <v>20</v>
      </c>
      <c r="I19" s="95" t="n">
        <v>19</v>
      </c>
      <c r="J19" s="95" t="n">
        <v>20</v>
      </c>
      <c r="K19" s="95" t="n">
        <v>19</v>
      </c>
      <c r="L19" s="95" t="n">
        <v>0</v>
      </c>
      <c r="M19" s="95" t="n">
        <v>0</v>
      </c>
      <c r="N19" s="97" t="n">
        <v>0</v>
      </c>
      <c r="O19" s="97" t="n">
        <v>0</v>
      </c>
      <c r="P19" s="97" t="n">
        <v>16</v>
      </c>
      <c r="Q19" s="97" t="n">
        <v>49</v>
      </c>
      <c r="R19" s="171" t="n">
        <v>3720</v>
      </c>
      <c r="S19" s="98" t="n">
        <v>3714</v>
      </c>
      <c r="T19" s="98" t="n">
        <v>3415</v>
      </c>
      <c r="U19" s="172" t="n">
        <v>3368</v>
      </c>
      <c r="V19" s="99" t="n">
        <v>3466</v>
      </c>
      <c r="W19" s="95" t="n">
        <v>45</v>
      </c>
      <c r="X19" s="95" t="n">
        <v>0</v>
      </c>
      <c r="Y19" s="95" t="n">
        <v>47</v>
      </c>
      <c r="Z19" s="95" t="n">
        <v>0</v>
      </c>
      <c r="AA19" s="95" t="n">
        <v>62</v>
      </c>
      <c r="AB19" s="95" t="n">
        <v>0</v>
      </c>
      <c r="AC19" s="100" t="n">
        <f aca="false">V19-U19+AZ19</f>
        <v>98</v>
      </c>
      <c r="AD19" s="101" t="n">
        <f aca="false">U19-T19</f>
        <v>-47</v>
      </c>
      <c r="AE19" s="95" t="n">
        <v>157</v>
      </c>
      <c r="AF19" s="102" t="n">
        <f aca="false">IF(AE19&gt;0, V19/(AE19*24),"no data")</f>
        <v>0.919851380042463</v>
      </c>
      <c r="AG19" s="103" t="n">
        <f aca="false">IF(R19&gt;0,R19/24,"no data")</f>
        <v>155</v>
      </c>
      <c r="AH19" s="102" t="n">
        <f aca="false">IF(U19&gt;0,(U19/R19),"no data")</f>
        <v>0.905376344086021</v>
      </c>
      <c r="AI19" s="104" t="n">
        <f aca="false">IF(U19&gt;0,(1440-((W19*X19)+(Y19*Z19)+(AA19*AB19))/(W19+Y19+AA19))/1440,"no data")</f>
        <v>1</v>
      </c>
      <c r="AJ19" s="105" t="n">
        <f aca="false">IF(U19&gt;0,(1440-((X19*W19+AT19*AU19)+(Z19*Y19+AV19*AW19)+(AA19*AB19+AX19*AY19))/(W19+Y19+AA19))/1440,"no data")</f>
        <v>0.932228535353536</v>
      </c>
      <c r="AK19" s="127" t="n">
        <v>10.3</v>
      </c>
      <c r="AL19" s="133" t="n">
        <v>133.34</v>
      </c>
      <c r="AM19" s="94" t="n">
        <f aca="false">AK19*AL19</f>
        <v>1373.402</v>
      </c>
      <c r="AN19" s="127" t="n">
        <v>29.27452</v>
      </c>
      <c r="AO19" s="129" t="n">
        <v>957.759478208353</v>
      </c>
      <c r="AP19" s="109" t="n">
        <f aca="false">AN19*AO19</f>
        <v>28037.949</v>
      </c>
      <c r="AQ19" s="130" t="n">
        <f aca="false">IF(U19&gt;0,((((AK19*AL19)+(AN19*AO19))/(U19*1000))*1000000),"no data")</f>
        <v>8732.58640142518</v>
      </c>
      <c r="AR19" s="111" t="n">
        <f aca="false">S19/24</f>
        <v>154.75</v>
      </c>
      <c r="AS19" s="36"/>
      <c r="AT19" s="95" t="n">
        <v>14</v>
      </c>
      <c r="AU19" s="112" t="n">
        <v>221</v>
      </c>
      <c r="AV19" s="112" t="n">
        <v>15</v>
      </c>
      <c r="AW19" s="95" t="n">
        <v>221</v>
      </c>
      <c r="AX19" s="112" t="n">
        <v>20</v>
      </c>
      <c r="AY19" s="95" t="n">
        <v>431</v>
      </c>
      <c r="AZ19" s="95" t="n">
        <v>0</v>
      </c>
      <c r="BB19" s="113" t="n">
        <v>1063</v>
      </c>
      <c r="BC19" s="113" t="n">
        <v>1086</v>
      </c>
      <c r="BD19" s="113" t="n">
        <v>1317</v>
      </c>
      <c r="BE19" s="113" t="n">
        <f aca="false">BC19-BB19</f>
        <v>23</v>
      </c>
      <c r="BF19" s="113" t="n">
        <f aca="false">AQ19</f>
        <v>8732.58640142518</v>
      </c>
      <c r="BG19" s="173" t="n">
        <f aca="false">BD19/24</f>
        <v>54.875</v>
      </c>
      <c r="BH19" s="174" t="n">
        <v>1.691</v>
      </c>
      <c r="BI19" s="137" t="n">
        <v>1.676</v>
      </c>
      <c r="BJ19" s="114" t="n">
        <v>27.5</v>
      </c>
      <c r="BK19" s="113" t="n">
        <v>27.71</v>
      </c>
      <c r="BL19" s="113" t="n">
        <v>22.47</v>
      </c>
      <c r="BM19" s="113" t="n">
        <v>29.76</v>
      </c>
      <c r="BN19" s="113" t="n">
        <v>996.5</v>
      </c>
      <c r="BO19" s="113" t="n">
        <v>50.15</v>
      </c>
      <c r="BP19" s="136" t="n">
        <v>0.9374</v>
      </c>
      <c r="BQ19" s="114" t="n">
        <v>95.91</v>
      </c>
      <c r="BR19" s="114" t="n">
        <v>85.1</v>
      </c>
      <c r="BS19" s="120" t="n">
        <f aca="false">BR19-BQ19</f>
        <v>-10.81</v>
      </c>
      <c r="BT19" s="113" t="n">
        <v>12346</v>
      </c>
      <c r="BU19" s="113" t="n">
        <v>12066</v>
      </c>
      <c r="BV19" s="135" t="n">
        <f aca="false">BU19-BT19</f>
        <v>-280</v>
      </c>
      <c r="BW19" s="113" t="n">
        <f aca="false">BH19+BI19</f>
        <v>3.367</v>
      </c>
      <c r="BX19" s="114" t="n">
        <v>24</v>
      </c>
      <c r="BY19" s="114" t="n">
        <v>24</v>
      </c>
      <c r="CA19" s="114" t="n">
        <v>17.3</v>
      </c>
      <c r="CB19" s="114" t="n">
        <v>10.2</v>
      </c>
      <c r="CD19" s="114" t="n">
        <v>2.2</v>
      </c>
      <c r="CE19" s="114" t="n">
        <v>3.5</v>
      </c>
      <c r="CF19" s="114" t="n">
        <v>1.8</v>
      </c>
      <c r="CG19" s="114" t="n">
        <v>2.3</v>
      </c>
    </row>
    <row r="20" customFormat="false" ht="15" hidden="false" customHeight="false" outlineLevel="0" collapsed="false">
      <c r="A20" s="90"/>
      <c r="B20" s="91" t="n">
        <v>43144</v>
      </c>
      <c r="C20" s="92" t="n">
        <v>58</v>
      </c>
      <c r="D20" s="93" t="n">
        <v>0.76</v>
      </c>
      <c r="E20" s="94" t="n">
        <v>52</v>
      </c>
      <c r="F20" s="95" t="n">
        <v>68</v>
      </c>
      <c r="G20" s="95" t="n">
        <v>50</v>
      </c>
      <c r="H20" s="95" t="n">
        <v>19</v>
      </c>
      <c r="I20" s="95" t="n">
        <v>53</v>
      </c>
      <c r="J20" s="95" t="n">
        <v>19</v>
      </c>
      <c r="K20" s="95" t="n">
        <v>53</v>
      </c>
      <c r="L20" s="97" t="n">
        <v>0</v>
      </c>
      <c r="M20" s="97" t="n">
        <v>0</v>
      </c>
      <c r="N20" s="97" t="n">
        <v>0</v>
      </c>
      <c r="O20" s="97" t="n">
        <v>0</v>
      </c>
      <c r="P20" s="97" t="n">
        <v>19</v>
      </c>
      <c r="Q20" s="97" t="n">
        <v>53</v>
      </c>
      <c r="R20" s="171" t="n">
        <v>3720</v>
      </c>
      <c r="S20" s="98" t="n">
        <v>3706</v>
      </c>
      <c r="T20" s="98" t="n">
        <v>3452</v>
      </c>
      <c r="U20" s="172" t="n">
        <v>3401</v>
      </c>
      <c r="V20" s="99" t="n">
        <v>3501</v>
      </c>
      <c r="W20" s="95" t="n">
        <v>46</v>
      </c>
      <c r="X20" s="95" t="n">
        <v>0</v>
      </c>
      <c r="Y20" s="95" t="n">
        <v>47</v>
      </c>
      <c r="Z20" s="95" t="n">
        <v>0</v>
      </c>
      <c r="AA20" s="95" t="n">
        <v>62</v>
      </c>
      <c r="AB20" s="95" t="n">
        <v>0</v>
      </c>
      <c r="AC20" s="100" t="n">
        <f aca="false">V20-U20+AZ20</f>
        <v>100</v>
      </c>
      <c r="AD20" s="101" t="n">
        <f aca="false">U20-T20</f>
        <v>-51</v>
      </c>
      <c r="AE20" s="95" t="n">
        <v>158</v>
      </c>
      <c r="AF20" s="102" t="n">
        <f aca="false">IF(AE20&gt;0, V20/(AE20*24),"no data")</f>
        <v>0.923259493670886</v>
      </c>
      <c r="AG20" s="103" t="n">
        <f aca="false">IF(R20&gt;0,R20/24,"no data")</f>
        <v>155</v>
      </c>
      <c r="AH20" s="102" t="n">
        <f aca="false">IF(U20&gt;0,(U20/R20),"no data")</f>
        <v>0.914247311827957</v>
      </c>
      <c r="AI20" s="104" t="n">
        <f aca="false">IF(U20&gt;0,(1440-((W20*X20)+(Y20*Z20)+(AA20*AB20))/(W20+Y20+AA20))/1440,"no data")</f>
        <v>1</v>
      </c>
      <c r="AJ20" s="105" t="n">
        <f aca="false">IF(U20&gt;0,(1440-((X20*W20+AT20*AU20)+(Z20*Y20+AV20*AW20)+(AA20*AB20+AX20*AY20))/(W20+Y20+AA20))/1440,"no data")</f>
        <v>0.932495519713262</v>
      </c>
      <c r="AK20" s="127" t="n">
        <v>10.25</v>
      </c>
      <c r="AL20" s="133" t="n">
        <v>138.24</v>
      </c>
      <c r="AM20" s="94" t="n">
        <f aca="false">AK20*AL20</f>
        <v>1416.96</v>
      </c>
      <c r="AN20" s="127" t="n">
        <v>29.654631</v>
      </c>
      <c r="AO20" s="129" t="n">
        <v>964.02582112723</v>
      </c>
      <c r="AP20" s="109" t="n">
        <f aca="false">AN20*AO20</f>
        <v>28587.83</v>
      </c>
      <c r="AQ20" s="130" t="n">
        <f aca="false">IF(U20&gt;0,((((AK20*AL20)+(AN20*AO20))/(U20*1000))*1000000),"no data")</f>
        <v>8822.34342840341</v>
      </c>
      <c r="AR20" s="111" t="n">
        <f aca="false">S20/24</f>
        <v>154.416666666667</v>
      </c>
      <c r="AS20" s="36"/>
      <c r="AT20" s="95" t="n">
        <v>14</v>
      </c>
      <c r="AU20" s="112" t="n">
        <v>247</v>
      </c>
      <c r="AV20" s="112" t="n">
        <v>15</v>
      </c>
      <c r="AW20" s="112" t="n">
        <v>247</v>
      </c>
      <c r="AX20" s="112" t="n">
        <v>32</v>
      </c>
      <c r="AY20" s="112" t="n">
        <v>247</v>
      </c>
      <c r="AZ20" s="95" t="n">
        <v>0</v>
      </c>
      <c r="BB20" s="113" t="n">
        <v>1061</v>
      </c>
      <c r="BC20" s="113" t="n">
        <v>1076</v>
      </c>
      <c r="BD20" s="113" t="n">
        <v>1364</v>
      </c>
      <c r="BE20" s="113" t="n">
        <f aca="false">BC20-BB20</f>
        <v>15</v>
      </c>
      <c r="BF20" s="113" t="n">
        <f aca="false">AQ20</f>
        <v>8822.34342840341</v>
      </c>
      <c r="BG20" s="173" t="n">
        <f aca="false">BD20/24</f>
        <v>56.8333333333333</v>
      </c>
      <c r="BH20" s="115" t="n">
        <v>1.964</v>
      </c>
      <c r="BI20" s="116" t="n">
        <v>1.956</v>
      </c>
      <c r="BJ20" s="117" t="n">
        <v>27.5</v>
      </c>
      <c r="BK20" s="118" t="n">
        <v>27.75</v>
      </c>
      <c r="BL20" s="118" t="n">
        <v>22.42</v>
      </c>
      <c r="BM20" s="118" t="n">
        <v>29.66</v>
      </c>
      <c r="BN20" s="118" t="n">
        <v>1004.1</v>
      </c>
      <c r="BO20" s="117" t="n">
        <v>50.09</v>
      </c>
      <c r="BP20" s="119" t="n">
        <v>0.9356</v>
      </c>
      <c r="BQ20" s="114" t="n">
        <v>92.5</v>
      </c>
      <c r="BR20" s="114" t="n">
        <v>85.1</v>
      </c>
      <c r="BS20" s="120" t="n">
        <f aca="false">BR20-BQ20</f>
        <v>-7.40000000000001</v>
      </c>
      <c r="BT20" s="113" t="n">
        <v>12363</v>
      </c>
      <c r="BU20" s="113" t="n">
        <v>12152</v>
      </c>
      <c r="BV20" s="135" t="n">
        <f aca="false">BU20-BT20</f>
        <v>-211</v>
      </c>
      <c r="BW20" s="113" t="n">
        <f aca="false">BH20+BI20</f>
        <v>3.92</v>
      </c>
      <c r="BX20" s="114" t="n">
        <v>24</v>
      </c>
      <c r="BY20" s="114" t="n">
        <v>24</v>
      </c>
      <c r="CA20" s="114" t="n">
        <v>16.9</v>
      </c>
      <c r="CB20" s="114" t="n">
        <v>3.8</v>
      </c>
      <c r="CD20" s="114" t="n">
        <v>2.2</v>
      </c>
      <c r="CE20" s="114" t="n">
        <v>3.4</v>
      </c>
      <c r="CF20" s="114" t="n">
        <v>1.8</v>
      </c>
      <c r="CG20" s="114" t="n">
        <v>2.2</v>
      </c>
    </row>
    <row r="21" customFormat="false" ht="15" hidden="false" customHeight="false" outlineLevel="0" collapsed="false">
      <c r="A21" s="90"/>
      <c r="B21" s="91" t="n">
        <v>43145</v>
      </c>
      <c r="C21" s="92" t="n">
        <v>59.7</v>
      </c>
      <c r="D21" s="93" t="n">
        <v>0.68</v>
      </c>
      <c r="E21" s="94" t="n">
        <v>51.2</v>
      </c>
      <c r="F21" s="95" t="n">
        <v>68</v>
      </c>
      <c r="G21" s="95" t="n">
        <v>51</v>
      </c>
      <c r="H21" s="95" t="n">
        <v>24</v>
      </c>
      <c r="I21" s="95" t="n">
        <v>0</v>
      </c>
      <c r="J21" s="95" t="n">
        <v>24</v>
      </c>
      <c r="K21" s="95" t="n">
        <v>0</v>
      </c>
      <c r="L21" s="97" t="n">
        <v>0</v>
      </c>
      <c r="M21" s="97" t="n">
        <v>0</v>
      </c>
      <c r="N21" s="97" t="n">
        <v>0</v>
      </c>
      <c r="O21" s="97" t="n">
        <v>0</v>
      </c>
      <c r="P21" s="97" t="n">
        <v>24</v>
      </c>
      <c r="Q21" s="97" t="n">
        <v>0</v>
      </c>
      <c r="R21" s="171" t="n">
        <v>3720</v>
      </c>
      <c r="S21" s="98" t="n">
        <v>3703</v>
      </c>
      <c r="T21" s="98" t="n">
        <v>3703</v>
      </c>
      <c r="U21" s="175" t="n">
        <v>3649</v>
      </c>
      <c r="V21" s="99" t="n">
        <v>3756</v>
      </c>
      <c r="W21" s="95" t="n">
        <v>47</v>
      </c>
      <c r="X21" s="95" t="n">
        <v>0</v>
      </c>
      <c r="Y21" s="95" t="n">
        <v>48</v>
      </c>
      <c r="Z21" s="95" t="n">
        <v>0</v>
      </c>
      <c r="AA21" s="95" t="n">
        <v>62</v>
      </c>
      <c r="AB21" s="95" t="n">
        <v>0</v>
      </c>
      <c r="AC21" s="100" t="n">
        <f aca="false">V21-U21+AZ21</f>
        <v>107</v>
      </c>
      <c r="AD21" s="101" t="n">
        <f aca="false">U21-T21</f>
        <v>-54</v>
      </c>
      <c r="AE21" s="95" t="n">
        <v>159</v>
      </c>
      <c r="AF21" s="102" t="n">
        <f aca="false">IF(AE21&gt;0, V21/(AE21*24),"no data")</f>
        <v>0.984276729559748</v>
      </c>
      <c r="AG21" s="103" t="n">
        <f aca="false">IF(R21&gt;0,R21/24,"no data")</f>
        <v>155</v>
      </c>
      <c r="AH21" s="102" t="n">
        <f aca="false">IF(U21&gt;0,(U21/R21),"no data")</f>
        <v>0.980913978494624</v>
      </c>
      <c r="AI21" s="104" t="n">
        <f aca="false">IF(U21&gt;0,(1440-((W21*X21)+(Y21*Z21)+(AA21*AB21))/(W21+Y21+AA21))/1440,"no data")</f>
        <v>1</v>
      </c>
      <c r="AJ21" s="105" t="n">
        <f aca="false">IF(U21&gt;0,(1440-((X21*W21+AT21*AU21)+(Z21*Y21+AV21*AW21)+(AA21*AB21+AX21*AY21))/(W21+Y21+AA21))/1440,"no data")</f>
        <v>1</v>
      </c>
      <c r="AK21" s="127" t="n">
        <v>10.3</v>
      </c>
      <c r="AL21" s="133" t="n">
        <v>138.31</v>
      </c>
      <c r="AM21" s="94" t="n">
        <f aca="false">AK21*AL21</f>
        <v>1424.593</v>
      </c>
      <c r="AN21" s="127" t="n">
        <v>31.363131</v>
      </c>
      <c r="AO21" s="129" t="n">
        <v>967.578428314443</v>
      </c>
      <c r="AP21" s="109" t="n">
        <f aca="false">AN21*AO21</f>
        <v>30346.289</v>
      </c>
      <c r="AQ21" s="130" t="n">
        <f aca="false">IF(U21&gt;0,((((AK21*AL21)+(AN21*AO21))/(U21*1000))*1000000),"no data")</f>
        <v>8706.73664017539</v>
      </c>
      <c r="AR21" s="111" t="n">
        <f aca="false">S21/24</f>
        <v>154.291666666667</v>
      </c>
      <c r="AS21" s="36"/>
      <c r="AT21" s="95" t="n">
        <v>0</v>
      </c>
      <c r="AU21" s="112" t="n">
        <v>0</v>
      </c>
      <c r="AV21" s="112" t="n">
        <v>0</v>
      </c>
      <c r="AW21" s="95" t="n">
        <v>0</v>
      </c>
      <c r="AX21" s="112" t="n">
        <v>0</v>
      </c>
      <c r="AY21" s="95" t="n">
        <v>0</v>
      </c>
      <c r="AZ21" s="95" t="n">
        <v>0</v>
      </c>
      <c r="BB21" s="113" t="n">
        <v>1131</v>
      </c>
      <c r="BC21" s="113" t="n">
        <v>1145</v>
      </c>
      <c r="BD21" s="113" t="n">
        <v>1480</v>
      </c>
      <c r="BE21" s="113" t="n">
        <f aca="false">BC21-BB21</f>
        <v>14</v>
      </c>
      <c r="BF21" s="113" t="n">
        <f aca="false">AQ21</f>
        <v>8706.73664017539</v>
      </c>
      <c r="BG21" s="173" t="n">
        <f aca="false">BD21/24</f>
        <v>61.6666666666667</v>
      </c>
      <c r="BH21" s="115" t="n">
        <v>2.227</v>
      </c>
      <c r="BI21" s="116" t="n">
        <v>2.227</v>
      </c>
      <c r="BJ21" s="117" t="n">
        <v>27.5</v>
      </c>
      <c r="BK21" s="118" t="n">
        <v>28.93</v>
      </c>
      <c r="BL21" s="118" t="n">
        <v>23.42</v>
      </c>
      <c r="BM21" s="118" t="n">
        <v>30.02</v>
      </c>
      <c r="BN21" s="176" t="n">
        <v>1004.7</v>
      </c>
      <c r="BO21" s="117" t="n">
        <v>50.13</v>
      </c>
      <c r="BP21" s="119" t="n">
        <v>0.9358</v>
      </c>
      <c r="BQ21" s="114" t="n">
        <v>94.98</v>
      </c>
      <c r="BR21" s="114" t="n">
        <v>85</v>
      </c>
      <c r="BS21" s="120" t="n">
        <f aca="false">BR21-BQ21</f>
        <v>-9.98</v>
      </c>
      <c r="BT21" s="113" t="n">
        <v>12444</v>
      </c>
      <c r="BU21" s="113" t="n">
        <v>12100</v>
      </c>
      <c r="BV21" s="135" t="n">
        <f aca="false">BU21-BT21</f>
        <v>-344</v>
      </c>
      <c r="BW21" s="113" t="n">
        <f aca="false">BH21+BI21</f>
        <v>4.454</v>
      </c>
      <c r="BX21" s="114" t="n">
        <v>24</v>
      </c>
      <c r="BY21" s="114" t="n">
        <v>24</v>
      </c>
      <c r="CA21" s="114" t="n">
        <v>22.42</v>
      </c>
      <c r="CB21" s="114" t="n">
        <v>7</v>
      </c>
      <c r="CD21" s="114" t="n">
        <v>2.2</v>
      </c>
      <c r="CE21" s="114" t="n">
        <v>3.8</v>
      </c>
      <c r="CF21" s="114" t="n">
        <v>1.7</v>
      </c>
      <c r="CG21" s="114" t="n">
        <v>2</v>
      </c>
    </row>
    <row r="22" customFormat="false" ht="15" hidden="false" customHeight="false" outlineLevel="0" collapsed="false">
      <c r="A22" s="90"/>
      <c r="B22" s="91" t="n">
        <v>43146</v>
      </c>
      <c r="C22" s="92" t="n">
        <v>62.6</v>
      </c>
      <c r="D22" s="93" t="n">
        <v>0.7998</v>
      </c>
      <c r="E22" s="94" t="n">
        <v>59.07</v>
      </c>
      <c r="F22" s="95" t="n">
        <v>72</v>
      </c>
      <c r="G22" s="95" t="n">
        <v>53</v>
      </c>
      <c r="H22" s="95" t="n">
        <v>24</v>
      </c>
      <c r="I22" s="95" t="n">
        <v>0</v>
      </c>
      <c r="J22" s="95" t="n">
        <v>24</v>
      </c>
      <c r="K22" s="95" t="n">
        <v>0</v>
      </c>
      <c r="L22" s="97" t="n">
        <v>0</v>
      </c>
      <c r="M22" s="97" t="n">
        <v>0</v>
      </c>
      <c r="N22" s="97" t="n">
        <v>0</v>
      </c>
      <c r="O22" s="97" t="n">
        <v>0</v>
      </c>
      <c r="P22" s="97" t="n">
        <v>24</v>
      </c>
      <c r="Q22" s="97" t="n">
        <v>0</v>
      </c>
      <c r="R22" s="177" t="n">
        <v>3709</v>
      </c>
      <c r="S22" s="98" t="n">
        <v>3697</v>
      </c>
      <c r="T22" s="98" t="n">
        <v>3697</v>
      </c>
      <c r="U22" s="172" t="n">
        <v>3632</v>
      </c>
      <c r="V22" s="99" t="n">
        <v>3739</v>
      </c>
      <c r="W22" s="95" t="n">
        <v>47</v>
      </c>
      <c r="X22" s="95" t="n">
        <v>0</v>
      </c>
      <c r="Y22" s="95" t="n">
        <v>47</v>
      </c>
      <c r="Z22" s="95" t="n">
        <v>0</v>
      </c>
      <c r="AA22" s="95" t="n">
        <v>62</v>
      </c>
      <c r="AB22" s="95" t="n">
        <v>0</v>
      </c>
      <c r="AC22" s="100" t="n">
        <f aca="false">V22-U22+AZ22</f>
        <v>107</v>
      </c>
      <c r="AD22" s="101" t="n">
        <f aca="false">U22-T22</f>
        <v>-65</v>
      </c>
      <c r="AE22" s="95" t="n">
        <v>160</v>
      </c>
      <c r="AF22" s="102" t="n">
        <f aca="false">IF(AE22&gt;0, V22/(AE22*24),"no data")</f>
        <v>0.973697916666667</v>
      </c>
      <c r="AG22" s="103" t="n">
        <f aca="false">IF(R22&gt;0,R22/24,"no data")</f>
        <v>154.541666666667</v>
      </c>
      <c r="AH22" s="102" t="n">
        <f aca="false">IF(U22&gt;0,(U22/R22),"no data")</f>
        <v>0.979239687247236</v>
      </c>
      <c r="AI22" s="104" t="n">
        <f aca="false">IF(U22&gt;0,(1440-((W22*X22)+(Y22*Z22)+(AA22*AB22))/(W22+Y22+AA22))/1440,"no data")</f>
        <v>1</v>
      </c>
      <c r="AJ22" s="105" t="n">
        <f aca="false">IF(U22&gt;0,(1440-((X22*W22+AT22*AU22)+(Z22*Y22+AV22*AW22)+(AA22*AB22+AX22*AY22))/(W22+Y22+AA22))/1440,"no data")</f>
        <v>1</v>
      </c>
      <c r="AK22" s="127" t="n">
        <v>10.308</v>
      </c>
      <c r="AL22" s="133" t="n">
        <v>136.06</v>
      </c>
      <c r="AM22" s="94" t="n">
        <f aca="false">AK22*AL22</f>
        <v>1402.50648</v>
      </c>
      <c r="AN22" s="127" t="n">
        <v>31.2413929</v>
      </c>
      <c r="AO22" s="129" t="n">
        <v>968.487994728265</v>
      </c>
      <c r="AP22" s="109" t="n">
        <f aca="false">AN22*AO22</f>
        <v>30256.9139622389</v>
      </c>
      <c r="AQ22" s="130" t="n">
        <f aca="false">IF(U22&gt;0,((((AK22*AL22)+(AN22*AO22))/(U22*1000))*1000000),"no data")</f>
        <v>8716.80078255475</v>
      </c>
      <c r="AR22" s="111" t="n">
        <f aca="false">S22/24</f>
        <v>154.041666666667</v>
      </c>
      <c r="AS22" s="36"/>
      <c r="AT22" s="95" t="n">
        <v>0</v>
      </c>
      <c r="AU22" s="112" t="n">
        <v>0</v>
      </c>
      <c r="AV22" s="112" t="n">
        <v>0</v>
      </c>
      <c r="AW22" s="95" t="n">
        <v>0</v>
      </c>
      <c r="AX22" s="112" t="n">
        <v>0</v>
      </c>
      <c r="AY22" s="95" t="n">
        <v>0</v>
      </c>
      <c r="AZ22" s="95" t="n">
        <v>0</v>
      </c>
      <c r="BB22" s="113" t="n">
        <v>1127</v>
      </c>
      <c r="BC22" s="113" t="n">
        <v>1135</v>
      </c>
      <c r="BD22" s="113" t="n">
        <v>1477</v>
      </c>
      <c r="BE22" s="113" t="n">
        <f aca="false">BC22-BB22</f>
        <v>8</v>
      </c>
      <c r="BF22" s="113" t="n">
        <f aca="false">AQ22</f>
        <v>8716.80078255475</v>
      </c>
      <c r="BG22" s="173" t="n">
        <f aca="false">BD22/24</f>
        <v>61.5416666666667</v>
      </c>
      <c r="BH22" s="115" t="n">
        <v>2.225</v>
      </c>
      <c r="BI22" s="116" t="n">
        <v>2.225</v>
      </c>
      <c r="BJ22" s="117" t="n">
        <v>27.5</v>
      </c>
      <c r="BK22" s="118" t="n">
        <v>28.9</v>
      </c>
      <c r="BL22" s="118" t="n">
        <v>23.28</v>
      </c>
      <c r="BM22" s="118" t="n">
        <v>29.6</v>
      </c>
      <c r="BN22" s="118" t="n">
        <v>1001.7</v>
      </c>
      <c r="BO22" s="117" t="n">
        <v>50.1</v>
      </c>
      <c r="BP22" s="119" t="n">
        <v>0.937</v>
      </c>
      <c r="BQ22" s="114" t="n">
        <v>95.86</v>
      </c>
      <c r="BR22" s="114" t="n">
        <v>84.92</v>
      </c>
      <c r="BS22" s="120" t="n">
        <f aca="false">BR22-BQ22</f>
        <v>-10.94</v>
      </c>
      <c r="BT22" s="113" t="n">
        <v>12396</v>
      </c>
      <c r="BU22" s="113" t="n">
        <v>12255</v>
      </c>
      <c r="BV22" s="135" t="n">
        <f aca="false">BU22-BT22</f>
        <v>-141</v>
      </c>
      <c r="BW22" s="113" t="n">
        <f aca="false">BH22+BI22</f>
        <v>4.45</v>
      </c>
      <c r="BX22" s="114" t="n">
        <v>24</v>
      </c>
      <c r="BY22" s="114" t="n">
        <v>24</v>
      </c>
      <c r="CA22" s="114" t="n">
        <v>24</v>
      </c>
      <c r="CB22" s="114" t="n">
        <v>7.03</v>
      </c>
      <c r="CD22" s="114" t="n">
        <v>2.1</v>
      </c>
      <c r="CE22" s="114" t="n">
        <v>3.7</v>
      </c>
      <c r="CF22" s="114" t="n">
        <v>1.7</v>
      </c>
      <c r="CG22" s="114" t="n">
        <v>1.4</v>
      </c>
    </row>
    <row r="23" customFormat="false" ht="15" hidden="false" customHeight="false" outlineLevel="0" collapsed="false">
      <c r="A23" s="90"/>
      <c r="B23" s="91" t="n">
        <v>43147</v>
      </c>
      <c r="C23" s="92" t="n">
        <v>62.52</v>
      </c>
      <c r="D23" s="93" t="n">
        <v>0.6902</v>
      </c>
      <c r="E23" s="94" t="n">
        <v>56.74</v>
      </c>
      <c r="F23" s="96" t="n">
        <v>75</v>
      </c>
      <c r="G23" s="96" t="n">
        <v>56</v>
      </c>
      <c r="H23" s="96" t="n">
        <v>24</v>
      </c>
      <c r="I23" s="96" t="n">
        <v>0</v>
      </c>
      <c r="J23" s="96" t="n">
        <v>24</v>
      </c>
      <c r="K23" s="96" t="n">
        <v>0</v>
      </c>
      <c r="L23" s="96" t="n">
        <v>0</v>
      </c>
      <c r="M23" s="96" t="n">
        <v>0</v>
      </c>
      <c r="N23" s="96" t="n">
        <v>0</v>
      </c>
      <c r="O23" s="96" t="n">
        <v>0</v>
      </c>
      <c r="P23" s="96" t="n">
        <v>22</v>
      </c>
      <c r="Q23" s="96" t="n">
        <v>50</v>
      </c>
      <c r="R23" s="177" t="n">
        <v>3699</v>
      </c>
      <c r="S23" s="98" t="n">
        <v>3673</v>
      </c>
      <c r="T23" s="101" t="n">
        <v>3642</v>
      </c>
      <c r="U23" s="178" t="n">
        <v>3581</v>
      </c>
      <c r="V23" s="178" t="n">
        <v>3684</v>
      </c>
      <c r="W23" s="96" t="n">
        <v>46</v>
      </c>
      <c r="X23" s="96" t="n">
        <v>0</v>
      </c>
      <c r="Y23" s="96" t="n">
        <v>46</v>
      </c>
      <c r="Z23" s="96" t="n">
        <v>0</v>
      </c>
      <c r="AA23" s="96" t="n">
        <v>62</v>
      </c>
      <c r="AB23" s="96" t="n">
        <v>0</v>
      </c>
      <c r="AC23" s="100" t="n">
        <f aca="false">V23-U23+AZ23</f>
        <v>103</v>
      </c>
      <c r="AD23" s="101" t="n">
        <f aca="false">U23-T23</f>
        <v>-61</v>
      </c>
      <c r="AE23" s="96" t="n">
        <v>158</v>
      </c>
      <c r="AF23" s="102" t="n">
        <f aca="false">IF(AE23&gt;0, V23/(AE23*24),"no data")</f>
        <v>0.971518987341772</v>
      </c>
      <c r="AG23" s="103" t="n">
        <f aca="false">IF(R23&gt;0,R23/24,"no data")</f>
        <v>154.125</v>
      </c>
      <c r="AH23" s="102" t="n">
        <f aca="false">IF(U23&gt;0,(U23/R23),"no data")</f>
        <v>0.968099486347662</v>
      </c>
      <c r="AI23" s="104" t="n">
        <f aca="false">IF(U23&gt;0,(1440-((W23*X23)+(Y23*Z23)+(AA23*AB23))/(W23+Y23+AA23))/1440,"no data")</f>
        <v>1</v>
      </c>
      <c r="AJ23" s="105" t="n">
        <f aca="false">IF(U23&gt;0,(1440-((X23*W23+AT23*AU23)+(Z23*Y23+AV23*AW23)+(AA23*AB23+AX23*AY23))/(W23+Y23+AA23))/1440,"no data")</f>
        <v>0.995265151515152</v>
      </c>
      <c r="AK23" s="127" t="n">
        <v>10.28</v>
      </c>
      <c r="AL23" s="133" t="n">
        <v>135.38</v>
      </c>
      <c r="AM23" s="94" t="n">
        <f aca="false">AK23*AL23</f>
        <v>1391.7064</v>
      </c>
      <c r="AN23" s="127" t="n">
        <v>30.916</v>
      </c>
      <c r="AO23" s="129" t="n">
        <v>967.750283034126</v>
      </c>
      <c r="AP23" s="109" t="n">
        <f aca="false">AN23*AO23</f>
        <v>29918.967750283</v>
      </c>
      <c r="AQ23" s="130" t="n">
        <f aca="false">IF(U23&gt;0,((((AK23*AL23)+(AN23*AO23))/(U23*1000))*1000000),"no data")</f>
        <v>8743.55603191372</v>
      </c>
      <c r="AR23" s="111" t="n">
        <f aca="false">S23/24</f>
        <v>153.041666666667</v>
      </c>
      <c r="AS23" s="36"/>
      <c r="AT23" s="96" t="n">
        <v>0</v>
      </c>
      <c r="AU23" s="112" t="n">
        <v>0</v>
      </c>
      <c r="AV23" s="112" t="n">
        <v>0</v>
      </c>
      <c r="AW23" s="95" t="n">
        <v>0</v>
      </c>
      <c r="AX23" s="96" t="n">
        <v>15</v>
      </c>
      <c r="AY23" s="96" t="n">
        <v>70</v>
      </c>
      <c r="AZ23" s="96" t="n">
        <v>0</v>
      </c>
      <c r="BB23" s="113" t="n">
        <v>1107</v>
      </c>
      <c r="BC23" s="113" t="n">
        <v>1108</v>
      </c>
      <c r="BD23" s="113" t="n">
        <v>1469</v>
      </c>
      <c r="BE23" s="113" t="n">
        <f aca="false">BC23-BB23</f>
        <v>1</v>
      </c>
      <c r="BF23" s="113" t="n">
        <f aca="false">AQ23</f>
        <v>8743.55603191372</v>
      </c>
      <c r="BG23" s="173" t="n">
        <f aca="false">BD23/24</f>
        <v>61.2083333333333</v>
      </c>
      <c r="BH23" s="179" t="n">
        <v>2.192</v>
      </c>
      <c r="BI23" s="179" t="n">
        <v>2.179</v>
      </c>
      <c r="BJ23" s="180" t="n">
        <v>27.5</v>
      </c>
      <c r="BK23" s="180" t="n">
        <v>28.47</v>
      </c>
      <c r="BL23" s="180" t="n">
        <v>22.91</v>
      </c>
      <c r="BM23" s="180" t="n">
        <v>29.71</v>
      </c>
      <c r="BN23" s="181" t="n">
        <v>999</v>
      </c>
      <c r="BO23" s="181" t="n">
        <v>50.09</v>
      </c>
      <c r="BP23" s="182" t="n">
        <v>0.937</v>
      </c>
      <c r="BQ23" s="114" t="n">
        <v>95.44</v>
      </c>
      <c r="BR23" s="114" t="n">
        <v>84.82</v>
      </c>
      <c r="BS23" s="120" t="n">
        <f aca="false">BR23-BQ23</f>
        <v>-10.62</v>
      </c>
      <c r="BT23" s="134" t="n">
        <v>12089</v>
      </c>
      <c r="BU23" s="134" t="n">
        <v>11941</v>
      </c>
      <c r="BV23" s="135" t="n">
        <f aca="false">BU23-BT23</f>
        <v>-148</v>
      </c>
      <c r="BW23" s="113" t="n">
        <f aca="false">BH23+BI23</f>
        <v>4.371</v>
      </c>
      <c r="BX23" s="181" t="n">
        <v>24</v>
      </c>
      <c r="BY23" s="181" t="n">
        <v>24</v>
      </c>
      <c r="CA23" s="181" t="n">
        <v>22.85</v>
      </c>
      <c r="CB23" s="181" t="n">
        <v>8.28</v>
      </c>
      <c r="CD23" s="181" t="n">
        <v>2.2</v>
      </c>
      <c r="CE23" s="181" t="n">
        <v>3.5</v>
      </c>
      <c r="CF23" s="181" t="n">
        <v>1.8</v>
      </c>
      <c r="CG23" s="181" t="n">
        <v>1.3</v>
      </c>
    </row>
    <row r="24" customFormat="false" ht="15" hidden="false" customHeight="false" outlineLevel="0" collapsed="false">
      <c r="A24" s="90"/>
      <c r="B24" s="91" t="n">
        <v>43148</v>
      </c>
      <c r="C24" s="92" t="n">
        <v>66.9</v>
      </c>
      <c r="D24" s="93" t="n">
        <v>0.696</v>
      </c>
      <c r="E24" s="94" t="n">
        <v>58.2</v>
      </c>
      <c r="F24" s="183" t="n">
        <v>79</v>
      </c>
      <c r="G24" s="183" t="n">
        <v>56</v>
      </c>
      <c r="H24" s="95" t="n">
        <v>24</v>
      </c>
      <c r="I24" s="95" t="n">
        <v>0</v>
      </c>
      <c r="J24" s="95" t="n">
        <v>24</v>
      </c>
      <c r="K24" s="95" t="n">
        <v>0</v>
      </c>
      <c r="L24" s="97" t="n">
        <v>0</v>
      </c>
      <c r="M24" s="97" t="n">
        <v>0</v>
      </c>
      <c r="N24" s="97" t="n">
        <v>0</v>
      </c>
      <c r="O24" s="97" t="n">
        <v>0</v>
      </c>
      <c r="P24" s="97" t="n">
        <v>18</v>
      </c>
      <c r="Q24" s="97" t="n">
        <v>0</v>
      </c>
      <c r="R24" s="177" t="n">
        <v>3689</v>
      </c>
      <c r="S24" s="98" t="n">
        <v>3659</v>
      </c>
      <c r="T24" s="184" t="n">
        <v>3513</v>
      </c>
      <c r="U24" s="99" t="n">
        <v>3462</v>
      </c>
      <c r="V24" s="99" t="n">
        <v>3563</v>
      </c>
      <c r="W24" s="95" t="n">
        <v>45</v>
      </c>
      <c r="X24" s="95" t="n">
        <v>0</v>
      </c>
      <c r="Y24" s="95" t="n">
        <v>46</v>
      </c>
      <c r="Z24" s="95" t="n">
        <v>0</v>
      </c>
      <c r="AA24" s="95" t="n">
        <v>60</v>
      </c>
      <c r="AB24" s="95" t="n">
        <v>0</v>
      </c>
      <c r="AC24" s="100" t="n">
        <f aca="false">V24-U24+AZ24</f>
        <v>101</v>
      </c>
      <c r="AD24" s="101" t="n">
        <f aca="false">U24-T24</f>
        <v>-51</v>
      </c>
      <c r="AE24" s="96" t="n">
        <v>156</v>
      </c>
      <c r="AF24" s="102" t="n">
        <f aca="false">IF(AE24&gt;0, V24/(AE24*24),"no data")</f>
        <v>0.951655982905983</v>
      </c>
      <c r="AG24" s="103" t="n">
        <f aca="false">IF(R24&gt;0,R24/24,"no data")</f>
        <v>153.708333333333</v>
      </c>
      <c r="AH24" s="102" t="n">
        <f aca="false">IF(U24&gt;0,(U24/R24),"no data")</f>
        <v>0.938465708864191</v>
      </c>
      <c r="AI24" s="104" t="n">
        <f aca="false">IF(U24&gt;0,(1440-((W24*X24)+(Y24*Z24)+(AA24*AB24))/(W24+Y24+AA24))/1440,"no data")</f>
        <v>1</v>
      </c>
      <c r="AJ24" s="105" t="n">
        <f aca="false">IF(U24&gt;0,(1440-((X24*W24+AT24*AU24)+(Z24*Y24+AV24*AW24)+(AA24*AB24+AX24*AY24))/(W24+Y24+AA24))/1440,"no data")</f>
        <v>0.975165562913907</v>
      </c>
      <c r="AK24" s="127" t="n">
        <v>10.18</v>
      </c>
      <c r="AL24" s="133" t="n">
        <v>134.17</v>
      </c>
      <c r="AM24" s="94" t="n">
        <f aca="false">AK24*AL24</f>
        <v>1365.8506</v>
      </c>
      <c r="AN24" s="127" t="n">
        <v>29.751</v>
      </c>
      <c r="AO24" s="129" t="n">
        <v>968.840336134454</v>
      </c>
      <c r="AP24" s="109" t="n">
        <f aca="false">AN24*AO24</f>
        <v>28823.9688403361</v>
      </c>
      <c r="AQ24" s="130" t="n">
        <f aca="false">IF(U24&gt;0,((((AK24*AL24)+(AN24*AO24))/(U24*1000))*1000000),"no data")</f>
        <v>8720.34068178398</v>
      </c>
      <c r="AR24" s="111" t="n">
        <f aca="false">S24/24</f>
        <v>152.458333333333</v>
      </c>
      <c r="AS24" s="36"/>
      <c r="AT24" s="95" t="n">
        <v>0</v>
      </c>
      <c r="AU24" s="112" t="n">
        <v>0</v>
      </c>
      <c r="AV24" s="112" t="n">
        <v>0</v>
      </c>
      <c r="AW24" s="95" t="n">
        <v>0</v>
      </c>
      <c r="AX24" s="112" t="n">
        <v>15</v>
      </c>
      <c r="AY24" s="95" t="n">
        <v>360</v>
      </c>
      <c r="AZ24" s="95" t="n">
        <v>0</v>
      </c>
      <c r="BB24" s="113" t="n">
        <v>1077</v>
      </c>
      <c r="BC24" s="113" t="n">
        <v>1094</v>
      </c>
      <c r="BD24" s="113" t="n">
        <v>1392</v>
      </c>
      <c r="BE24" s="113" t="n">
        <f aca="false">BC24-BB24</f>
        <v>17</v>
      </c>
      <c r="BF24" s="113" t="n">
        <f aca="false">AQ24</f>
        <v>8720.34068178398</v>
      </c>
      <c r="BG24" s="173" t="n">
        <f aca="false">BD24/24</f>
        <v>58</v>
      </c>
      <c r="BH24" s="115" t="n">
        <v>1.893</v>
      </c>
      <c r="BI24" s="116" t="n">
        <v>1.861</v>
      </c>
      <c r="BJ24" s="117" t="n">
        <v>27.5</v>
      </c>
      <c r="BK24" s="118" t="n">
        <v>27.87</v>
      </c>
      <c r="BL24" s="118" t="n">
        <v>22.59</v>
      </c>
      <c r="BM24" s="118" t="n">
        <v>29.64</v>
      </c>
      <c r="BN24" s="118" t="n">
        <v>994.96</v>
      </c>
      <c r="BO24" s="117" t="n">
        <v>50.05</v>
      </c>
      <c r="BP24" s="119" t="n">
        <v>0.9377</v>
      </c>
      <c r="BQ24" s="114" t="n">
        <v>93.57</v>
      </c>
      <c r="BR24" s="114" t="n">
        <v>84.71</v>
      </c>
      <c r="BS24" s="120" t="n">
        <f aca="false">BR24-BQ24</f>
        <v>-8.86</v>
      </c>
      <c r="BT24" s="134" t="n">
        <v>12171</v>
      </c>
      <c r="BU24" s="134" t="n">
        <v>11966</v>
      </c>
      <c r="BV24" s="135" t="n">
        <f aca="false">BU24-BT24</f>
        <v>-205</v>
      </c>
      <c r="BW24" s="113" t="n">
        <f aca="false">BH24+BI24</f>
        <v>3.754</v>
      </c>
      <c r="BX24" s="114" t="n">
        <v>23.67</v>
      </c>
      <c r="BY24" s="114" t="n">
        <v>23.67</v>
      </c>
      <c r="CA24" s="114" t="n">
        <v>18.62</v>
      </c>
      <c r="CB24" s="114" t="n">
        <v>7</v>
      </c>
      <c r="CD24" s="114" t="n">
        <v>2.1</v>
      </c>
      <c r="CE24" s="114" t="n">
        <v>3.5</v>
      </c>
      <c r="CF24" s="114" t="n">
        <v>1.7</v>
      </c>
      <c r="CG24" s="114" t="n">
        <v>1</v>
      </c>
    </row>
    <row r="25" customFormat="false" ht="15" hidden="false" customHeight="false" outlineLevel="0" collapsed="false">
      <c r="A25" s="90"/>
      <c r="B25" s="91" t="n">
        <v>43149</v>
      </c>
      <c r="C25" s="92" t="n">
        <v>65.6</v>
      </c>
      <c r="D25" s="93" t="n">
        <v>0.703</v>
      </c>
      <c r="E25" s="94" t="n">
        <v>56.6</v>
      </c>
      <c r="F25" s="96" t="n">
        <v>80</v>
      </c>
      <c r="G25" s="96" t="n">
        <v>51</v>
      </c>
      <c r="H25" s="95" t="n">
        <v>24</v>
      </c>
      <c r="I25" s="95" t="n">
        <v>0</v>
      </c>
      <c r="J25" s="95" t="n">
        <v>24</v>
      </c>
      <c r="K25" s="95" t="n">
        <v>0</v>
      </c>
      <c r="L25" s="97" t="n">
        <v>0</v>
      </c>
      <c r="M25" s="97" t="n">
        <v>0</v>
      </c>
      <c r="N25" s="97" t="n">
        <v>0</v>
      </c>
      <c r="O25" s="97" t="n">
        <v>0</v>
      </c>
      <c r="P25" s="97" t="n">
        <v>0</v>
      </c>
      <c r="Q25" s="97" t="n">
        <v>0</v>
      </c>
      <c r="R25" s="177" t="n">
        <v>3689</v>
      </c>
      <c r="S25" s="98" t="n">
        <v>3334</v>
      </c>
      <c r="T25" s="184" t="n">
        <v>3214</v>
      </c>
      <c r="U25" s="99" t="n">
        <v>3178</v>
      </c>
      <c r="V25" s="99" t="n">
        <v>3265</v>
      </c>
      <c r="W25" s="95" t="n">
        <v>46</v>
      </c>
      <c r="X25" s="96" t="n">
        <v>0</v>
      </c>
      <c r="Y25" s="96" t="n">
        <v>46</v>
      </c>
      <c r="Z25" s="96" t="n">
        <v>0</v>
      </c>
      <c r="AA25" s="96" t="n">
        <v>60</v>
      </c>
      <c r="AB25" s="96" t="n">
        <v>0</v>
      </c>
      <c r="AC25" s="100" t="n">
        <f aca="false">V25-U25+AZ25</f>
        <v>87</v>
      </c>
      <c r="AD25" s="101" t="n">
        <f aca="false">U25-T25</f>
        <v>-36</v>
      </c>
      <c r="AE25" s="96" t="n">
        <v>140</v>
      </c>
      <c r="AF25" s="102" t="n">
        <f aca="false">IF(AE25&gt;0, V25/(AE25*24),"no data")</f>
        <v>0.97172619047619</v>
      </c>
      <c r="AG25" s="103" t="n">
        <f aca="false">IF(R25&gt;0,R25/24,"no data")</f>
        <v>153.708333333333</v>
      </c>
      <c r="AH25" s="102" t="n">
        <f aca="false">IF(U25&gt;0,(U25/R25),"no data")</f>
        <v>0.861480075901328</v>
      </c>
      <c r="AI25" s="104" t="n">
        <f aca="false">IF(U25&gt;0,(1440-((W25*X25)+(Y25*Z25)+(AA25*AB25))/(W25+Y25+AA25))/1440,"no data")</f>
        <v>1</v>
      </c>
      <c r="AJ25" s="105" t="n">
        <f aca="false">IF(U25&gt;0,(1440-((X25*W25+AT25*AU25)+(Z25*Y25+AV25*AW25)+(AA25*AB25+AX25*AY25))/(W25+Y25+AA25))/1440,"no data")</f>
        <v>0.901315789473684</v>
      </c>
      <c r="AK25" s="127" t="n">
        <v>10.165</v>
      </c>
      <c r="AL25" s="133" t="n">
        <v>137</v>
      </c>
      <c r="AM25" s="94" t="n">
        <f aca="false">AK25*AL25</f>
        <v>1392.605</v>
      </c>
      <c r="AN25" s="127" t="n">
        <v>26.347</v>
      </c>
      <c r="AO25" s="129" t="n">
        <v>965.916423122177</v>
      </c>
      <c r="AP25" s="109" t="n">
        <f aca="false">AN25*AO25</f>
        <v>25449</v>
      </c>
      <c r="AQ25" s="130" t="n">
        <f aca="false">IF(U25&gt;0,((((AK25*AL25)+(AN25*AO25))/(U25*1000))*1000000),"no data")</f>
        <v>8446.06828193833</v>
      </c>
      <c r="AR25" s="111" t="n">
        <f aca="false">S25/24</f>
        <v>138.916666666667</v>
      </c>
      <c r="AS25" s="36"/>
      <c r="AT25" s="95" t="n">
        <v>0</v>
      </c>
      <c r="AU25" s="112" t="n">
        <v>0</v>
      </c>
      <c r="AV25" s="112" t="n">
        <v>0</v>
      </c>
      <c r="AW25" s="95" t="n">
        <v>0</v>
      </c>
      <c r="AX25" s="112" t="n">
        <v>15</v>
      </c>
      <c r="AY25" s="95" t="n">
        <v>1440</v>
      </c>
      <c r="AZ25" s="95" t="n">
        <v>0</v>
      </c>
      <c r="BB25" s="113" t="n">
        <v>1108</v>
      </c>
      <c r="BC25" s="113" t="n">
        <v>1100</v>
      </c>
      <c r="BD25" s="113" t="n">
        <v>1057</v>
      </c>
      <c r="BE25" s="113" t="n">
        <f aca="false">BC25-BB25</f>
        <v>-8</v>
      </c>
      <c r="BF25" s="113" t="n">
        <f aca="false">AQ25</f>
        <v>8446.06828193833</v>
      </c>
      <c r="BG25" s="173" t="n">
        <f aca="false">BD25/24</f>
        <v>44.0416666666667</v>
      </c>
      <c r="BH25" s="115" t="n">
        <v>0.042</v>
      </c>
      <c r="BI25" s="116" t="n">
        <v>0.053</v>
      </c>
      <c r="BJ25" s="117" t="n">
        <v>27.5</v>
      </c>
      <c r="BK25" s="118" t="n">
        <v>28.5</v>
      </c>
      <c r="BL25" s="118" t="n">
        <v>22.71</v>
      </c>
      <c r="BM25" s="118" t="n">
        <v>29.71</v>
      </c>
      <c r="BN25" s="118" t="n">
        <v>992.88</v>
      </c>
      <c r="BO25" s="117" t="n">
        <v>50.07</v>
      </c>
      <c r="BP25" s="119" t="n">
        <v>0.9368</v>
      </c>
      <c r="BQ25" s="114" t="n">
        <v>95.9</v>
      </c>
      <c r="BR25" s="114" t="n">
        <v>84.57</v>
      </c>
      <c r="BS25" s="120" t="n">
        <f aca="false">BR25-BQ25</f>
        <v>-11.33</v>
      </c>
      <c r="BT25" s="134" t="n">
        <v>12098</v>
      </c>
      <c r="BU25" s="134" t="n">
        <v>11948</v>
      </c>
      <c r="BV25" s="135" t="n">
        <f aca="false">BU25-BT25</f>
        <v>-150</v>
      </c>
      <c r="BW25" s="113" t="n">
        <f aca="false">BH25+BI25</f>
        <v>0.095</v>
      </c>
      <c r="BX25" s="114" t="n">
        <v>1</v>
      </c>
      <c r="BY25" s="114" t="n">
        <v>1.1</v>
      </c>
      <c r="CA25" s="114" t="n">
        <v>24</v>
      </c>
      <c r="CB25" s="114" t="n">
        <v>6.83</v>
      </c>
      <c r="CD25" s="114" t="n">
        <v>2.2</v>
      </c>
      <c r="CE25" s="114" t="n">
        <v>3.6</v>
      </c>
      <c r="CF25" s="114" t="n">
        <v>1.9</v>
      </c>
      <c r="CG25" s="114" t="n">
        <v>1.2</v>
      </c>
    </row>
    <row r="26" customFormat="false" ht="15" hidden="false" customHeight="false" outlineLevel="0" collapsed="false">
      <c r="A26" s="138" t="s">
        <v>99</v>
      </c>
      <c r="B26" s="139" t="n">
        <v>43150</v>
      </c>
      <c r="C26" s="140" t="n">
        <v>68.8</v>
      </c>
      <c r="D26" s="166" t="n">
        <v>0.584</v>
      </c>
      <c r="E26" s="142" t="n">
        <v>55.9</v>
      </c>
      <c r="F26" s="144" t="n">
        <v>80</v>
      </c>
      <c r="G26" s="144" t="n">
        <v>56</v>
      </c>
      <c r="H26" s="144" t="n">
        <v>24</v>
      </c>
      <c r="I26" s="144" t="n">
        <v>0</v>
      </c>
      <c r="J26" s="144" t="n">
        <v>24</v>
      </c>
      <c r="K26" s="144" t="n">
        <v>0</v>
      </c>
      <c r="L26" s="185" t="n">
        <v>0</v>
      </c>
      <c r="M26" s="185" t="n">
        <v>0</v>
      </c>
      <c r="N26" s="185" t="n">
        <v>0</v>
      </c>
      <c r="O26" s="185" t="n">
        <v>0</v>
      </c>
      <c r="P26" s="185" t="n">
        <v>18</v>
      </c>
      <c r="Q26" s="185" t="n">
        <v>54</v>
      </c>
      <c r="R26" s="186" t="n">
        <v>3677</v>
      </c>
      <c r="S26" s="147" t="n">
        <v>3654</v>
      </c>
      <c r="T26" s="147" t="n">
        <v>3555</v>
      </c>
      <c r="U26" s="148" t="n">
        <v>3505</v>
      </c>
      <c r="V26" s="148" t="n">
        <v>3608</v>
      </c>
      <c r="W26" s="144" t="n">
        <v>46</v>
      </c>
      <c r="X26" s="144" t="n">
        <v>0</v>
      </c>
      <c r="Y26" s="144" t="n">
        <v>46</v>
      </c>
      <c r="Z26" s="144" t="n">
        <v>0</v>
      </c>
      <c r="AA26" s="144" t="n">
        <v>60</v>
      </c>
      <c r="AB26" s="144" t="n">
        <v>0</v>
      </c>
      <c r="AC26" s="149" t="n">
        <f aca="false">V26-U26+AZ26</f>
        <v>103</v>
      </c>
      <c r="AD26" s="150" t="n">
        <f aca="false">U26-T26</f>
        <v>-50</v>
      </c>
      <c r="AE26" s="144" t="n">
        <v>155</v>
      </c>
      <c r="AF26" s="151" t="n">
        <f aca="false">IF(AE26&gt;0, V26/(AE26*24),"no data")</f>
        <v>0.969892473118279</v>
      </c>
      <c r="AG26" s="152" t="n">
        <f aca="false">IF(R26&gt;0,R26/24,"no data")</f>
        <v>153.208333333333</v>
      </c>
      <c r="AH26" s="151" t="n">
        <f aca="false">IF(U26&gt;0,(U26/R26),"no data")</f>
        <v>0.953222735926027</v>
      </c>
      <c r="AI26" s="153" t="n">
        <f aca="false">IF(U26&gt;0,(1440-((W26*X26)+(Y26*Z26)+(AA26*AB26))/(W26+Y26+AA26))/1440,"no data")</f>
        <v>1</v>
      </c>
      <c r="AJ26" s="154" t="n">
        <f aca="false">IF(U26&gt;0,(1440-((X26*W26+AT26*AU26)+(Z26*Y26+AV26*AW26)+(AA26*AB26+AX26*AY26))/(W26+Y26+AA26))/1440,"no data")</f>
        <v>0.979029605263158</v>
      </c>
      <c r="AK26" s="127" t="n">
        <v>10.144</v>
      </c>
      <c r="AL26" s="133" t="n">
        <v>137.54</v>
      </c>
      <c r="AM26" s="142" t="n">
        <f aca="false">AK26*AL26</f>
        <v>1395.20576</v>
      </c>
      <c r="AN26" s="127" t="n">
        <v>30.179</v>
      </c>
      <c r="AO26" s="129" t="n">
        <v>965.173305056664</v>
      </c>
      <c r="AP26" s="155" t="n">
        <f aca="false">AN26*AO26</f>
        <v>29127.9651733051</v>
      </c>
      <c r="AQ26" s="156" t="n">
        <f aca="false">IF(U26&gt;0,((((AK26*AL26)+(AN26*AO26))/(U26*1000))*1000000),"no data")</f>
        <v>8708.46531620686</v>
      </c>
      <c r="AR26" s="157" t="n">
        <f aca="false">S26/24</f>
        <v>152.25</v>
      </c>
      <c r="AS26" s="36"/>
      <c r="AT26" s="143" t="n">
        <v>0</v>
      </c>
      <c r="AU26" s="159" t="n">
        <v>0</v>
      </c>
      <c r="AV26" s="159" t="n">
        <v>0</v>
      </c>
      <c r="AW26" s="143" t="n">
        <v>0</v>
      </c>
      <c r="AX26" s="159" t="n">
        <v>15</v>
      </c>
      <c r="AY26" s="143" t="n">
        <v>306</v>
      </c>
      <c r="AZ26" s="143" t="n">
        <v>0</v>
      </c>
      <c r="BB26" s="160" t="n">
        <v>1105</v>
      </c>
      <c r="BC26" s="160" t="n">
        <v>1095</v>
      </c>
      <c r="BD26" s="160" t="n">
        <v>1408</v>
      </c>
      <c r="BE26" s="160" t="n">
        <f aca="false">BC26-BB26</f>
        <v>-10</v>
      </c>
      <c r="BF26" s="160" t="n">
        <f aca="false">AQ26</f>
        <v>8708.46531620686</v>
      </c>
      <c r="BG26" s="162" t="n">
        <f aca="false">BD26/24</f>
        <v>58.6666666666667</v>
      </c>
      <c r="BH26" s="187" t="n">
        <v>1.996</v>
      </c>
      <c r="BI26" s="188" t="n">
        <v>1.975</v>
      </c>
      <c r="BJ26" s="189" t="n">
        <v>27.5</v>
      </c>
      <c r="BK26" s="190" t="n">
        <v>28.53</v>
      </c>
      <c r="BL26" s="190" t="n">
        <v>22.68</v>
      </c>
      <c r="BM26" s="190" t="n">
        <v>29.66</v>
      </c>
      <c r="BN26" s="190" t="n">
        <v>994.54</v>
      </c>
      <c r="BO26" s="190" t="n">
        <v>50.09</v>
      </c>
      <c r="BP26" s="191" t="n">
        <v>0.9366</v>
      </c>
      <c r="BQ26" s="190" t="n">
        <v>95.7</v>
      </c>
      <c r="BR26" s="190" t="n">
        <v>84.46</v>
      </c>
      <c r="BS26" s="120" t="n">
        <f aca="false">BR26-BQ26</f>
        <v>-11.24</v>
      </c>
      <c r="BT26" s="190" t="n">
        <v>12130</v>
      </c>
      <c r="BU26" s="190" t="n">
        <v>12002</v>
      </c>
      <c r="BV26" s="135" t="n">
        <f aca="false">BU26-BT26</f>
        <v>-128</v>
      </c>
      <c r="BW26" s="160" t="n">
        <f aca="false">BH26+BI26</f>
        <v>3.971</v>
      </c>
      <c r="BX26" s="162" t="n">
        <v>24</v>
      </c>
      <c r="BY26" s="162" t="n">
        <v>24</v>
      </c>
      <c r="CA26" s="162" t="n">
        <v>24</v>
      </c>
      <c r="CB26" s="162" t="n">
        <v>7</v>
      </c>
      <c r="CD26" s="162" t="n">
        <v>2.2</v>
      </c>
      <c r="CE26" s="162" t="n">
        <v>3.4</v>
      </c>
      <c r="CF26" s="162" t="n">
        <v>1.7</v>
      </c>
      <c r="CG26" s="162" t="n">
        <v>1.5</v>
      </c>
    </row>
    <row r="27" customFormat="false" ht="15" hidden="false" customHeight="false" outlineLevel="0" collapsed="false">
      <c r="A27" s="138"/>
      <c r="B27" s="139" t="n">
        <v>43151</v>
      </c>
      <c r="C27" s="140" t="n">
        <v>68.81</v>
      </c>
      <c r="D27" s="166" t="n">
        <v>0.6141</v>
      </c>
      <c r="E27" s="142" t="n">
        <v>57.05</v>
      </c>
      <c r="F27" s="144" t="n">
        <v>80</v>
      </c>
      <c r="G27" s="144" t="n">
        <v>58</v>
      </c>
      <c r="H27" s="144" t="n">
        <v>24</v>
      </c>
      <c r="I27" s="144" t="n">
        <v>0</v>
      </c>
      <c r="J27" s="144" t="n">
        <v>24</v>
      </c>
      <c r="K27" s="144" t="n">
        <v>0</v>
      </c>
      <c r="L27" s="185" t="n">
        <v>0</v>
      </c>
      <c r="M27" s="185" t="n">
        <v>0</v>
      </c>
      <c r="N27" s="185" t="n">
        <v>0</v>
      </c>
      <c r="O27" s="185" t="n">
        <v>0</v>
      </c>
      <c r="P27" s="185" t="n">
        <v>24</v>
      </c>
      <c r="Q27" s="185" t="n">
        <v>0</v>
      </c>
      <c r="R27" s="186" t="n">
        <v>3679</v>
      </c>
      <c r="S27" s="147" t="n">
        <v>3651</v>
      </c>
      <c r="T27" s="147" t="n">
        <v>3651</v>
      </c>
      <c r="U27" s="148" t="n">
        <v>3575</v>
      </c>
      <c r="V27" s="148" t="n">
        <v>3678</v>
      </c>
      <c r="W27" s="144" t="n">
        <v>46</v>
      </c>
      <c r="X27" s="144" t="n">
        <v>0</v>
      </c>
      <c r="Y27" s="144" t="n">
        <v>45</v>
      </c>
      <c r="Z27" s="144" t="n">
        <v>0</v>
      </c>
      <c r="AA27" s="144" t="n">
        <v>62</v>
      </c>
      <c r="AB27" s="144" t="n">
        <v>0</v>
      </c>
      <c r="AC27" s="149" t="n">
        <f aca="false">V27-U27+AZ27</f>
        <v>103</v>
      </c>
      <c r="AD27" s="150" t="n">
        <f aca="false">U27-T27</f>
        <v>-76</v>
      </c>
      <c r="AE27" s="144" t="n">
        <v>157</v>
      </c>
      <c r="AF27" s="151" t="n">
        <f aca="false">IF(AE27&gt;0, V27/(AE27*24),"no data")</f>
        <v>0.976114649681529</v>
      </c>
      <c r="AG27" s="152" t="n">
        <f aca="false">IF(R27&gt;0,R27/24,"no data")</f>
        <v>153.291666666667</v>
      </c>
      <c r="AH27" s="151" t="n">
        <f aca="false">IF(U27&gt;0,(U27/R27),"no data")</f>
        <v>0.971731448763251</v>
      </c>
      <c r="AI27" s="153" t="n">
        <f aca="false">IF(U27&gt;0,(1440-((W27*X27)+(Y27*Z27)+(AA27*AB27))/(W27+Y27+AA27))/1440,"no data")</f>
        <v>1</v>
      </c>
      <c r="AJ27" s="154" t="n">
        <f aca="false">IF(U27&gt;0,(1440-((X27*W27+AT27*AU27)+(Z27*Y27+AV27*AW27)+(AA27*AB27+AX27*AY27))/(W27+Y27+AA27))/1440,"no data")</f>
        <v>1</v>
      </c>
      <c r="AK27" s="127" t="n">
        <v>10.13</v>
      </c>
      <c r="AL27" s="133" t="n">
        <v>136.43</v>
      </c>
      <c r="AM27" s="142" t="n">
        <f aca="false">AK27*AL27</f>
        <v>1382.0359</v>
      </c>
      <c r="AN27" s="127" t="n">
        <v>30.902</v>
      </c>
      <c r="AO27" s="129" t="n">
        <v>964.49818310448</v>
      </c>
      <c r="AP27" s="155" t="n">
        <f aca="false">AN27*AO27</f>
        <v>29804.9228542946</v>
      </c>
      <c r="AQ27" s="156" t="n">
        <f aca="false">IF(U27&gt;0,((((AK27*AL27)+(AN27*AO27))/(U27*1000))*1000000),"no data")</f>
        <v>8723.62482637612</v>
      </c>
      <c r="AR27" s="157" t="n">
        <f aca="false">S27/24</f>
        <v>152.125</v>
      </c>
      <c r="AS27" s="36"/>
      <c r="AT27" s="143" t="n">
        <v>0</v>
      </c>
      <c r="AU27" s="159" t="n">
        <v>0</v>
      </c>
      <c r="AV27" s="143" t="n">
        <v>0</v>
      </c>
      <c r="AW27" s="143" t="n">
        <v>0</v>
      </c>
      <c r="AX27" s="159" t="n">
        <v>0</v>
      </c>
      <c r="AY27" s="143" t="n">
        <v>0</v>
      </c>
      <c r="AZ27" s="143" t="n">
        <v>0</v>
      </c>
      <c r="BB27" s="160" t="n">
        <v>1099</v>
      </c>
      <c r="BC27" s="160" t="n">
        <v>1089</v>
      </c>
      <c r="BD27" s="160" t="n">
        <v>1490</v>
      </c>
      <c r="BE27" s="160" t="n">
        <f aca="false">BC27-BB27</f>
        <v>-10</v>
      </c>
      <c r="BF27" s="160" t="n">
        <f aca="false">AQ27</f>
        <v>8723.62482637612</v>
      </c>
      <c r="BG27" s="162" t="n">
        <f aca="false">BD27/24</f>
        <v>62.0833333333333</v>
      </c>
      <c r="BH27" s="187" t="n">
        <v>2.429</v>
      </c>
      <c r="BI27" s="188" t="n">
        <v>2.429</v>
      </c>
      <c r="BJ27" s="189" t="n">
        <v>27.5</v>
      </c>
      <c r="BK27" s="190" t="n">
        <v>28.45</v>
      </c>
      <c r="BL27" s="190" t="n">
        <v>22.66</v>
      </c>
      <c r="BM27" s="190" t="n">
        <v>29.55</v>
      </c>
      <c r="BN27" s="192" t="n">
        <v>993.5</v>
      </c>
      <c r="BO27" s="190" t="n">
        <v>50.06</v>
      </c>
      <c r="BP27" s="191" t="n">
        <v>0.9369</v>
      </c>
      <c r="BQ27" s="190" t="n">
        <v>95.85</v>
      </c>
      <c r="BR27" s="190" t="n">
        <v>84.49</v>
      </c>
      <c r="BS27" s="120" t="n">
        <f aca="false">BR27-BQ27</f>
        <v>-11.36</v>
      </c>
      <c r="BT27" s="190" t="n">
        <v>12163</v>
      </c>
      <c r="BU27" s="190" t="n">
        <v>12055</v>
      </c>
      <c r="BV27" s="135" t="n">
        <f aca="false">BU27-BT27</f>
        <v>-108</v>
      </c>
      <c r="BW27" s="160" t="n">
        <f aca="false">BH27+BI27</f>
        <v>4.858</v>
      </c>
      <c r="BX27" s="162" t="n">
        <v>24</v>
      </c>
      <c r="BY27" s="162" t="n">
        <v>24</v>
      </c>
      <c r="CA27" s="162" t="n">
        <v>24</v>
      </c>
      <c r="CB27" s="162" t="n">
        <v>7.62</v>
      </c>
      <c r="CD27" s="162" t="n">
        <v>2.2</v>
      </c>
      <c r="CE27" s="162" t="n">
        <v>3.8</v>
      </c>
      <c r="CF27" s="162" t="n">
        <v>1.85</v>
      </c>
      <c r="CG27" s="162" t="n">
        <v>1.6</v>
      </c>
    </row>
    <row r="28" customFormat="false" ht="15" hidden="false" customHeight="false" outlineLevel="0" collapsed="false">
      <c r="A28" s="138"/>
      <c r="B28" s="139" t="n">
        <v>43152</v>
      </c>
      <c r="C28" s="140" t="n">
        <v>70.94</v>
      </c>
      <c r="D28" s="166" t="n">
        <v>0.6045</v>
      </c>
      <c r="E28" s="142" t="n">
        <v>58.29</v>
      </c>
      <c r="F28" s="144" t="n">
        <v>82</v>
      </c>
      <c r="G28" s="144" t="n">
        <v>61</v>
      </c>
      <c r="H28" s="144" t="n">
        <v>22</v>
      </c>
      <c r="I28" s="144" t="n">
        <v>41</v>
      </c>
      <c r="J28" s="144" t="n">
        <v>22</v>
      </c>
      <c r="K28" s="144" t="n">
        <v>14</v>
      </c>
      <c r="L28" s="185" t="n">
        <v>0</v>
      </c>
      <c r="M28" s="185" t="n">
        <v>0</v>
      </c>
      <c r="N28" s="185" t="n">
        <v>0</v>
      </c>
      <c r="O28" s="185" t="n">
        <v>0</v>
      </c>
      <c r="P28" s="185" t="n">
        <v>19</v>
      </c>
      <c r="Q28" s="185" t="n">
        <v>22</v>
      </c>
      <c r="R28" s="186" t="n">
        <v>3670</v>
      </c>
      <c r="S28" s="147" t="n">
        <v>3599</v>
      </c>
      <c r="T28" s="147" t="n">
        <v>3599</v>
      </c>
      <c r="U28" s="148" t="n">
        <v>3279</v>
      </c>
      <c r="V28" s="148" t="n">
        <v>3379</v>
      </c>
      <c r="W28" s="144" t="n">
        <v>46</v>
      </c>
      <c r="X28" s="144" t="n">
        <v>68</v>
      </c>
      <c r="Y28" s="144" t="n">
        <v>45</v>
      </c>
      <c r="Z28" s="144" t="n">
        <v>83</v>
      </c>
      <c r="AA28" s="144" t="n">
        <v>62</v>
      </c>
      <c r="AB28" s="144" t="n">
        <v>94</v>
      </c>
      <c r="AC28" s="149" t="n">
        <f aca="false">V28-U28+AZ28</f>
        <v>101</v>
      </c>
      <c r="AD28" s="150" t="n">
        <f aca="false">U28-T28</f>
        <v>-320</v>
      </c>
      <c r="AE28" s="144" t="n">
        <v>156</v>
      </c>
      <c r="AF28" s="151" t="n">
        <f aca="false">IF(AE28&gt;0, V28/(AE28*24),"no data")</f>
        <v>0.902510683760684</v>
      </c>
      <c r="AG28" s="152" t="n">
        <f aca="false">IF(R28&gt;0,R28/24,"no data")</f>
        <v>152.916666666667</v>
      </c>
      <c r="AH28" s="151" t="n">
        <f aca="false">IF(U28&gt;0,(U28/R28),"no data")</f>
        <v>0.893460490463215</v>
      </c>
      <c r="AI28" s="153" t="n">
        <f aca="false">IF(U28&gt;0,(1440-((W28*X28)+(Y28*Z28)+(AA28*AB28))/(W28+Y28+AA28))/1440,"no data")</f>
        <v>0.942397421931736</v>
      </c>
      <c r="AJ28" s="154" t="n">
        <f aca="false">IF(U28&gt;0,(1440-((X28*W28+AT28*AU28)+(Z28*Y28+AV28*AW28)+(AA28*AB28+AX28*AY28))/(W28+Y28+AA28))/1440,"no data")</f>
        <v>0.93366920842411</v>
      </c>
      <c r="AK28" s="127" t="n">
        <v>9.32</v>
      </c>
      <c r="AL28" s="133" t="n">
        <v>138.87</v>
      </c>
      <c r="AM28" s="142" t="n">
        <f aca="false">AK28*AL28</f>
        <v>1294.2684</v>
      </c>
      <c r="AN28" s="127" t="n">
        <v>28.523</v>
      </c>
      <c r="AO28" s="129" t="n">
        <v>964.475097910096</v>
      </c>
      <c r="AP28" s="155" t="n">
        <f aca="false">AN28*AO28</f>
        <v>27509.7232176897</v>
      </c>
      <c r="AQ28" s="156" t="n">
        <f aca="false">IF(U28&gt;0,((((AK28*AL28)+(AN28*AO28))/(U28*1000))*1000000),"no data")</f>
        <v>8784.38292701728</v>
      </c>
      <c r="AR28" s="157" t="n">
        <f aca="false">S28/24</f>
        <v>149.958333333333</v>
      </c>
      <c r="AS28" s="36"/>
      <c r="AT28" s="143" t="n">
        <v>25</v>
      </c>
      <c r="AU28" s="159" t="n">
        <v>17</v>
      </c>
      <c r="AV28" s="159" t="n">
        <v>21</v>
      </c>
      <c r="AW28" s="143" t="n">
        <v>23</v>
      </c>
      <c r="AX28" s="159" t="n">
        <v>29</v>
      </c>
      <c r="AY28" s="143" t="n">
        <v>35</v>
      </c>
      <c r="AZ28" s="143" t="n">
        <v>1</v>
      </c>
      <c r="BB28" s="160" t="n">
        <v>1031</v>
      </c>
      <c r="BC28" s="160" t="n">
        <v>1012</v>
      </c>
      <c r="BD28" s="160" t="n">
        <v>1336</v>
      </c>
      <c r="BE28" s="160" t="n">
        <f aca="false">BC28-BB28</f>
        <v>-19</v>
      </c>
      <c r="BF28" s="160" t="n">
        <f aca="false">AQ28</f>
        <v>8784.38292701728</v>
      </c>
      <c r="BG28" s="162" t="n">
        <f aca="false">BD28/24</f>
        <v>55.6666666666667</v>
      </c>
      <c r="BH28" s="187" t="n">
        <v>2.16</v>
      </c>
      <c r="BI28" s="187" t="n">
        <v>2.147</v>
      </c>
      <c r="BJ28" s="189" t="n">
        <v>27.5</v>
      </c>
      <c r="BK28" s="190" t="n">
        <v>26.93</v>
      </c>
      <c r="BL28" s="190" t="n">
        <v>21.3</v>
      </c>
      <c r="BM28" s="190" t="n">
        <v>27.99</v>
      </c>
      <c r="BN28" s="192" t="n">
        <v>992.75</v>
      </c>
      <c r="BO28" s="189" t="n">
        <v>50.1</v>
      </c>
      <c r="BP28" s="191" t="n">
        <v>0.9364</v>
      </c>
      <c r="BQ28" s="190" t="n">
        <v>95.79</v>
      </c>
      <c r="BR28" s="190" t="n">
        <v>84.36</v>
      </c>
      <c r="BS28" s="120" t="n">
        <f aca="false">BR28-BQ28</f>
        <v>-11.43</v>
      </c>
      <c r="BT28" s="190" t="n">
        <v>12130</v>
      </c>
      <c r="BU28" s="190" t="n">
        <v>12055</v>
      </c>
      <c r="BV28" s="135" t="n">
        <f aca="false">BU28-BT28</f>
        <v>-75</v>
      </c>
      <c r="BW28" s="160" t="n">
        <f aca="false">BH28+BI28</f>
        <v>4.307</v>
      </c>
      <c r="BX28" s="162" t="n">
        <v>22.1166666666667</v>
      </c>
      <c r="BY28" s="162" t="n">
        <v>22.1166666666667</v>
      </c>
      <c r="CA28" s="162" t="n">
        <v>21.77</v>
      </c>
      <c r="CB28" s="162" t="n">
        <v>9.18</v>
      </c>
      <c r="CD28" s="162" t="n">
        <v>2.2</v>
      </c>
      <c r="CE28" s="162" t="n">
        <v>3.5</v>
      </c>
      <c r="CF28" s="162" t="n">
        <v>1.8</v>
      </c>
      <c r="CG28" s="162" t="n">
        <v>1.6</v>
      </c>
    </row>
    <row r="29" customFormat="false" ht="15" hidden="false" customHeight="false" outlineLevel="0" collapsed="false">
      <c r="A29" s="138"/>
      <c r="B29" s="139" t="n">
        <v>43153</v>
      </c>
      <c r="C29" s="140" t="n">
        <v>71.92</v>
      </c>
      <c r="D29" s="166" t="n">
        <v>0.6128</v>
      </c>
      <c r="E29" s="142" t="n">
        <v>59.48</v>
      </c>
      <c r="F29" s="144" t="n">
        <v>83</v>
      </c>
      <c r="G29" s="144" t="n">
        <v>63</v>
      </c>
      <c r="H29" s="144" t="n">
        <v>24</v>
      </c>
      <c r="I29" s="144" t="n">
        <v>0</v>
      </c>
      <c r="J29" s="144" t="n">
        <v>24</v>
      </c>
      <c r="K29" s="144" t="n">
        <v>0</v>
      </c>
      <c r="L29" s="185" t="n">
        <v>0</v>
      </c>
      <c r="M29" s="185" t="n">
        <v>0</v>
      </c>
      <c r="N29" s="185" t="n">
        <v>0</v>
      </c>
      <c r="O29" s="185" t="n">
        <v>0</v>
      </c>
      <c r="P29" s="185" t="n">
        <v>24</v>
      </c>
      <c r="Q29" s="185" t="n">
        <v>0</v>
      </c>
      <c r="R29" s="186" t="n">
        <v>3670</v>
      </c>
      <c r="S29" s="147" t="n">
        <v>3604</v>
      </c>
      <c r="T29" s="147" t="n">
        <v>3604</v>
      </c>
      <c r="U29" s="148" t="n">
        <v>3519</v>
      </c>
      <c r="V29" s="148" t="n">
        <v>3627</v>
      </c>
      <c r="W29" s="144" t="n">
        <v>45</v>
      </c>
      <c r="X29" s="144" t="n">
        <v>0</v>
      </c>
      <c r="Y29" s="144" t="n">
        <v>45</v>
      </c>
      <c r="Z29" s="144" t="n">
        <v>0</v>
      </c>
      <c r="AA29" s="144" t="n">
        <v>61</v>
      </c>
      <c r="AB29" s="144" t="n">
        <v>0</v>
      </c>
      <c r="AC29" s="149" t="n">
        <f aca="false">V29-U29+AZ29</f>
        <v>108</v>
      </c>
      <c r="AD29" s="150" t="n">
        <f aca="false">U29-T29</f>
        <v>-85</v>
      </c>
      <c r="AE29" s="144" t="n">
        <v>154</v>
      </c>
      <c r="AF29" s="151" t="n">
        <f aca="false">IF(AE29&gt;0, V29/(AE29*24),"no data")</f>
        <v>0.981331168831169</v>
      </c>
      <c r="AG29" s="152" t="n">
        <f aca="false">IF(R29&gt;0,R29/24,"no data")</f>
        <v>152.916666666667</v>
      </c>
      <c r="AH29" s="151" t="n">
        <f aca="false">IF(U29&gt;0,(U29/R29),"no data")</f>
        <v>0.958855585831063</v>
      </c>
      <c r="AI29" s="153" t="n">
        <f aca="false">IF(U29&gt;0,(1440-((W29*X29)+(Y29*Z29)+(AA29*AB29))/(W29+Y29+AA29))/1440,"no data")</f>
        <v>1</v>
      </c>
      <c r="AJ29" s="154" t="n">
        <f aca="false">IF(U29&gt;0,(1440-((X29*W29+AT29*AU29)+(Z29*Y29+AV29*AW29)+(AA29*AB29+AX29*AY29))/(W29+Y29+AA29))/1440,"no data")</f>
        <v>1</v>
      </c>
      <c r="AK29" s="127" t="n">
        <v>10.1</v>
      </c>
      <c r="AL29" s="133" t="n">
        <v>137.12</v>
      </c>
      <c r="AM29" s="142" t="n">
        <f aca="false">AK29*AL29</f>
        <v>1384.912</v>
      </c>
      <c r="AN29" s="127" t="n">
        <v>30.30206</v>
      </c>
      <c r="AO29" s="129" t="n">
        <v>963.378578148098</v>
      </c>
      <c r="AP29" s="155" t="n">
        <f aca="false">AN29*AO29</f>
        <v>29192.3554777584</v>
      </c>
      <c r="AQ29" s="156" t="n">
        <f aca="false">IF(U29&gt;0,((((AK29*AL29)+(AN29*AO29))/(U29*1000))*1000000),"no data")</f>
        <v>8689.1922357938</v>
      </c>
      <c r="AR29" s="157" t="n">
        <f aca="false">S29/24</f>
        <v>150.166666666667</v>
      </c>
      <c r="AS29" s="36"/>
      <c r="AT29" s="143" t="n">
        <v>0</v>
      </c>
      <c r="AU29" s="159" t="n">
        <v>0</v>
      </c>
      <c r="AV29" s="159" t="n">
        <v>0</v>
      </c>
      <c r="AW29" s="143" t="n">
        <v>0</v>
      </c>
      <c r="AX29" s="159" t="n">
        <v>0</v>
      </c>
      <c r="AY29" s="143" t="n">
        <v>0</v>
      </c>
      <c r="AZ29" s="143" t="n">
        <v>0</v>
      </c>
      <c r="BB29" s="160" t="n">
        <v>1081</v>
      </c>
      <c r="BC29" s="160" t="n">
        <v>1073</v>
      </c>
      <c r="BD29" s="160" t="n">
        <v>1473</v>
      </c>
      <c r="BE29" s="160" t="n">
        <f aca="false">BC29-BB29</f>
        <v>-8</v>
      </c>
      <c r="BF29" s="160" t="n">
        <f aca="false">AQ29</f>
        <v>8689.1922357938</v>
      </c>
      <c r="BG29" s="162" t="n">
        <f aca="false">BD29/24</f>
        <v>61.375</v>
      </c>
      <c r="BH29" s="187" t="n">
        <v>2.415</v>
      </c>
      <c r="BI29" s="188" t="n">
        <v>2.415</v>
      </c>
      <c r="BJ29" s="189" t="n">
        <v>27.2</v>
      </c>
      <c r="BK29" s="190" t="n">
        <v>28.17</v>
      </c>
      <c r="BL29" s="192" t="n">
        <v>22.46</v>
      </c>
      <c r="BM29" s="190" t="n">
        <v>29.42</v>
      </c>
      <c r="BN29" s="190" t="n">
        <v>991.46</v>
      </c>
      <c r="BO29" s="190" t="n">
        <v>50.08</v>
      </c>
      <c r="BP29" s="191" t="n">
        <v>0.9364</v>
      </c>
      <c r="BQ29" s="190" t="n">
        <v>95.94</v>
      </c>
      <c r="BR29" s="189" t="n">
        <v>84.58</v>
      </c>
      <c r="BS29" s="120" t="n">
        <f aca="false">BR29-BQ29</f>
        <v>-11.36</v>
      </c>
      <c r="BT29" s="190" t="n">
        <v>12256</v>
      </c>
      <c r="BU29" s="160" t="n">
        <v>12128</v>
      </c>
      <c r="BV29" s="135" t="n">
        <f aca="false">BU29-BT29</f>
        <v>-128</v>
      </c>
      <c r="BW29" s="160" t="n">
        <f aca="false">BH29+BI29</f>
        <v>4.83</v>
      </c>
      <c r="BX29" s="162" t="n">
        <v>24</v>
      </c>
      <c r="BY29" s="162" t="n">
        <v>24</v>
      </c>
      <c r="CA29" s="162" t="n">
        <v>24</v>
      </c>
      <c r="CB29" s="162" t="n">
        <v>6.58</v>
      </c>
      <c r="CD29" s="162" t="n">
        <v>2.1</v>
      </c>
      <c r="CE29" s="162" t="n">
        <v>3.6</v>
      </c>
      <c r="CF29" s="162" t="n">
        <v>1.65</v>
      </c>
      <c r="CG29" s="162" t="n">
        <v>1.6</v>
      </c>
    </row>
    <row r="30" customFormat="false" ht="15" hidden="false" customHeight="false" outlineLevel="0" collapsed="false">
      <c r="A30" s="138"/>
      <c r="B30" s="139" t="n">
        <v>43154</v>
      </c>
      <c r="C30" s="140" t="n">
        <v>69</v>
      </c>
      <c r="D30" s="166" t="n">
        <v>0.65</v>
      </c>
      <c r="E30" s="142" t="n">
        <v>59</v>
      </c>
      <c r="F30" s="144" t="n">
        <v>78</v>
      </c>
      <c r="G30" s="144" t="n">
        <v>60</v>
      </c>
      <c r="H30" s="144" t="n">
        <v>24</v>
      </c>
      <c r="I30" s="144" t="n">
        <v>0</v>
      </c>
      <c r="J30" s="144" t="n">
        <v>24</v>
      </c>
      <c r="K30" s="144" t="n">
        <v>0</v>
      </c>
      <c r="L30" s="170" t="n">
        <v>0</v>
      </c>
      <c r="M30" s="170" t="n">
        <v>0</v>
      </c>
      <c r="N30" s="170" t="n">
        <v>0</v>
      </c>
      <c r="O30" s="170" t="n">
        <v>0</v>
      </c>
      <c r="P30" s="170" t="n">
        <v>24</v>
      </c>
      <c r="Q30" s="170" t="n">
        <v>0</v>
      </c>
      <c r="R30" s="186" t="n">
        <v>3691</v>
      </c>
      <c r="S30" s="147" t="n">
        <v>3620</v>
      </c>
      <c r="T30" s="147" t="n">
        <v>3620</v>
      </c>
      <c r="U30" s="148" t="n">
        <v>3550</v>
      </c>
      <c r="V30" s="148" t="n">
        <v>3659</v>
      </c>
      <c r="W30" s="144" t="n">
        <v>45</v>
      </c>
      <c r="X30" s="144" t="n">
        <v>0</v>
      </c>
      <c r="Y30" s="144" t="n">
        <v>45</v>
      </c>
      <c r="Z30" s="144" t="n">
        <v>0</v>
      </c>
      <c r="AA30" s="144" t="n">
        <v>62</v>
      </c>
      <c r="AB30" s="144" t="n">
        <v>0</v>
      </c>
      <c r="AC30" s="149" t="n">
        <f aca="false">V30-U30+AZ30</f>
        <v>109</v>
      </c>
      <c r="AD30" s="150" t="n">
        <f aca="false">U30-T30</f>
        <v>-70</v>
      </c>
      <c r="AE30" s="144" t="n">
        <v>155</v>
      </c>
      <c r="AF30" s="151" t="n">
        <f aca="false">IF(AE30&gt;0, V30/(AE30*24),"no data")</f>
        <v>0.983602150537634</v>
      </c>
      <c r="AG30" s="152" t="n">
        <f aca="false">IF(R30&gt;0,R30/24,"no data")</f>
        <v>153.791666666667</v>
      </c>
      <c r="AH30" s="151" t="n">
        <f aca="false">IF(U30&gt;0,(U30/R30),"no data")</f>
        <v>0.961798970468708</v>
      </c>
      <c r="AI30" s="153" t="n">
        <f aca="false">IF(U30&gt;0,(1440-((W30*X30)+(Y30*Z30)+(AA30*AB30))/(W30+Y30+AA30))/1440,"no data")</f>
        <v>1</v>
      </c>
      <c r="AJ30" s="154" t="n">
        <f aca="false">IF(U30&gt;0,(1440-((X30*W30+AT30*AU30)+(Z30*Y30+AV30*AW30)+(AA30*AB30+AX30*AY30))/(W30+Y30+AA30))/1440,"no data")</f>
        <v>1</v>
      </c>
      <c r="AK30" s="127" t="n">
        <v>10.04</v>
      </c>
      <c r="AL30" s="133" t="n">
        <v>135.85</v>
      </c>
      <c r="AM30" s="142" t="n">
        <f aca="false">AK30*AL30</f>
        <v>1363.934</v>
      </c>
      <c r="AN30" s="127" t="n">
        <v>30.815</v>
      </c>
      <c r="AO30" s="129" t="n">
        <v>966.5642</v>
      </c>
      <c r="AP30" s="155" t="n">
        <f aca="false">AN30*AO30</f>
        <v>29784.675823</v>
      </c>
      <c r="AQ30" s="156" t="n">
        <f aca="false">IF(U30&gt;0,((((AK30*AL30)+(AN30*AO30))/(U30*1000))*1000000),"no data")</f>
        <v>8774.25628816901</v>
      </c>
      <c r="AR30" s="157" t="n">
        <f aca="false">S30/24</f>
        <v>150.833333333333</v>
      </c>
      <c r="AS30" s="36"/>
      <c r="AT30" s="143" t="n">
        <v>0</v>
      </c>
      <c r="AU30" s="159" t="n">
        <v>0</v>
      </c>
      <c r="AV30" s="159" t="n">
        <v>0</v>
      </c>
      <c r="AW30" s="143" t="n">
        <v>0</v>
      </c>
      <c r="AX30" s="159" t="n">
        <v>0</v>
      </c>
      <c r="AY30" s="143" t="n">
        <v>0</v>
      </c>
      <c r="AZ30" s="143" t="n">
        <v>0</v>
      </c>
      <c r="BB30" s="160" t="n">
        <v>1084</v>
      </c>
      <c r="BC30" s="160" t="n">
        <v>1081</v>
      </c>
      <c r="BD30" s="160" t="n">
        <v>1494</v>
      </c>
      <c r="BE30" s="160" t="n">
        <f aca="false">BC30-BB30</f>
        <v>-3</v>
      </c>
      <c r="BF30" s="160" t="n">
        <f aca="false">AQ30</f>
        <v>8774.25628816901</v>
      </c>
      <c r="BG30" s="162" t="n">
        <f aca="false">BD30/24</f>
        <v>62.25</v>
      </c>
      <c r="BH30" s="187" t="n">
        <v>2.474</v>
      </c>
      <c r="BI30" s="188" t="n">
        <v>2.474</v>
      </c>
      <c r="BJ30" s="189" t="n">
        <v>27.2</v>
      </c>
      <c r="BK30" s="190" t="n">
        <v>28.16</v>
      </c>
      <c r="BL30" s="190" t="n">
        <v>22.5</v>
      </c>
      <c r="BM30" s="190" t="n">
        <v>29.38</v>
      </c>
      <c r="BN30" s="190" t="n">
        <v>991.7</v>
      </c>
      <c r="BO30" s="189" t="n">
        <v>50.07</v>
      </c>
      <c r="BP30" s="191" t="n">
        <v>0.937</v>
      </c>
      <c r="BQ30" s="190" t="n">
        <v>95.9</v>
      </c>
      <c r="BR30" s="189" t="n">
        <v>84.6</v>
      </c>
      <c r="BS30" s="120" t="n">
        <f aca="false">BR30-BQ30</f>
        <v>-11.3</v>
      </c>
      <c r="BT30" s="190" t="n">
        <v>12218</v>
      </c>
      <c r="BU30" s="160" t="n">
        <v>12057</v>
      </c>
      <c r="BV30" s="135" t="n">
        <f aca="false">BU30-BT30</f>
        <v>-161</v>
      </c>
      <c r="BW30" s="160" t="n">
        <f aca="false">BH30+BI30</f>
        <v>4.948</v>
      </c>
      <c r="BX30" s="162" t="n">
        <v>24</v>
      </c>
      <c r="BY30" s="162" t="n">
        <v>24</v>
      </c>
      <c r="CA30" s="162" t="n">
        <v>24</v>
      </c>
      <c r="CB30" s="162" t="n">
        <v>7.3</v>
      </c>
      <c r="CD30" s="162" t="n">
        <v>2.1</v>
      </c>
      <c r="CE30" s="162" t="n">
        <v>3.5</v>
      </c>
      <c r="CF30" s="162" t="n">
        <v>1.8</v>
      </c>
      <c r="CG30" s="162" t="n">
        <v>1.3</v>
      </c>
    </row>
    <row r="31" customFormat="false" ht="15" hidden="false" customHeight="false" outlineLevel="0" collapsed="false">
      <c r="A31" s="138"/>
      <c r="B31" s="139" t="n">
        <v>43155</v>
      </c>
      <c r="C31" s="142" t="n">
        <v>66</v>
      </c>
      <c r="D31" s="166" t="n">
        <v>0.73</v>
      </c>
      <c r="E31" s="142" t="n">
        <v>59</v>
      </c>
      <c r="F31" s="143" t="n">
        <v>74</v>
      </c>
      <c r="G31" s="143" t="n">
        <v>60</v>
      </c>
      <c r="H31" s="144" t="n">
        <v>24</v>
      </c>
      <c r="I31" s="144" t="n">
        <v>0</v>
      </c>
      <c r="J31" s="144" t="n">
        <v>24</v>
      </c>
      <c r="K31" s="144" t="n">
        <v>0</v>
      </c>
      <c r="L31" s="170" t="n">
        <v>0</v>
      </c>
      <c r="M31" s="170" t="n">
        <v>0</v>
      </c>
      <c r="N31" s="170" t="n">
        <v>0</v>
      </c>
      <c r="O31" s="170" t="n">
        <v>0</v>
      </c>
      <c r="P31" s="170" t="n">
        <v>24</v>
      </c>
      <c r="Q31" s="170" t="n">
        <v>0</v>
      </c>
      <c r="R31" s="170" t="n">
        <v>3696</v>
      </c>
      <c r="S31" s="147" t="n">
        <v>3641</v>
      </c>
      <c r="T31" s="147" t="n">
        <v>3641</v>
      </c>
      <c r="U31" s="148" t="n">
        <v>3573</v>
      </c>
      <c r="V31" s="148" t="n">
        <v>3679</v>
      </c>
      <c r="W31" s="144" t="n">
        <v>45</v>
      </c>
      <c r="X31" s="144" t="n">
        <v>0</v>
      </c>
      <c r="Y31" s="144" t="n">
        <v>45</v>
      </c>
      <c r="Z31" s="144" t="n">
        <v>0</v>
      </c>
      <c r="AA31" s="144" t="n">
        <v>63</v>
      </c>
      <c r="AB31" s="144" t="n">
        <v>0</v>
      </c>
      <c r="AC31" s="149" t="n">
        <f aca="false">V31-U31+AZ31</f>
        <v>106</v>
      </c>
      <c r="AD31" s="150" t="n">
        <f aca="false">U31-T31</f>
        <v>-68</v>
      </c>
      <c r="AE31" s="144" t="n">
        <v>156</v>
      </c>
      <c r="AF31" s="151" t="n">
        <f aca="false">IF(AE31&gt;0, V31/(AE31*24),"no data")</f>
        <v>0.982638888888889</v>
      </c>
      <c r="AG31" s="152" t="n">
        <f aca="false">IF(R31&gt;0,R31/24,"no data")</f>
        <v>154</v>
      </c>
      <c r="AH31" s="151" t="n">
        <f aca="false">IF(U31&gt;0,(U31/R31),"no data")</f>
        <v>0.966720779220779</v>
      </c>
      <c r="AI31" s="153" t="n">
        <f aca="false">IF(U31&gt;0,(1440-((W31*X31)+(Y31*Z31)+(AA31*AB31))/(W31+Y31+AA31))/1440,"no data")</f>
        <v>1</v>
      </c>
      <c r="AJ31" s="154" t="n">
        <f aca="false">IF(U31&gt;0,(1440-((X31*W31+AT31*AU31)+(Z31*Y31+AV31*AW31)+(AA31*AB31+AX31*AY31))/(W31+Y31+AA31))/1440,"no data")</f>
        <v>1</v>
      </c>
      <c r="AK31" s="127" t="n">
        <v>10.02</v>
      </c>
      <c r="AL31" s="133" t="n">
        <v>135.52</v>
      </c>
      <c r="AM31" s="142" t="n">
        <f aca="false">AK31*AL31</f>
        <v>1357.9104</v>
      </c>
      <c r="AN31" s="127" t="n">
        <v>30.775</v>
      </c>
      <c r="AO31" s="129" t="n">
        <v>968.201712217982</v>
      </c>
      <c r="AP31" s="155" t="n">
        <f aca="false">AN31*AO31</f>
        <v>29796.4076935084</v>
      </c>
      <c r="AQ31" s="156" t="n">
        <f aca="false">IF(U31&gt;0,((((AK31*AL31)+(AN31*AO31))/(U31*1000))*1000000),"no data")</f>
        <v>8719.37254226375</v>
      </c>
      <c r="AR31" s="157" t="n">
        <f aca="false">S31/24</f>
        <v>151.708333333333</v>
      </c>
      <c r="AS31" s="36"/>
      <c r="AT31" s="143" t="n">
        <v>0</v>
      </c>
      <c r="AU31" s="159" t="n">
        <v>0</v>
      </c>
      <c r="AV31" s="143" t="n">
        <v>0</v>
      </c>
      <c r="AW31" s="143" t="n">
        <v>0</v>
      </c>
      <c r="AX31" s="159" t="n">
        <v>0</v>
      </c>
      <c r="AY31" s="143" t="n">
        <v>0</v>
      </c>
      <c r="AZ31" s="143" t="n">
        <v>0</v>
      </c>
      <c r="BB31" s="160" t="n">
        <v>1087</v>
      </c>
      <c r="BC31" s="160" t="n">
        <v>1088</v>
      </c>
      <c r="BD31" s="160" t="n">
        <v>1504</v>
      </c>
      <c r="BE31" s="160" t="n">
        <f aca="false">BC31-BB31</f>
        <v>1</v>
      </c>
      <c r="BF31" s="160" t="n">
        <f aca="false">AQ31</f>
        <v>8719.37254226375</v>
      </c>
      <c r="BG31" s="162" t="n">
        <f aca="false">BD31/24</f>
        <v>62.6666666666667</v>
      </c>
      <c r="BH31" s="187" t="n">
        <v>2.476</v>
      </c>
      <c r="BI31" s="188" t="n">
        <v>2.476</v>
      </c>
      <c r="BJ31" s="189" t="n">
        <v>27.2</v>
      </c>
      <c r="BK31" s="190" t="n">
        <v>28.23</v>
      </c>
      <c r="BL31" s="190" t="n">
        <v>22.65</v>
      </c>
      <c r="BM31" s="190" t="n">
        <v>29.35</v>
      </c>
      <c r="BN31" s="190" t="n">
        <v>994.75</v>
      </c>
      <c r="BO31" s="190" t="n">
        <v>50.1</v>
      </c>
      <c r="BP31" s="191" t="n">
        <v>0.9369</v>
      </c>
      <c r="BQ31" s="190" t="n">
        <v>95.78</v>
      </c>
      <c r="BR31" s="189" t="n">
        <v>84.76</v>
      </c>
      <c r="BS31" s="120" t="n">
        <f aca="false">BR31-BQ31</f>
        <v>-11.02</v>
      </c>
      <c r="BT31" s="160" t="n">
        <v>12199</v>
      </c>
      <c r="BU31" s="160" t="n">
        <v>12015</v>
      </c>
      <c r="BV31" s="135" t="n">
        <f aca="false">BU31-BT31</f>
        <v>-184</v>
      </c>
      <c r="BW31" s="160" t="n">
        <f aca="false">BH31+BI31</f>
        <v>4.952</v>
      </c>
      <c r="BX31" s="162" t="n">
        <v>24</v>
      </c>
      <c r="BY31" s="162" t="n">
        <v>24</v>
      </c>
      <c r="CA31" s="162" t="n">
        <v>23.9</v>
      </c>
      <c r="CB31" s="162" t="n">
        <v>7.9</v>
      </c>
      <c r="CD31" s="162" t="n">
        <v>2.1</v>
      </c>
      <c r="CE31" s="162" t="n">
        <v>3.6</v>
      </c>
      <c r="CF31" s="162" t="n">
        <v>1.8</v>
      </c>
      <c r="CG31" s="162" t="n">
        <v>1.5</v>
      </c>
    </row>
    <row r="32" customFormat="false" ht="15" hidden="false" customHeight="false" outlineLevel="0" collapsed="false">
      <c r="A32" s="138"/>
      <c r="B32" s="139" t="n">
        <v>43156</v>
      </c>
      <c r="C32" s="140" t="n">
        <v>66</v>
      </c>
      <c r="D32" s="166" t="n">
        <v>0.69</v>
      </c>
      <c r="E32" s="142" t="n">
        <v>58</v>
      </c>
      <c r="F32" s="143" t="n">
        <v>78</v>
      </c>
      <c r="G32" s="143" t="n">
        <v>55</v>
      </c>
      <c r="H32" s="144" t="n">
        <v>24</v>
      </c>
      <c r="I32" s="144" t="n">
        <v>0</v>
      </c>
      <c r="J32" s="144" t="n">
        <v>24</v>
      </c>
      <c r="K32" s="144" t="n">
        <v>0</v>
      </c>
      <c r="L32" s="170" t="n">
        <v>0</v>
      </c>
      <c r="M32" s="170" t="n">
        <v>0</v>
      </c>
      <c r="N32" s="170" t="n">
        <v>0</v>
      </c>
      <c r="O32" s="170" t="n">
        <v>0</v>
      </c>
      <c r="P32" s="170" t="n">
        <v>2</v>
      </c>
      <c r="Q32" s="170" t="n">
        <v>24</v>
      </c>
      <c r="R32" s="170" t="n">
        <v>3697</v>
      </c>
      <c r="S32" s="147" t="n">
        <v>3307</v>
      </c>
      <c r="T32" s="147" t="n">
        <v>3275</v>
      </c>
      <c r="U32" s="148" t="n">
        <v>3212</v>
      </c>
      <c r="V32" s="148" t="n">
        <v>3306</v>
      </c>
      <c r="W32" s="144" t="n">
        <v>45</v>
      </c>
      <c r="X32" s="144" t="n">
        <v>0</v>
      </c>
      <c r="Y32" s="144" t="n">
        <v>45</v>
      </c>
      <c r="Z32" s="143" t="n">
        <v>0</v>
      </c>
      <c r="AA32" s="144" t="n">
        <v>62</v>
      </c>
      <c r="AB32" s="143" t="n">
        <v>0</v>
      </c>
      <c r="AC32" s="149" t="n">
        <f aca="false">V32-U32+AZ32</f>
        <v>94</v>
      </c>
      <c r="AD32" s="150" t="n">
        <f aca="false">U32-T32</f>
        <v>-63</v>
      </c>
      <c r="AE32" s="143" t="n">
        <v>153</v>
      </c>
      <c r="AF32" s="151" t="n">
        <f aca="false">IF(AE32&gt;0, V32/(AE32*24),"no data")</f>
        <v>0.900326797385621</v>
      </c>
      <c r="AG32" s="152" t="n">
        <f aca="false">IF(R32&gt;0,R32/24,"no data")</f>
        <v>154.041666666667</v>
      </c>
      <c r="AH32" s="151" t="n">
        <f aca="false">IF(U32&gt;0,(U32/R32),"no data")</f>
        <v>0.868812550716797</v>
      </c>
      <c r="AI32" s="153" t="n">
        <f aca="false">IF(U32&gt;0,(1440-((W32*X32)+(Y32*Z32)+(AA32*AB32))/(W32+Y32+AA32))/1440,"no data")</f>
        <v>1</v>
      </c>
      <c r="AJ32" s="154" t="n">
        <f aca="false">IF(U32&gt;0,(1440-((X32*W32+AT32*AU32)+(Z32*Y32+AV32*AW32)+(AA32*AB32+AX32*AY32))/(W32+Y32+AA32))/1440,"no data")</f>
        <v>0.899342105263158</v>
      </c>
      <c r="AK32" s="127" t="n">
        <v>10.005</v>
      </c>
      <c r="AL32" s="133" t="n">
        <v>135.59</v>
      </c>
      <c r="AM32" s="142" t="n">
        <f aca="false">AK32*AL32</f>
        <v>1356.57795</v>
      </c>
      <c r="AN32" s="127" t="n">
        <v>26.815</v>
      </c>
      <c r="AO32" s="129" t="n">
        <v>969.555369625732</v>
      </c>
      <c r="AP32" s="155" t="n">
        <f aca="false">AN32*AO32</f>
        <v>25998.627236514</v>
      </c>
      <c r="AQ32" s="156" t="n">
        <f aca="false">IF(U32&gt;0,((((AK32*AL32)+(AN32*AO32))/(U32*1000))*1000000),"no data")</f>
        <v>8516.56450389602</v>
      </c>
      <c r="AR32" s="157" t="n">
        <f aca="false">S32/24</f>
        <v>137.791666666667</v>
      </c>
      <c r="AS32" s="36"/>
      <c r="AT32" s="143" t="n">
        <v>0</v>
      </c>
      <c r="AU32" s="159" t="n">
        <v>0</v>
      </c>
      <c r="AV32" s="159" t="n">
        <v>0</v>
      </c>
      <c r="AW32" s="143" t="n">
        <v>0</v>
      </c>
      <c r="AX32" s="159" t="n">
        <v>17</v>
      </c>
      <c r="AY32" s="143" t="n">
        <v>1296</v>
      </c>
      <c r="AZ32" s="143" t="n">
        <v>0</v>
      </c>
      <c r="BB32" s="160" t="n">
        <v>1095</v>
      </c>
      <c r="BC32" s="160" t="n">
        <v>1101</v>
      </c>
      <c r="BD32" s="160" t="n">
        <v>1110</v>
      </c>
      <c r="BE32" s="160" t="n">
        <f aca="false">BC32-BB32</f>
        <v>6</v>
      </c>
      <c r="BF32" s="160" t="n">
        <f aca="false">AQ32</f>
        <v>8516.56450389602</v>
      </c>
      <c r="BG32" s="162" t="n">
        <f aca="false">BD32/24</f>
        <v>46.25</v>
      </c>
      <c r="BH32" s="187" t="n">
        <v>0.248</v>
      </c>
      <c r="BI32" s="188" t="n">
        <v>0.239</v>
      </c>
      <c r="BJ32" s="189" t="n">
        <v>27.2</v>
      </c>
      <c r="BK32" s="190" t="n">
        <v>28.37</v>
      </c>
      <c r="BL32" s="190" t="n">
        <v>22.76</v>
      </c>
      <c r="BM32" s="190" t="n">
        <v>29.34</v>
      </c>
      <c r="BN32" s="160" t="n">
        <v>999.5</v>
      </c>
      <c r="BO32" s="190" t="n">
        <v>50.11</v>
      </c>
      <c r="BP32" s="191" t="n">
        <v>0.937</v>
      </c>
      <c r="BQ32" s="190" t="n">
        <v>95.71</v>
      </c>
      <c r="BR32" s="189" t="n">
        <v>84.7</v>
      </c>
      <c r="BS32" s="120" t="n">
        <f aca="false">BR32-BQ32</f>
        <v>-11.01</v>
      </c>
      <c r="BT32" s="160" t="n">
        <v>12175</v>
      </c>
      <c r="BU32" s="160" t="n">
        <v>11944</v>
      </c>
      <c r="BV32" s="135" t="n">
        <f aca="false">BU32-BT32</f>
        <v>-231</v>
      </c>
      <c r="BW32" s="160" t="n">
        <f aca="false">BH32+BI32</f>
        <v>0.487</v>
      </c>
      <c r="BX32" s="162" t="n">
        <v>3.8</v>
      </c>
      <c r="BY32" s="162" t="n">
        <v>3.7</v>
      </c>
      <c r="CA32" s="162" t="n">
        <v>24</v>
      </c>
      <c r="CB32" s="162" t="n">
        <v>7.1</v>
      </c>
      <c r="CD32" s="162" t="n">
        <v>2.1</v>
      </c>
      <c r="CE32" s="162" t="n">
        <v>3.5</v>
      </c>
      <c r="CF32" s="162" t="n">
        <v>1.8</v>
      </c>
      <c r="CG32" s="162" t="n">
        <v>1.5</v>
      </c>
    </row>
    <row r="33" customFormat="false" ht="15" hidden="false" customHeight="false" outlineLevel="0" collapsed="false">
      <c r="A33" s="90" t="s">
        <v>100</v>
      </c>
      <c r="B33" s="91" t="n">
        <v>43157</v>
      </c>
      <c r="C33" s="113" t="n">
        <v>70.5</v>
      </c>
      <c r="D33" s="93" t="n">
        <v>0.664</v>
      </c>
      <c r="E33" s="113" t="n">
        <v>60.3</v>
      </c>
      <c r="F33" s="113" t="n">
        <v>81</v>
      </c>
      <c r="G33" s="113" t="n">
        <v>60</v>
      </c>
      <c r="H33" s="113" t="n">
        <v>24</v>
      </c>
      <c r="I33" s="113" t="n">
        <v>0</v>
      </c>
      <c r="J33" s="113" t="n">
        <v>24</v>
      </c>
      <c r="K33" s="113" t="n">
        <v>0</v>
      </c>
      <c r="L33" s="113" t="n">
        <v>0</v>
      </c>
      <c r="M33" s="113" t="n">
        <v>0</v>
      </c>
      <c r="N33" s="113" t="n">
        <v>0</v>
      </c>
      <c r="O33" s="113" t="n">
        <v>0</v>
      </c>
      <c r="P33" s="113" t="n">
        <v>18</v>
      </c>
      <c r="Q33" s="113" t="n">
        <v>56</v>
      </c>
      <c r="R33" s="113" t="n">
        <v>3668</v>
      </c>
      <c r="S33" s="113" t="n">
        <v>3637</v>
      </c>
      <c r="T33" s="113" t="n">
        <v>3530</v>
      </c>
      <c r="U33" s="113" t="n">
        <v>3477</v>
      </c>
      <c r="V33" s="113" t="n">
        <v>3583</v>
      </c>
      <c r="W33" s="113" t="n">
        <v>45</v>
      </c>
      <c r="X33" s="113" t="n">
        <v>0</v>
      </c>
      <c r="Y33" s="96" t="n">
        <v>45</v>
      </c>
      <c r="Z33" s="96" t="n">
        <v>0</v>
      </c>
      <c r="AA33" s="96" t="n">
        <v>62</v>
      </c>
      <c r="AB33" s="95" t="n">
        <v>0</v>
      </c>
      <c r="AC33" s="100" t="n">
        <f aca="false">V33-U33+AZ33</f>
        <v>106</v>
      </c>
      <c r="AD33" s="101" t="n">
        <f aca="false">U33-T33</f>
        <v>-53</v>
      </c>
      <c r="AE33" s="95" t="n">
        <v>157</v>
      </c>
      <c r="AF33" s="102" t="n">
        <f aca="false">IF(AE33&gt;0, V33/(AE33*24),"no data")</f>
        <v>0.950902335456476</v>
      </c>
      <c r="AG33" s="103" t="n">
        <f aca="false">IF(R33&gt;0,R33/24,"no data")</f>
        <v>152.833333333333</v>
      </c>
      <c r="AH33" s="102" t="n">
        <f aca="false">IF(U33&gt;0,(U33/R33),"no data")</f>
        <v>0.947928026172301</v>
      </c>
      <c r="AI33" s="104" t="n">
        <f aca="false">IF(U33&gt;0,(1440-((W33*X33)+(Y33*Z33)+(AA33*AB33))/(W33+Y33+AA33))/1440,"no data")</f>
        <v>1</v>
      </c>
      <c r="AJ33" s="105" t="n">
        <f aca="false">IF(U33&gt;0,(1440-((X33*W33+AT33*AU33)+(Z33*Y33+AV33*AW33)+(AA33*AB33+AX33*AY33))/(W33+Y33+AA33))/1440,"no data")</f>
        <v>0.979166666666667</v>
      </c>
      <c r="AK33" s="127" t="n">
        <v>10.003</v>
      </c>
      <c r="AL33" s="133" t="n">
        <v>134.38</v>
      </c>
      <c r="AM33" s="94" t="n">
        <f aca="false">AK33*AL33</f>
        <v>1344.20314</v>
      </c>
      <c r="AN33" s="127" t="n">
        <v>30.155</v>
      </c>
      <c r="AO33" s="129" t="n">
        <v>966.294810068614</v>
      </c>
      <c r="AP33" s="109" t="n">
        <f aca="false">AN33*AO33</f>
        <v>29138.619997619</v>
      </c>
      <c r="AQ33" s="130" t="n">
        <f aca="false">IF(U33&gt;0,((((AK33*AL33)+(AN33*AO33))/(U33*1000))*1000000),"no data")</f>
        <v>8766.98968582659</v>
      </c>
      <c r="AR33" s="111" t="n">
        <f aca="false">S33/24</f>
        <v>151.541666666667</v>
      </c>
      <c r="AS33" s="36"/>
      <c r="AT33" s="95" t="n">
        <v>0</v>
      </c>
      <c r="AU33" s="112" t="n">
        <v>0</v>
      </c>
      <c r="AV33" s="112" t="n">
        <v>0</v>
      </c>
      <c r="AW33" s="95" t="n">
        <v>0</v>
      </c>
      <c r="AX33" s="112" t="n">
        <v>15</v>
      </c>
      <c r="AY33" s="95" t="n">
        <v>304</v>
      </c>
      <c r="AZ33" s="95" t="n">
        <v>0</v>
      </c>
      <c r="BB33" s="113" t="n">
        <v>1081</v>
      </c>
      <c r="BC33" s="113" t="n">
        <v>1085</v>
      </c>
      <c r="BD33" s="113" t="n">
        <v>1417</v>
      </c>
      <c r="BE33" s="113" t="n">
        <f aca="false">BC33-BB33</f>
        <v>4</v>
      </c>
      <c r="BF33" s="113" t="n">
        <f aca="false">AQ33</f>
        <v>8766.98968582659</v>
      </c>
      <c r="BG33" s="214" t="n">
        <f aca="false">BD33/24</f>
        <v>59.0416666666667</v>
      </c>
      <c r="BH33" s="115" t="n">
        <v>2.109</v>
      </c>
      <c r="BI33" s="116" t="n">
        <v>2.078</v>
      </c>
      <c r="BJ33" s="117" t="n">
        <v>27.4</v>
      </c>
      <c r="BK33" s="118" t="n">
        <v>28.31</v>
      </c>
      <c r="BL33" s="117" t="n">
        <v>22.73</v>
      </c>
      <c r="BM33" s="117" t="n">
        <v>29.43</v>
      </c>
      <c r="BN33" s="118" t="n">
        <v>995.7</v>
      </c>
      <c r="BO33" s="117" t="n">
        <v>50.07</v>
      </c>
      <c r="BP33" s="119" t="n">
        <v>0.9376</v>
      </c>
      <c r="BQ33" s="176" t="n">
        <v>96</v>
      </c>
      <c r="BR33" s="117" t="n">
        <v>84.7</v>
      </c>
      <c r="BS33" s="120" t="n">
        <f aca="false">BR33-BQ33</f>
        <v>-11.3</v>
      </c>
      <c r="BT33" s="113" t="n">
        <v>12625</v>
      </c>
      <c r="BU33" s="113" t="n">
        <v>12522</v>
      </c>
      <c r="BV33" s="135" t="n">
        <f aca="false">BU33-BT33</f>
        <v>-103</v>
      </c>
      <c r="BW33" s="113" t="n">
        <f aca="false">BH33+BI33</f>
        <v>4.187</v>
      </c>
      <c r="BX33" s="114" t="n">
        <v>24</v>
      </c>
      <c r="BY33" s="114" t="n">
        <v>24</v>
      </c>
      <c r="CA33" s="114" t="n">
        <v>24</v>
      </c>
      <c r="CB33" s="114" t="n">
        <v>7.92</v>
      </c>
      <c r="CD33" s="114" t="n">
        <v>2.2</v>
      </c>
      <c r="CE33" s="114" t="n">
        <v>3.6</v>
      </c>
      <c r="CF33" s="114" t="n">
        <v>1.8</v>
      </c>
      <c r="CG33" s="114" t="n">
        <v>1.5</v>
      </c>
    </row>
    <row r="34" customFormat="false" ht="15" hidden="false" customHeight="false" outlineLevel="0" collapsed="false">
      <c r="A34" s="90"/>
      <c r="B34" s="91" t="n">
        <v>43158</v>
      </c>
      <c r="C34" s="113" t="n">
        <v>73.2</v>
      </c>
      <c r="D34" s="93" t="n">
        <v>0.64</v>
      </c>
      <c r="E34" s="113" t="n">
        <v>61.9</v>
      </c>
      <c r="F34" s="113" t="n">
        <v>84</v>
      </c>
      <c r="G34" s="113" t="n">
        <v>61</v>
      </c>
      <c r="H34" s="113" t="n">
        <v>24</v>
      </c>
      <c r="I34" s="113" t="n">
        <v>0</v>
      </c>
      <c r="J34" s="113" t="n">
        <v>24</v>
      </c>
      <c r="K34" s="113" t="n">
        <v>0</v>
      </c>
      <c r="L34" s="113" t="n">
        <v>0</v>
      </c>
      <c r="M34" s="113" t="n">
        <v>0</v>
      </c>
      <c r="N34" s="113" t="n">
        <v>0</v>
      </c>
      <c r="O34" s="113" t="n">
        <v>0</v>
      </c>
      <c r="P34" s="113" t="n">
        <v>3</v>
      </c>
      <c r="Q34" s="113" t="n">
        <v>26</v>
      </c>
      <c r="R34" s="113" t="n">
        <v>3651</v>
      </c>
      <c r="S34" s="113" t="n">
        <v>3608</v>
      </c>
      <c r="T34" s="113" t="n">
        <v>3540</v>
      </c>
      <c r="U34" s="113" t="n">
        <v>3473</v>
      </c>
      <c r="V34" s="113" t="n">
        <v>3579</v>
      </c>
      <c r="W34" s="113" t="n">
        <v>45</v>
      </c>
      <c r="X34" s="113" t="n">
        <v>0</v>
      </c>
      <c r="Y34" s="96" t="n">
        <v>45</v>
      </c>
      <c r="Z34" s="96" t="n">
        <v>0</v>
      </c>
      <c r="AA34" s="96" t="n">
        <v>62</v>
      </c>
      <c r="AB34" s="95" t="n">
        <v>0</v>
      </c>
      <c r="AC34" s="100" t="n">
        <f aca="false">V34-U34+AZ34</f>
        <v>106</v>
      </c>
      <c r="AD34" s="101" t="n">
        <f aca="false">U34-T34</f>
        <v>-67</v>
      </c>
      <c r="AE34" s="95" t="n">
        <v>154</v>
      </c>
      <c r="AF34" s="102" t="n">
        <f aca="false">IF(AE34&gt;0, V34/(AE34*24),"no data")</f>
        <v>0.968344155844156</v>
      </c>
      <c r="AG34" s="103" t="n">
        <f aca="false">IF(R34&gt;0,R34/24,"no data")</f>
        <v>152.125</v>
      </c>
      <c r="AH34" s="102" t="n">
        <f aca="false">IF(U34&gt;0,(U34/R34),"no data")</f>
        <v>0.951246233908518</v>
      </c>
      <c r="AI34" s="104" t="n">
        <f aca="false">IF(U34&gt;0,(1440-((W34*X34)+(Y34*Z34)+(AA34*AB34))/(W34+Y34+AA34))/1440,"no data")</f>
        <v>1</v>
      </c>
      <c r="AJ34" s="105" t="n">
        <f aca="false">IF(U34&gt;0,(1440-((X34*W34+AT34*AU34)+(Z34*Y34+AV34*AW34)+(AA34*AB34+AX34*AY34))/(W34+Y34+AA34))/1440,"no data")</f>
        <v>0.984941520467836</v>
      </c>
      <c r="AK34" s="127" t="n">
        <v>10.001</v>
      </c>
      <c r="AL34" s="133" t="n">
        <v>137.99</v>
      </c>
      <c r="AM34" s="94" t="n">
        <f aca="false">AK34*AL34</f>
        <v>1380.03799</v>
      </c>
      <c r="AN34" s="127" t="n">
        <v>30.339</v>
      </c>
      <c r="AO34" s="129" t="n">
        <v>960.878077721744</v>
      </c>
      <c r="AP34" s="109" t="n">
        <f aca="false">AN34*AO34</f>
        <v>29152.08</v>
      </c>
      <c r="AQ34" s="130" t="n">
        <f aca="false">IF(U34&gt;0,((((AK34*AL34)+(AN34*AO34))/(U34*1000))*1000000),"no data")</f>
        <v>8791.28073423553</v>
      </c>
      <c r="AR34" s="111" t="n">
        <f aca="false">S34/24</f>
        <v>150.333333333333</v>
      </c>
      <c r="AS34" s="36"/>
      <c r="AT34" s="95" t="n">
        <v>0</v>
      </c>
      <c r="AU34" s="112" t="n">
        <v>0</v>
      </c>
      <c r="AV34" s="112" t="n">
        <v>0</v>
      </c>
      <c r="AW34" s="95" t="n">
        <v>0</v>
      </c>
      <c r="AX34" s="112" t="n">
        <v>16</v>
      </c>
      <c r="AY34" s="95" t="n">
        <v>206</v>
      </c>
      <c r="AZ34" s="95" t="n">
        <v>0</v>
      </c>
      <c r="BB34" s="113" t="n">
        <v>1071</v>
      </c>
      <c r="BC34" s="113" t="n">
        <v>1068</v>
      </c>
      <c r="BD34" s="113" t="n">
        <v>1440</v>
      </c>
      <c r="BE34" s="113" t="n">
        <f aca="false">BC34-BB34</f>
        <v>-3</v>
      </c>
      <c r="BF34" s="113" t="n">
        <f aca="false">AQ34</f>
        <v>8791.28073423553</v>
      </c>
      <c r="BG34" s="214" t="n">
        <f aca="false">BD34/24</f>
        <v>60</v>
      </c>
      <c r="BH34" s="115" t="n">
        <v>2.301</v>
      </c>
      <c r="BI34" s="116" t="n">
        <v>2.295</v>
      </c>
      <c r="BJ34" s="117" t="n">
        <v>27.2</v>
      </c>
      <c r="BK34" s="117" t="n">
        <v>28.18</v>
      </c>
      <c r="BL34" s="118" t="n">
        <v>22.5</v>
      </c>
      <c r="BM34" s="117" t="n">
        <v>29.29</v>
      </c>
      <c r="BN34" s="118" t="n">
        <v>993.5</v>
      </c>
      <c r="BO34" s="117" t="n">
        <v>50.05</v>
      </c>
      <c r="BP34" s="119" t="n">
        <v>0.9375</v>
      </c>
      <c r="BQ34" s="113" t="n">
        <v>95.88</v>
      </c>
      <c r="BR34" s="117" t="n">
        <v>84.72</v>
      </c>
      <c r="BS34" s="120" t="n">
        <f aca="false">BR34-BQ34</f>
        <v>-11.16</v>
      </c>
      <c r="BT34" s="113" t="n">
        <v>12368</v>
      </c>
      <c r="BU34" s="113" t="n">
        <v>12192</v>
      </c>
      <c r="BV34" s="135" t="n">
        <f aca="false">BU34-BT34</f>
        <v>-176</v>
      </c>
      <c r="BW34" s="113" t="n">
        <f aca="false">BH34+BI34</f>
        <v>4.596</v>
      </c>
      <c r="BX34" s="114" t="n">
        <v>24</v>
      </c>
      <c r="BY34" s="114" t="n">
        <v>24</v>
      </c>
      <c r="CA34" s="114" t="n">
        <v>24</v>
      </c>
      <c r="CB34" s="114" t="n">
        <v>10.85</v>
      </c>
      <c r="CD34" s="114" t="n">
        <v>2.1</v>
      </c>
      <c r="CE34" s="114" t="n">
        <v>3.4</v>
      </c>
      <c r="CF34" s="114" t="n">
        <v>1.8</v>
      </c>
      <c r="CG34" s="114" t="n">
        <v>1.5</v>
      </c>
    </row>
    <row r="35" customFormat="false" ht="15" hidden="false" customHeight="false" outlineLevel="0" collapsed="false">
      <c r="A35" s="90"/>
      <c r="B35" s="91" t="n">
        <v>43159</v>
      </c>
      <c r="C35" s="113" t="n">
        <v>73.8</v>
      </c>
      <c r="D35" s="93" t="n">
        <v>0.639</v>
      </c>
      <c r="E35" s="113" t="n">
        <v>62.3</v>
      </c>
      <c r="F35" s="113" t="n">
        <v>84</v>
      </c>
      <c r="G35" s="113" t="n">
        <v>64</v>
      </c>
      <c r="H35" s="113" t="n">
        <v>24</v>
      </c>
      <c r="I35" s="113" t="n">
        <v>0</v>
      </c>
      <c r="J35" s="113" t="n">
        <v>24</v>
      </c>
      <c r="K35" s="113" t="n">
        <v>0</v>
      </c>
      <c r="L35" s="113" t="n">
        <v>0</v>
      </c>
      <c r="M35" s="113" t="n">
        <v>0</v>
      </c>
      <c r="N35" s="113" t="n">
        <v>0</v>
      </c>
      <c r="O35" s="113" t="n">
        <v>0</v>
      </c>
      <c r="P35" s="113" t="n">
        <v>24</v>
      </c>
      <c r="Q35" s="113" t="n">
        <v>0</v>
      </c>
      <c r="R35" s="113" t="n">
        <v>3648</v>
      </c>
      <c r="S35" s="113" t="n">
        <v>3603</v>
      </c>
      <c r="T35" s="113" t="n">
        <v>3603</v>
      </c>
      <c r="U35" s="113" t="n">
        <v>3518</v>
      </c>
      <c r="V35" s="113" t="n">
        <v>3627</v>
      </c>
      <c r="W35" s="113" t="n">
        <v>44</v>
      </c>
      <c r="X35" s="113" t="n">
        <v>0</v>
      </c>
      <c r="Y35" s="96" t="n">
        <v>44</v>
      </c>
      <c r="Z35" s="96" t="n">
        <v>0</v>
      </c>
      <c r="AA35" s="96" t="n">
        <v>62</v>
      </c>
      <c r="AB35" s="95" t="n">
        <v>0</v>
      </c>
      <c r="AC35" s="100" t="n">
        <f aca="false">V35-U35+AZ35</f>
        <v>109</v>
      </c>
      <c r="AD35" s="101" t="n">
        <f aca="false">U35-T35</f>
        <v>-85</v>
      </c>
      <c r="AE35" s="95" t="n">
        <v>154</v>
      </c>
      <c r="AF35" s="102" t="n">
        <f aca="false">IF(AE35&gt;0, V35/(AE35*24),"no data")</f>
        <v>0.981331168831169</v>
      </c>
      <c r="AG35" s="103" t="n">
        <f aca="false">IF(R35&gt;0,R35/24,"no data")</f>
        <v>152</v>
      </c>
      <c r="AH35" s="102" t="n">
        <f aca="false">IF(U35&gt;0,(U35/R35),"no data")</f>
        <v>0.964364035087719</v>
      </c>
      <c r="AI35" s="104" t="n">
        <f aca="false">IF(U35&gt;0,(1440-((W35*X35)+(Y35*Z35)+(AA35*AB35))/(W35+Y35+AA35))/1440,"no data")</f>
        <v>1</v>
      </c>
      <c r="AJ35" s="105" t="n">
        <f aca="false">IF(U35&gt;0,(1440-((X35*W35+AT35*AU35)+(Z35*Y35+AV35*AW35)+(AA35*AB35+AX35*AY35))/(W35+Y35+AA35))/1440,"no data")</f>
        <v>1</v>
      </c>
      <c r="AK35" s="127" t="n">
        <v>9.996</v>
      </c>
      <c r="AL35" s="133" t="n">
        <v>136.75</v>
      </c>
      <c r="AM35" s="94" t="n">
        <f aca="false">AK35*AL35</f>
        <v>1366.953</v>
      </c>
      <c r="AN35" s="127" t="n">
        <v>30.939</v>
      </c>
      <c r="AO35" s="129" t="n">
        <v>962.023798596234</v>
      </c>
      <c r="AP35" s="109" t="n">
        <f aca="false">AN35*AO35</f>
        <v>29764.0543047689</v>
      </c>
      <c r="AQ35" s="130" t="n">
        <f aca="false">IF(U35&gt;0,((((AK35*AL35)+(AN35*AO35))/(U35*1000))*1000000),"no data")</f>
        <v>8849.06404342493</v>
      </c>
      <c r="AR35" s="111" t="n">
        <f aca="false">S35/24</f>
        <v>150.125</v>
      </c>
      <c r="AS35" s="36"/>
      <c r="AT35" s="95" t="n">
        <v>0</v>
      </c>
      <c r="AU35" s="112" t="n">
        <v>0</v>
      </c>
      <c r="AV35" s="112" t="n">
        <v>0</v>
      </c>
      <c r="AW35" s="95" t="n">
        <v>0</v>
      </c>
      <c r="AX35" s="112" t="n">
        <v>0</v>
      </c>
      <c r="AY35" s="95" t="n">
        <v>0</v>
      </c>
      <c r="AZ35" s="95" t="n">
        <v>0</v>
      </c>
      <c r="BB35" s="113" t="n">
        <v>1067</v>
      </c>
      <c r="BC35" s="113" t="n">
        <v>1061</v>
      </c>
      <c r="BD35" s="113" t="n">
        <v>1499</v>
      </c>
      <c r="BE35" s="113" t="n">
        <f aca="false">BC35-BB35</f>
        <v>-6</v>
      </c>
      <c r="BF35" s="113" t="n">
        <f aca="false">AQ35</f>
        <v>8849.06404342493</v>
      </c>
      <c r="BG35" s="214" t="n">
        <f aca="false">BD35/24</f>
        <v>62.4583333333333</v>
      </c>
      <c r="BH35" s="115" t="n">
        <v>2.6</v>
      </c>
      <c r="BI35" s="116" t="n">
        <v>2.6</v>
      </c>
      <c r="BJ35" s="117" t="n">
        <v>27.2</v>
      </c>
      <c r="BK35" s="118" t="n">
        <v>28.12</v>
      </c>
      <c r="BL35" s="117" t="n">
        <v>22.49</v>
      </c>
      <c r="BM35" s="117" t="n">
        <v>28.53</v>
      </c>
      <c r="BN35" s="118" t="n">
        <v>993.5</v>
      </c>
      <c r="BO35" s="117" t="n">
        <v>50.05</v>
      </c>
      <c r="BP35" s="119" t="n">
        <v>0.9376</v>
      </c>
      <c r="BQ35" s="118" t="n">
        <v>96</v>
      </c>
      <c r="BR35" s="117" t="n">
        <v>84.66</v>
      </c>
      <c r="BS35" s="120" t="n">
        <f aca="false">BR35-BQ35</f>
        <v>-11.34</v>
      </c>
      <c r="BT35" s="113" t="n">
        <v>12383</v>
      </c>
      <c r="BU35" s="113" t="n">
        <v>12221</v>
      </c>
      <c r="BV35" s="135" t="n">
        <f aca="false">BU35-BT35</f>
        <v>-162</v>
      </c>
      <c r="BW35" s="113" t="n">
        <f aca="false">BH35+BI35</f>
        <v>5.2</v>
      </c>
      <c r="BX35" s="114" t="n">
        <v>24</v>
      </c>
      <c r="BY35" s="114" t="n">
        <v>24</v>
      </c>
      <c r="CA35" s="114" t="n">
        <v>24</v>
      </c>
      <c r="CB35" s="114" t="n">
        <v>6.75</v>
      </c>
      <c r="CD35" s="114" t="n">
        <v>2.1</v>
      </c>
      <c r="CE35" s="114" t="n">
        <v>3.5</v>
      </c>
      <c r="CF35" s="114" t="n">
        <v>1.8</v>
      </c>
      <c r="CG35" s="114" t="n">
        <v>1.5</v>
      </c>
    </row>
    <row r="36" customFormat="false" ht="15" hidden="false" customHeight="false" outlineLevel="0" collapsed="false">
      <c r="A36" s="90"/>
      <c r="B36" s="91" t="n">
        <v>43160</v>
      </c>
      <c r="C36" s="92"/>
      <c r="D36" s="104"/>
      <c r="E36" s="94"/>
      <c r="F36" s="113"/>
      <c r="G36" s="95"/>
      <c r="H36" s="95"/>
      <c r="I36" s="95"/>
      <c r="J36" s="95"/>
      <c r="K36" s="95"/>
      <c r="L36" s="97"/>
      <c r="M36" s="97"/>
      <c r="N36" s="97"/>
      <c r="O36" s="97"/>
      <c r="P36" s="97"/>
      <c r="Q36" s="97"/>
      <c r="R36" s="97"/>
      <c r="S36" s="98"/>
      <c r="T36" s="98"/>
      <c r="U36" s="99"/>
      <c r="V36" s="99"/>
      <c r="W36" s="95"/>
      <c r="X36" s="95"/>
      <c r="Y36" s="96"/>
      <c r="Z36" s="96"/>
      <c r="AA36" s="96"/>
      <c r="AB36" s="95"/>
      <c r="AC36" s="100" t="n">
        <f aca="false">V36-U36+AZ36</f>
        <v>0</v>
      </c>
      <c r="AD36" s="101" t="n">
        <f aca="false">U36-T36</f>
        <v>0</v>
      </c>
      <c r="AE36" s="95"/>
      <c r="AF36" s="102" t="str">
        <f aca="false">IF(AE36&gt;0, V36/(AE36*24),"no data")</f>
        <v>no data</v>
      </c>
      <c r="AG36" s="103" t="str">
        <f aca="false">IF(R36&gt;0,R36/24,"no data")</f>
        <v>no data</v>
      </c>
      <c r="AH36" s="102" t="str">
        <f aca="false">IF(U36&gt;0,(U36/R36),"no data")</f>
        <v>no data</v>
      </c>
      <c r="AI36" s="104" t="str">
        <f aca="false">IF(U36&gt;0,(1440-((W36*X36)+(Y36*Z36)+(AA36*AB36))/(W36+Y36+AA36))/1440,"no data")</f>
        <v>no data</v>
      </c>
      <c r="AJ36" s="105" t="str">
        <f aca="false">IF(U36&gt;0,(1440-((X36*W36+AT36*AU36)+(Z36*Y36+AV36*AW36)+(AA36*AB36+AX36*AY36))/(W36+Y36+AA36))/1440,"no data")</f>
        <v>no data</v>
      </c>
      <c r="AK36" s="116"/>
      <c r="AL36" s="94"/>
      <c r="AM36" s="94" t="n">
        <f aca="false">AK36*AL36</f>
        <v>0</v>
      </c>
      <c r="AN36" s="116"/>
      <c r="AO36" s="95"/>
      <c r="AP36" s="109" t="n">
        <f aca="false">AN36*AO36</f>
        <v>0</v>
      </c>
      <c r="AQ36" s="130" t="str">
        <f aca="false">IF(U36&gt;0,((((AK36*AL36)+(AN36*AO36))/(U36*1000))*1000000),"no data")</f>
        <v>no data</v>
      </c>
      <c r="AR36" s="111"/>
      <c r="AS36" s="36"/>
      <c r="AT36" s="95"/>
      <c r="AU36" s="112"/>
      <c r="AV36" s="112"/>
      <c r="AW36" s="95"/>
      <c r="AX36" s="112"/>
      <c r="AY36" s="95"/>
      <c r="AZ36" s="95"/>
      <c r="BB36" s="113"/>
      <c r="BC36" s="113"/>
      <c r="BD36" s="113"/>
      <c r="BE36" s="113" t="n">
        <f aca="false">BC36-BB36</f>
        <v>0</v>
      </c>
      <c r="BF36" s="113" t="str">
        <f aca="false">AQ36</f>
        <v>no data</v>
      </c>
      <c r="BG36" s="214" t="n">
        <f aca="false">BD36/24</f>
        <v>0</v>
      </c>
      <c r="BH36" s="115"/>
      <c r="BI36" s="116"/>
      <c r="BJ36" s="117"/>
      <c r="BK36" s="118"/>
      <c r="BL36" s="117"/>
      <c r="BM36" s="117"/>
      <c r="BN36" s="118"/>
      <c r="BO36" s="117"/>
      <c r="BP36" s="136"/>
      <c r="BQ36" s="117"/>
      <c r="BR36" s="117"/>
      <c r="BS36" s="120" t="n">
        <f aca="false">BR36-BQ36</f>
        <v>0</v>
      </c>
      <c r="BT36" s="113"/>
      <c r="BU36" s="113"/>
      <c r="BV36" s="135" t="n">
        <f aca="false">BU36-BT36</f>
        <v>0</v>
      </c>
      <c r="BW36" s="113" t="n">
        <f aca="false">BH36+BI36</f>
        <v>0</v>
      </c>
      <c r="BX36" s="114"/>
      <c r="BY36" s="114"/>
      <c r="CA36" s="114"/>
      <c r="CB36" s="114"/>
      <c r="CD36" s="114"/>
      <c r="CE36" s="114"/>
      <c r="CF36" s="114"/>
      <c r="CG36" s="114"/>
    </row>
    <row r="37" customFormat="false" ht="15" hidden="false" customHeight="false" outlineLevel="0" collapsed="false">
      <c r="A37" s="90"/>
      <c r="B37" s="91" t="n">
        <v>43161</v>
      </c>
      <c r="C37" s="92"/>
      <c r="D37" s="93"/>
      <c r="E37" s="94"/>
      <c r="F37" s="304"/>
      <c r="G37" s="95"/>
      <c r="H37" s="96"/>
      <c r="I37" s="96"/>
      <c r="J37" s="96"/>
      <c r="K37" s="96"/>
      <c r="L37" s="97"/>
      <c r="M37" s="97"/>
      <c r="N37" s="97"/>
      <c r="O37" s="97"/>
      <c r="P37" s="97"/>
      <c r="Q37" s="97"/>
      <c r="R37" s="97"/>
      <c r="S37" s="98"/>
      <c r="T37" s="98"/>
      <c r="U37" s="99"/>
      <c r="V37" s="99"/>
      <c r="W37" s="96"/>
      <c r="X37" s="96"/>
      <c r="Y37" s="96"/>
      <c r="Z37" s="96"/>
      <c r="AA37" s="96"/>
      <c r="AB37" s="95"/>
      <c r="AC37" s="100" t="n">
        <f aca="false">V37-U37+AZ37</f>
        <v>0</v>
      </c>
      <c r="AD37" s="101" t="n">
        <f aca="false">U37-T37</f>
        <v>0</v>
      </c>
      <c r="AE37" s="95"/>
      <c r="AF37" s="102" t="str">
        <f aca="false">IF(AE37&gt;0, V37/(AE37*24),"no data")</f>
        <v>no data</v>
      </c>
      <c r="AG37" s="103" t="str">
        <f aca="false">IF(R37&gt;0,R37/24,"no data")</f>
        <v>no data</v>
      </c>
      <c r="AH37" s="102" t="str">
        <f aca="false">IF(U37&gt;0,(U37/R37),"no data")</f>
        <v>no data</v>
      </c>
      <c r="AI37" s="104" t="str">
        <f aca="false">IF(U37&gt;0,(1440-((W37*X37)+(Y37*Z37)+(AA37*AB37))/(W37+Y37+AA37))/1440,"no data")</f>
        <v>no data</v>
      </c>
      <c r="AJ37" s="105" t="str">
        <f aca="false">IF(U37&gt;0,(1440-((X37*W37+AT37*AU37)+(Z37*Y37+AV37*AW37)+(AA37*AB37+AX37*AY37))/(W37+Y37+AA37))/1440,"no data")</f>
        <v>no data</v>
      </c>
      <c r="AK37" s="116"/>
      <c r="AL37" s="94"/>
      <c r="AM37" s="94" t="n">
        <f aca="false">AK37*AL37</f>
        <v>0</v>
      </c>
      <c r="AN37" s="116"/>
      <c r="AO37" s="95"/>
      <c r="AP37" s="109" t="n">
        <f aca="false">AN37*AO37</f>
        <v>0</v>
      </c>
      <c r="AQ37" s="130" t="str">
        <f aca="false">IF(U37&gt;0,((((AK37*AL37)+(AN37*AO37))/(U37*1000))*1000000),"no data")</f>
        <v>no data</v>
      </c>
      <c r="AR37" s="111"/>
      <c r="AS37" s="36"/>
      <c r="AT37" s="95"/>
      <c r="AU37" s="112"/>
      <c r="AV37" s="112"/>
      <c r="AW37" s="95"/>
      <c r="AX37" s="112"/>
      <c r="AY37" s="95"/>
      <c r="AZ37" s="95"/>
      <c r="BB37" s="113"/>
      <c r="BC37" s="113"/>
      <c r="BD37" s="113"/>
      <c r="BE37" s="113" t="n">
        <f aca="false">BC37-BB37</f>
        <v>0</v>
      </c>
      <c r="BF37" s="113" t="str">
        <f aca="false">AQ37</f>
        <v>no data</v>
      </c>
      <c r="BG37" s="214" t="n">
        <f aca="false">BD37/24</f>
        <v>0</v>
      </c>
      <c r="BH37" s="115"/>
      <c r="BI37" s="116"/>
      <c r="BJ37" s="117"/>
      <c r="BK37" s="118"/>
      <c r="BL37" s="118"/>
      <c r="BM37" s="118"/>
      <c r="BN37" s="118"/>
      <c r="BO37" s="117"/>
      <c r="BP37" s="119"/>
      <c r="BQ37" s="114"/>
      <c r="BR37" s="114"/>
      <c r="BS37" s="120" t="n">
        <f aca="false">BR37-BQ37</f>
        <v>0</v>
      </c>
      <c r="BT37" s="113"/>
      <c r="BU37" s="113"/>
      <c r="BV37" s="135" t="n">
        <f aca="false">BU37-BT37</f>
        <v>0</v>
      </c>
      <c r="BW37" s="113" t="n">
        <f aca="false">BH37+BI37</f>
        <v>0</v>
      </c>
      <c r="BX37" s="114"/>
      <c r="BY37" s="114"/>
      <c r="CA37" s="114"/>
      <c r="CB37" s="114"/>
      <c r="CD37" s="114"/>
      <c r="CE37" s="114"/>
      <c r="CF37" s="114"/>
      <c r="CG37" s="114"/>
    </row>
    <row r="38" customFormat="false" ht="15" hidden="false" customHeight="false" outlineLevel="0" collapsed="false">
      <c r="A38" s="90"/>
      <c r="B38" s="91" t="n">
        <v>43162</v>
      </c>
      <c r="C38" s="92"/>
      <c r="D38" s="93"/>
      <c r="E38" s="94"/>
      <c r="F38" s="113"/>
      <c r="G38" s="95"/>
      <c r="H38" s="96"/>
      <c r="I38" s="96"/>
      <c r="J38" s="96"/>
      <c r="K38" s="96"/>
      <c r="L38" s="97"/>
      <c r="M38" s="97"/>
      <c r="N38" s="97"/>
      <c r="O38" s="97"/>
      <c r="P38" s="97"/>
      <c r="Q38" s="97"/>
      <c r="R38" s="97"/>
      <c r="S38" s="98"/>
      <c r="T38" s="98"/>
      <c r="U38" s="99"/>
      <c r="V38" s="99"/>
      <c r="W38" s="96"/>
      <c r="X38" s="96"/>
      <c r="Y38" s="96"/>
      <c r="Z38" s="96"/>
      <c r="AA38" s="96"/>
      <c r="AB38" s="95"/>
      <c r="AC38" s="100" t="n">
        <f aca="false">V38-U38+AZ38</f>
        <v>0</v>
      </c>
      <c r="AD38" s="101" t="n">
        <f aca="false">U38-T38</f>
        <v>0</v>
      </c>
      <c r="AE38" s="95"/>
      <c r="AF38" s="102" t="str">
        <f aca="false">IF(AE38&gt;0, V38/(AE38*24),"no data")</f>
        <v>no data</v>
      </c>
      <c r="AG38" s="103" t="str">
        <f aca="false">IF(R38&gt;0,R38/24,"no data")</f>
        <v>no data</v>
      </c>
      <c r="AH38" s="102" t="str">
        <f aca="false">IF(U38&gt;0,(U38/R38),"no data")</f>
        <v>no data</v>
      </c>
      <c r="AI38" s="104" t="str">
        <f aca="false">IF(U38&gt;0,(1440-((W38*X38)+(Y38*Z38)+(AA38*AB38))/(W38+Y38+AA38))/1440,"no data")</f>
        <v>no data</v>
      </c>
      <c r="AJ38" s="105" t="str">
        <f aca="false">IF(U38&gt;0,(1440-((X38*W38+AT38*AU38)+(Z38*Y38+AV38*AW38)+(AA38*AB38+AX38*AY38))/(W38+Y38+AA38))/1440,"no data")</f>
        <v>no data</v>
      </c>
      <c r="AK38" s="116"/>
      <c r="AL38" s="94"/>
      <c r="AM38" s="94" t="n">
        <f aca="false">AK38*AL38</f>
        <v>0</v>
      </c>
      <c r="AN38" s="116"/>
      <c r="AO38" s="95"/>
      <c r="AP38" s="109" t="n">
        <f aca="false">AN38*AO38</f>
        <v>0</v>
      </c>
      <c r="AQ38" s="130" t="str">
        <f aca="false">IF(U38&gt;0,((((AK38*AL38)+(AN38*AO38))/(U38*1000))*1000000),"no data")</f>
        <v>no data</v>
      </c>
      <c r="AR38" s="111"/>
      <c r="AS38" s="36"/>
      <c r="AT38" s="95"/>
      <c r="AU38" s="112"/>
      <c r="AV38" s="112"/>
      <c r="AW38" s="95"/>
      <c r="AX38" s="112"/>
      <c r="AY38" s="95"/>
      <c r="AZ38" s="95"/>
      <c r="BB38" s="113"/>
      <c r="BC38" s="113"/>
      <c r="BD38" s="113"/>
      <c r="BE38" s="113" t="n">
        <f aca="false">BC38-BB38</f>
        <v>0</v>
      </c>
      <c r="BF38" s="113" t="str">
        <f aca="false">AQ38</f>
        <v>no data</v>
      </c>
      <c r="BG38" s="214" t="n">
        <f aca="false">BD38/24</f>
        <v>0</v>
      </c>
      <c r="BH38" s="115"/>
      <c r="BI38" s="116"/>
      <c r="BJ38" s="117"/>
      <c r="BK38" s="118"/>
      <c r="BL38" s="118"/>
      <c r="BM38" s="118"/>
      <c r="BN38" s="118"/>
      <c r="BO38" s="117"/>
      <c r="BP38" s="119"/>
      <c r="BQ38" s="114"/>
      <c r="BR38" s="114"/>
      <c r="BS38" s="120" t="n">
        <f aca="false">BR38-BQ38</f>
        <v>0</v>
      </c>
      <c r="BT38" s="113"/>
      <c r="BU38" s="113"/>
      <c r="BV38" s="135" t="n">
        <f aca="false">BU38-BT38</f>
        <v>0</v>
      </c>
      <c r="BW38" s="113" t="n">
        <f aca="false">BH38+BI38</f>
        <v>0</v>
      </c>
      <c r="BX38" s="113"/>
      <c r="BY38" s="113"/>
      <c r="CA38" s="113"/>
      <c r="CB38" s="113"/>
      <c r="CD38" s="113"/>
      <c r="CE38" s="113"/>
      <c r="CF38" s="113"/>
      <c r="CG38" s="113"/>
    </row>
    <row r="39" customFormat="false" ht="15" hidden="false" customHeight="false" outlineLevel="0" collapsed="false">
      <c r="A39" s="90"/>
      <c r="B39" s="91" t="n">
        <v>43163</v>
      </c>
      <c r="C39" s="92"/>
      <c r="D39" s="93"/>
      <c r="E39" s="94"/>
      <c r="F39" s="95"/>
      <c r="G39" s="95"/>
      <c r="H39" s="96"/>
      <c r="I39" s="96"/>
      <c r="J39" s="96"/>
      <c r="K39" s="96"/>
      <c r="L39" s="97"/>
      <c r="M39" s="97"/>
      <c r="N39" s="97"/>
      <c r="O39" s="97"/>
      <c r="P39" s="97"/>
      <c r="Q39" s="97"/>
      <c r="R39" s="97"/>
      <c r="S39" s="98"/>
      <c r="T39" s="98"/>
      <c r="U39" s="99"/>
      <c r="V39" s="99"/>
      <c r="W39" s="96"/>
      <c r="X39" s="96"/>
      <c r="Y39" s="96"/>
      <c r="Z39" s="96"/>
      <c r="AA39" s="96"/>
      <c r="AB39" s="95"/>
      <c r="AC39" s="100" t="n">
        <f aca="false">V39-U39+AZ39</f>
        <v>0</v>
      </c>
      <c r="AD39" s="101" t="n">
        <f aca="false">U39-T39</f>
        <v>0</v>
      </c>
      <c r="AE39" s="95"/>
      <c r="AF39" s="102" t="str">
        <f aca="false">IF(AE39&gt;0, V39/(AE39*24),"no data")</f>
        <v>no data</v>
      </c>
      <c r="AG39" s="103" t="str">
        <f aca="false">IF(R39&gt;0,R39/24,"no data")</f>
        <v>no data</v>
      </c>
      <c r="AH39" s="102" t="str">
        <f aca="false">IF(U39&gt;0,(U39/R39),"no data")</f>
        <v>no data</v>
      </c>
      <c r="AI39" s="104" t="str">
        <f aca="false">IF(U39&gt;0,(1440-((W39*X39)+(Y39*Z39)+(AA39*AB39))/(W39+Y39+AA39))/1440,"no data")</f>
        <v>no data</v>
      </c>
      <c r="AJ39" s="105" t="str">
        <f aca="false">IF(U39&gt;0,(1440-((X39*W39+AT39*AU39)+(Z39*Y39+AV39*AW39)+(AA39*AB39+AX39*AY39))/(W39+Y39+AA39))/1440,"no data")</f>
        <v>no data</v>
      </c>
      <c r="AK39" s="116"/>
      <c r="AL39" s="94"/>
      <c r="AM39" s="94" t="n">
        <f aca="false">AK39*AL39</f>
        <v>0</v>
      </c>
      <c r="AN39" s="116"/>
      <c r="AO39" s="95"/>
      <c r="AP39" s="109" t="n">
        <f aca="false">AN39*AO39</f>
        <v>0</v>
      </c>
      <c r="AQ39" s="130" t="str">
        <f aca="false">IF(U39&gt;0,((((AK39*AL39)+(AN39*AO39))/(U39*1000))*1000000),"no data")</f>
        <v>no data</v>
      </c>
      <c r="AR39" s="111"/>
      <c r="AS39" s="36"/>
      <c r="AT39" s="95"/>
      <c r="AU39" s="112"/>
      <c r="AV39" s="112"/>
      <c r="AW39" s="95"/>
      <c r="AX39" s="112"/>
      <c r="AY39" s="95"/>
      <c r="AZ39" s="95"/>
      <c r="BB39" s="113"/>
      <c r="BC39" s="113"/>
      <c r="BD39" s="113"/>
      <c r="BE39" s="113" t="n">
        <f aca="false">BC39-BB39</f>
        <v>0</v>
      </c>
      <c r="BF39" s="113" t="str">
        <f aca="false">AQ39</f>
        <v>no data</v>
      </c>
      <c r="BG39" s="214" t="n">
        <f aca="false">BD39/24</f>
        <v>0</v>
      </c>
      <c r="BH39" s="115"/>
      <c r="BI39" s="116"/>
      <c r="BJ39" s="117"/>
      <c r="BK39" s="118"/>
      <c r="BL39" s="118"/>
      <c r="BM39" s="118"/>
      <c r="BN39" s="118"/>
      <c r="BO39" s="117"/>
      <c r="BP39" s="119"/>
      <c r="BQ39" s="114"/>
      <c r="BR39" s="114"/>
      <c r="BS39" s="120" t="n">
        <f aca="false">BR39-BQ39</f>
        <v>0</v>
      </c>
      <c r="BT39" s="113"/>
      <c r="BU39" s="113"/>
      <c r="BV39" s="135" t="n">
        <f aca="false">BU39-BT39</f>
        <v>0</v>
      </c>
      <c r="BW39" s="113" t="n">
        <f aca="false">BH39+BI39</f>
        <v>0</v>
      </c>
      <c r="BX39" s="220"/>
      <c r="BY39" s="220"/>
      <c r="CA39" s="220"/>
      <c r="CB39" s="220"/>
      <c r="CD39" s="220"/>
      <c r="CE39" s="220"/>
      <c r="CF39" s="220"/>
      <c r="CG39" s="220"/>
    </row>
    <row r="40" customFormat="false" ht="15" hidden="false" customHeight="false" outlineLevel="0" collapsed="false">
      <c r="A40" s="305"/>
      <c r="B40" s="306" t="s">
        <v>156</v>
      </c>
      <c r="C40" s="307" t="n">
        <f aca="false">AVERAGE(C8:C35)</f>
        <v>64.2267857142857</v>
      </c>
      <c r="D40" s="308" t="n">
        <f aca="false">AVERAGE(D8:D35)</f>
        <v>0.631996428571429</v>
      </c>
      <c r="E40" s="307" t="n">
        <f aca="false">AVERAGE(E8:E35)</f>
        <v>54.0739285714286</v>
      </c>
      <c r="F40" s="307" t="n">
        <f aca="false">AVERAGE(F8:F35)</f>
        <v>75.4642857142857</v>
      </c>
      <c r="G40" s="307" t="n">
        <f aca="false">AVERAGE(G8:G35)</f>
        <v>53.8928571428571</v>
      </c>
      <c r="H40" s="307" t="n">
        <f aca="false">SUM(H8:H35)+(INT(SUM(I8:I35)/60))</f>
        <v>648</v>
      </c>
      <c r="I40" s="307" t="n">
        <f aca="false">SUM(I8:I35)-(INT(SUM(I8:I35)/60)*60)</f>
        <v>55</v>
      </c>
      <c r="J40" s="307" t="n">
        <f aca="false">SUM(J8:J35)+(INT(SUM(K8:K35)/60))</f>
        <v>649</v>
      </c>
      <c r="K40" s="307" t="n">
        <f aca="false">SUM(K8:K35)-(INT(SUM(K8:K35)/60)*60)</f>
        <v>55</v>
      </c>
      <c r="L40" s="307" t="n">
        <f aca="false">SUM(L8:L35)-(INT(SUM(L8:L35)/60)*60)</f>
        <v>0</v>
      </c>
      <c r="M40" s="307" t="n">
        <f aca="false">SUM(M8:M35)-(INT(SUM(M8:M35)/60)*60)</f>
        <v>0</v>
      </c>
      <c r="N40" s="307" t="n">
        <f aca="false">SUM(N8:N35)-(INT(SUM(N8:N35)/60)*60)</f>
        <v>0</v>
      </c>
      <c r="O40" s="307" t="n">
        <f aca="false">SUM(O8:O35)-(INT(SUM(O8:O35)/60)*60)</f>
        <v>0</v>
      </c>
      <c r="P40" s="307" t="n">
        <f aca="false">SUM(P8:P35)-(INT(SUM(P8:P35)/60)*60)</f>
        <v>45</v>
      </c>
      <c r="Q40" s="307" t="n">
        <f aca="false">SUM(Q8:Q35)-(INT(SUM(Q8:Q35)/60)*60)</f>
        <v>52</v>
      </c>
      <c r="R40" s="309" t="n">
        <f aca="false">SUM(R8:R35)</f>
        <v>103494</v>
      </c>
      <c r="S40" s="309" t="n">
        <f aca="false">SUM(S8:S35)</f>
        <v>99636</v>
      </c>
      <c r="T40" s="309" t="n">
        <f aca="false">SUM(T8:T35)</f>
        <v>98409</v>
      </c>
      <c r="U40" s="310" t="n">
        <v>96624.53</v>
      </c>
      <c r="V40" s="309" t="n">
        <f aca="false">SUM(V8:V35)</f>
        <v>99304</v>
      </c>
      <c r="W40" s="311" t="n">
        <f aca="false">AVERAGE(W8:W35)</f>
        <v>45.1785714285714</v>
      </c>
      <c r="X40" s="311" t="n">
        <f aca="false">SUM(X8:X35)</f>
        <v>849</v>
      </c>
      <c r="Y40" s="311" t="n">
        <f aca="false">AVERAGE(Y8:Y35)</f>
        <v>46.5</v>
      </c>
      <c r="Z40" s="311" t="n">
        <f aca="false">SUM(Z8:Z35)</f>
        <v>748</v>
      </c>
      <c r="AA40" s="311" t="n">
        <f aca="false">AVERAGE(AA8:AA35)</f>
        <v>61.75</v>
      </c>
      <c r="AB40" s="311" t="n">
        <f aca="false">SUM(AB8:AB35)</f>
        <v>94</v>
      </c>
      <c r="AC40" s="312" t="n">
        <f aca="false">V40-U40+AZ40</f>
        <v>2680.47</v>
      </c>
      <c r="AD40" s="313" t="n">
        <f aca="false">(SUM($AD$8:$AD$35))</f>
        <v>-1976</v>
      </c>
      <c r="AE40" s="313" t="n">
        <f aca="false">AVERAGE(AE8:AE35)</f>
        <v>153.714285714286</v>
      </c>
      <c r="AF40" s="314" t="n">
        <f aca="false">AVERAGE(AF8:AF35)</f>
        <v>0.959299845943991</v>
      </c>
      <c r="AG40" s="315" t="n">
        <f aca="false">AVERAGE(AG8:AG35)</f>
        <v>154.008928571429</v>
      </c>
      <c r="AH40" s="314" t="n">
        <f aca="false">U40/R40</f>
        <v>0.933624461321429</v>
      </c>
      <c r="AI40" s="314" t="n">
        <f aca="false">AVERAGE(AI8:AI35)</f>
        <v>0.987368400197751</v>
      </c>
      <c r="AJ40" s="314" t="n">
        <f aca="false">AVERAGE(AJ8:AJ35)</f>
        <v>0.960879854254998</v>
      </c>
      <c r="AK40" s="316" t="n">
        <f aca="false">SUM(AK8:AK35)</f>
        <v>284.463</v>
      </c>
      <c r="AL40" s="316" t="n">
        <f aca="false">AVERAGE(AL8:AL35)</f>
        <v>136.618571428571</v>
      </c>
      <c r="AM40" s="316" t="n">
        <f aca="false">SUM(AM8:AM35)</f>
        <v>38833.51769</v>
      </c>
      <c r="AN40" s="316" t="n">
        <f aca="false">SUM(AN8:AN35)</f>
        <v>827.9703939</v>
      </c>
      <c r="AO40" s="313" t="n">
        <f aca="false">AVERAGE(AO8:AO35)</f>
        <v>969.253639435811</v>
      </c>
      <c r="AP40" s="315" t="n">
        <f aca="false">SUM(AP8:AP35)</f>
        <v>802410.708331316</v>
      </c>
      <c r="AQ40" s="317" t="n">
        <f aca="false">((AM40+AP40))/(U40*1000)*1000000</f>
        <v>8706.32153161641</v>
      </c>
      <c r="AR40" s="318"/>
      <c r="AS40" s="36"/>
      <c r="AT40" s="319" t="n">
        <f aca="false">SUM(AT8:AT35)</f>
        <v>94</v>
      </c>
      <c r="AU40" s="319" t="n">
        <f aca="false">SUM(AU8:AU35)</f>
        <v>542</v>
      </c>
      <c r="AV40" s="319" t="n">
        <f aca="false">SUM(AV8:AV35)</f>
        <v>74</v>
      </c>
      <c r="AW40" s="319" t="n">
        <f aca="false">SUM(AW8:AW35)</f>
        <v>577</v>
      </c>
      <c r="AX40" s="319" t="n">
        <f aca="false">SUM(AX8:AX35)</f>
        <v>297</v>
      </c>
      <c r="AY40" s="319" t="n">
        <f aca="false">SUM(AY8:AY35)</f>
        <v>7224</v>
      </c>
      <c r="AZ40" s="319" t="n">
        <f aca="false">SUM(AZ8:AZ35)</f>
        <v>1</v>
      </c>
      <c r="BB40" s="320" t="n">
        <f aca="false">SUM(BB8:BB35)</f>
        <v>29731</v>
      </c>
      <c r="BC40" s="320" t="n">
        <f aca="false">SUM(BC8:BC35)</f>
        <v>30496</v>
      </c>
      <c r="BD40" s="320" t="n">
        <f aca="false">SUM(BD8:BD35)</f>
        <v>38977</v>
      </c>
      <c r="BE40" s="5" t="n">
        <f aca="false">(BC40-BB40)</f>
        <v>765</v>
      </c>
      <c r="BF40" s="321" t="n">
        <f aca="false">AQ40</f>
        <v>8706.32153161641</v>
      </c>
      <c r="BG40" s="321" t="n">
        <f aca="false">AVERAGE(BG8:BG35)</f>
        <v>58.0014880952381</v>
      </c>
      <c r="BH40" s="321" t="n">
        <f aca="false">SUM(BH8:BH35)</f>
        <v>55.492</v>
      </c>
      <c r="BI40" s="321" t="n">
        <f aca="false">SUM(BI8:BI35)</f>
        <v>55.416</v>
      </c>
      <c r="BJ40" s="321" t="n">
        <f aca="false">AVERAGE(BJ8:BJ35)</f>
        <v>26.45</v>
      </c>
      <c r="BK40" s="321" t="n">
        <f aca="false">AVERAGE(BK8:BK35)</f>
        <v>27.3071428571428</v>
      </c>
      <c r="BL40" s="321" t="n">
        <f aca="false">AVERAGE(BL8:BL35)</f>
        <v>22.4553571428571</v>
      </c>
      <c r="BM40" s="321" t="n">
        <f aca="false">AVERAGE(BM8:BM35)</f>
        <v>29.2610714285714</v>
      </c>
      <c r="BN40" s="321" t="n">
        <f aca="false">AVERAGE(BN8:BN35)</f>
        <v>996.481428571429</v>
      </c>
      <c r="BO40" s="321" t="n">
        <f aca="false">AVERAGE(BO8:BO35)</f>
        <v>50.0864285714286</v>
      </c>
      <c r="BP40" s="321" t="n">
        <f aca="false">AVERAGE(BP8:BP35)</f>
        <v>0.936725</v>
      </c>
      <c r="BQ40" s="321" t="n">
        <f aca="false">AVERAGE(BQ8:BQ35)</f>
        <v>93.1557142857143</v>
      </c>
      <c r="BR40" s="321" t="n">
        <f aca="false">AVERAGE(BR8:BR35)</f>
        <v>84.8410714285714</v>
      </c>
      <c r="BT40" s="321" t="n">
        <f aca="false">AVERAGE(BT8:BT35)</f>
        <v>12279.3214285714</v>
      </c>
      <c r="BU40" s="321" t="n">
        <f aca="false">AVERAGE(BU8:BU35)</f>
        <v>11987.6785714286</v>
      </c>
      <c r="BV40" s="5"/>
      <c r="BW40" s="322" t="n">
        <f aca="false">(SUM(BW8:BW35))</f>
        <v>110.908</v>
      </c>
      <c r="BX40" s="322" t="n">
        <f aca="false">(SUM(BX8:BX35))</f>
        <v>601.456666666667</v>
      </c>
      <c r="BY40" s="322" t="n">
        <f aca="false">(SUM(BY8:BY35))</f>
        <v>603.936666666667</v>
      </c>
      <c r="CA40" s="322" t="n">
        <f aca="false">(SUM(CA8:CA35))</f>
        <v>513.59</v>
      </c>
      <c r="CB40" s="322" t="n">
        <f aca="false">(SUM(CB8:CB35))</f>
        <v>183.13</v>
      </c>
      <c r="CD40" s="322"/>
      <c r="CE40" s="322"/>
      <c r="CF40" s="322"/>
      <c r="CG40" s="322"/>
    </row>
    <row r="41" customFormat="false" ht="15.75" hidden="false" customHeight="false" outlineLevel="0" collapsed="false">
      <c r="A41" s="323"/>
      <c r="B41" s="324" t="s">
        <v>157</v>
      </c>
      <c r="C41" s="325" t="s">
        <v>158</v>
      </c>
      <c r="D41" s="326" t="s">
        <v>159</v>
      </c>
      <c r="E41" s="326"/>
      <c r="F41" s="327" t="s">
        <v>160</v>
      </c>
      <c r="G41" s="327" t="s">
        <v>161</v>
      </c>
      <c r="H41" s="327" t="s">
        <v>87</v>
      </c>
      <c r="I41" s="327" t="s">
        <v>88</v>
      </c>
      <c r="J41" s="327" t="s">
        <v>87</v>
      </c>
      <c r="K41" s="327" t="s">
        <v>88</v>
      </c>
      <c r="L41" s="327" t="s">
        <v>87</v>
      </c>
      <c r="M41" s="327" t="s">
        <v>88</v>
      </c>
      <c r="N41" s="327" t="s">
        <v>87</v>
      </c>
      <c r="O41" s="327" t="s">
        <v>88</v>
      </c>
      <c r="P41" s="328" t="s">
        <v>162</v>
      </c>
      <c r="Q41" s="328" t="s">
        <v>163</v>
      </c>
      <c r="R41" s="328" t="s">
        <v>164</v>
      </c>
      <c r="S41" s="328" t="s">
        <v>164</v>
      </c>
      <c r="T41" s="328" t="s">
        <v>164</v>
      </c>
      <c r="U41" s="328" t="s">
        <v>164</v>
      </c>
      <c r="V41" s="328" t="s">
        <v>164</v>
      </c>
      <c r="W41" s="328" t="s">
        <v>165</v>
      </c>
      <c r="X41" s="328" t="s">
        <v>166</v>
      </c>
      <c r="Y41" s="328" t="s">
        <v>167</v>
      </c>
      <c r="Z41" s="328" t="s">
        <v>166</v>
      </c>
      <c r="AA41" s="328" t="s">
        <v>167</v>
      </c>
      <c r="AB41" s="328" t="s">
        <v>166</v>
      </c>
      <c r="AC41" s="328" t="s">
        <v>168</v>
      </c>
      <c r="AD41" s="328" t="s">
        <v>169</v>
      </c>
      <c r="AE41" s="328" t="s">
        <v>170</v>
      </c>
      <c r="AF41" s="328" t="s">
        <v>171</v>
      </c>
      <c r="AG41" s="328" t="s">
        <v>172</v>
      </c>
      <c r="AH41" s="328" t="s">
        <v>172</v>
      </c>
      <c r="AI41" s="328"/>
      <c r="AJ41" s="328" t="s">
        <v>172</v>
      </c>
      <c r="AK41" s="328" t="s">
        <v>173</v>
      </c>
      <c r="AL41" s="328" t="s">
        <v>172</v>
      </c>
      <c r="AM41" s="328"/>
      <c r="AN41" s="328" t="s">
        <v>173</v>
      </c>
      <c r="AO41" s="328" t="s">
        <v>172</v>
      </c>
      <c r="AP41" s="329"/>
      <c r="AQ41" s="330" t="s">
        <v>172</v>
      </c>
      <c r="AR41" s="331"/>
      <c r="AS41" s="332"/>
      <c r="AZ41" s="333" t="s">
        <v>173</v>
      </c>
      <c r="BF41" s="334" t="str">
        <f aca="false">AQ41</f>
        <v>Avg.</v>
      </c>
      <c r="BT41" s="5"/>
      <c r="BU41" s="5"/>
      <c r="BV41" s="5"/>
      <c r="BY41" s="335"/>
    </row>
    <row r="42" customFormat="false" ht="15.75" hidden="false" customHeight="false" outlineLevel="0" collapsed="false">
      <c r="B42" s="336"/>
      <c r="C42" s="336"/>
      <c r="D42" s="336"/>
      <c r="E42" s="336"/>
      <c r="F42" s="336"/>
      <c r="G42" s="336"/>
      <c r="H42" s="336"/>
      <c r="I42" s="336"/>
      <c r="J42" s="336"/>
      <c r="K42" s="336"/>
      <c r="L42" s="336"/>
      <c r="M42" s="336"/>
      <c r="N42" s="336"/>
      <c r="O42" s="336"/>
      <c r="P42" s="336"/>
      <c r="Q42" s="336"/>
      <c r="R42" s="336"/>
      <c r="S42" s="336"/>
      <c r="T42" s="336"/>
      <c r="U42" s="337"/>
      <c r="V42" s="336"/>
      <c r="W42" s="336"/>
      <c r="X42" s="336"/>
      <c r="Y42" s="336"/>
      <c r="Z42" s="336"/>
      <c r="AA42" s="336"/>
      <c r="AB42" s="336"/>
      <c r="AC42" s="336"/>
      <c r="AD42" s="336"/>
      <c r="AE42" s="336"/>
      <c r="AF42" s="336"/>
      <c r="AG42" s="336"/>
      <c r="AH42" s="336"/>
      <c r="AI42" s="336"/>
      <c r="AJ42" s="336"/>
      <c r="AK42" s="336"/>
      <c r="AL42" s="336"/>
      <c r="AM42" s="338"/>
      <c r="AQ42" s="339"/>
      <c r="AR42" s="339"/>
      <c r="BA42" s="340"/>
      <c r="BB42" s="341"/>
      <c r="BC42" s="341"/>
      <c r="BD42" s="341"/>
      <c r="BE42" s="5"/>
      <c r="BT42" s="5"/>
      <c r="BU42" s="5"/>
      <c r="BV42" s="5"/>
    </row>
    <row r="43" customFormat="false" ht="60.75" hidden="false" customHeight="true" outlineLevel="0" collapsed="false">
      <c r="B43" s="342" t="s">
        <v>174</v>
      </c>
      <c r="C43" s="342" t="s">
        <v>175</v>
      </c>
      <c r="D43" s="342" t="s">
        <v>176</v>
      </c>
      <c r="E43" s="343"/>
      <c r="F43" s="342" t="s">
        <v>177</v>
      </c>
      <c r="G43" s="342"/>
      <c r="H43" s="342" t="s">
        <v>178</v>
      </c>
      <c r="I43" s="342"/>
      <c r="J43" s="342" t="s">
        <v>179</v>
      </c>
      <c r="K43" s="342"/>
      <c r="L43" s="342" t="s">
        <v>180</v>
      </c>
      <c r="M43" s="342"/>
      <c r="N43" s="342" t="s">
        <v>181</v>
      </c>
      <c r="O43" s="342"/>
      <c r="P43" s="342" t="s">
        <v>182</v>
      </c>
      <c r="Q43" s="342"/>
      <c r="R43" s="344" t="s">
        <v>183</v>
      </c>
      <c r="S43" s="345" t="s">
        <v>184</v>
      </c>
      <c r="T43" s="346" t="s">
        <v>185</v>
      </c>
      <c r="U43" s="342" t="s">
        <v>19</v>
      </c>
      <c r="V43" s="346" t="s">
        <v>20</v>
      </c>
      <c r="W43" s="342" t="s">
        <v>186</v>
      </c>
      <c r="X43" s="342" t="s">
        <v>22</v>
      </c>
      <c r="Y43" s="342" t="s">
        <v>187</v>
      </c>
      <c r="Z43" s="342" t="s">
        <v>24</v>
      </c>
      <c r="AA43" s="342" t="s">
        <v>26</v>
      </c>
      <c r="AB43" s="342" t="s">
        <v>25</v>
      </c>
      <c r="AC43" s="345" t="s">
        <v>27</v>
      </c>
      <c r="AD43" s="347" t="s">
        <v>152</v>
      </c>
      <c r="AE43" s="348" t="s">
        <v>29</v>
      </c>
      <c r="AF43" s="348" t="s">
        <v>30</v>
      </c>
      <c r="AG43" s="348" t="s">
        <v>188</v>
      </c>
      <c r="AH43" s="342" t="s">
        <v>189</v>
      </c>
      <c r="AI43" s="342" t="s">
        <v>33</v>
      </c>
      <c r="AJ43" s="349" t="s">
        <v>34</v>
      </c>
      <c r="AK43" s="346" t="s">
        <v>190</v>
      </c>
      <c r="AL43" s="350" t="s">
        <v>153</v>
      </c>
      <c r="AM43" s="350" t="s">
        <v>154</v>
      </c>
      <c r="AN43" s="346" t="s">
        <v>191</v>
      </c>
      <c r="AO43" s="350" t="s">
        <v>192</v>
      </c>
      <c r="AP43" s="350" t="s">
        <v>41</v>
      </c>
      <c r="AQ43" s="349" t="s">
        <v>193</v>
      </c>
      <c r="AR43" s="351"/>
      <c r="AS43" s="351"/>
      <c r="BA43" s="340"/>
      <c r="BB43" s="341"/>
      <c r="BC43" s="341"/>
      <c r="BD43" s="341"/>
      <c r="BE43" s="352" t="n">
        <f aca="false">AVERAGE(BE27:BE30)</f>
        <v>-10</v>
      </c>
      <c r="BT43" s="5"/>
      <c r="BU43" s="5"/>
      <c r="BV43" s="5"/>
    </row>
    <row r="44" customFormat="false" ht="15" hidden="false" customHeight="false" outlineLevel="0" collapsed="false">
      <c r="B44" s="353" t="s">
        <v>96</v>
      </c>
      <c r="C44" s="354" t="n">
        <f aca="false">IF(C5=0,"no data",AVERAGE(C5:C11))</f>
        <v>61.1285714285714</v>
      </c>
      <c r="D44" s="354" t="n">
        <f aca="false">IF(D5=0,"no data",AVERAGE(D5:D11))*100</f>
        <v>57.2042857142857</v>
      </c>
      <c r="E44" s="354" t="n">
        <f aca="false">IF(E5=0,"no data",AVERAGE(E5:E11))</f>
        <v>49.4728571428571</v>
      </c>
      <c r="F44" s="354" t="n">
        <f aca="false">IF(F5=0,"no data",AVERAGE(F5:F11))</f>
        <v>74.1428571428571</v>
      </c>
      <c r="G44" s="354" t="n">
        <f aca="false">IF(G5=0,"no data",AVERAGE(G5:G11))</f>
        <v>49.8571428571429</v>
      </c>
      <c r="H44" s="354" t="n">
        <f aca="false">SUM(H5:H11)+INT(SUM(I5:I11)/60)</f>
        <v>156</v>
      </c>
      <c r="I44" s="354" t="n">
        <f aca="false">SUM(I5:I11)-INT(SUM(I5:I11)/60)*60</f>
        <v>17</v>
      </c>
      <c r="J44" s="354" t="n">
        <f aca="false">SUM(J5:J11)+INT(SUM(K5:K11)/60)</f>
        <v>155</v>
      </c>
      <c r="K44" s="354" t="n">
        <f aca="false">SUM(K5:K11)-INT(SUM(K5:K11)/60)*60</f>
        <v>29</v>
      </c>
      <c r="L44" s="354" t="n">
        <f aca="false">SUM(L5:L11)+INT(SUM(M5:M11)/60)</f>
        <v>0</v>
      </c>
      <c r="M44" s="354" t="n">
        <f aca="false">SUM(M5:M11)-INT(SUM(M5:M11)/60)*60</f>
        <v>0</v>
      </c>
      <c r="N44" s="354" t="n">
        <f aca="false">SUM(N5:N11)+INT(SUM(O5:O11)/60)</f>
        <v>0</v>
      </c>
      <c r="O44" s="354" t="n">
        <f aca="false">SUM(O5:O11)-INT(SUM(O5:O11)/60)*60</f>
        <v>0</v>
      </c>
      <c r="P44" s="354" t="n">
        <f aca="false">SUM(P5:P11)+INT(SUM(Q5:Q11)/60)</f>
        <v>98</v>
      </c>
      <c r="Q44" s="354" t="n">
        <f aca="false">SUM(Q5:Q11)-INT(SUM(Q5:Q11)/60)*60</f>
        <v>0</v>
      </c>
      <c r="R44" s="355" t="n">
        <f aca="false">IF(C5=0,"no data", AVERAGE(R5:R11))</f>
        <v>3708.42857142857</v>
      </c>
      <c r="S44" s="355" t="n">
        <f aca="false">IF(D5=0,"no data", AVERAGE(S5:S11))</f>
        <v>3282.85714285714</v>
      </c>
      <c r="T44" s="355" t="n">
        <f aca="false">IF(E5=0,"no data", AVERAGE(T5:T11))</f>
        <v>3282.85714285714</v>
      </c>
      <c r="U44" s="356" t="n">
        <f aca="false">IF(U5=0,"no data", SUM(U5:U11))</f>
        <v>22499</v>
      </c>
      <c r="V44" s="356" t="n">
        <f aca="false">IF(V5=0,"no data", SUM(V5:V11))</f>
        <v>23202</v>
      </c>
      <c r="W44" s="357" t="n">
        <f aca="false">IF(W5=0,"no data", AVERAGE(W5:W11))</f>
        <v>44.2857142857143</v>
      </c>
      <c r="X44" s="358" t="n">
        <f aca="false">IF(AND(X5=0,X6=0,X7=0,X8=0,X9=0,X10=0,X11=0),"No outage",SUM(X5:X11))</f>
        <v>686</v>
      </c>
      <c r="Y44" s="357" t="n">
        <f aca="false">IF(Y5=0,"no data", AVERAGE(Y5:Y11))</f>
        <v>46.7142857142857</v>
      </c>
      <c r="Z44" s="358" t="n">
        <f aca="false">IF(AND(Z5=0,Z6=0,Z7=0,Z8=0,Z9=0,Z10=0,Z11=0),"No outage",SUM(Z5:Z11))</f>
        <v>665</v>
      </c>
      <c r="AA44" s="359" t="str">
        <f aca="false">IF(AND(AB5=0,AB6=0,AB7=0,AB8=0,AB9=0, AB10=0,AB11=0),"No outage",SUM(AB5:AB11))</f>
        <v>No outage</v>
      </c>
      <c r="AB44" s="359" t="n">
        <f aca="false">IF(AA5=0,"no data", AVERAGE(AA5:AA11))</f>
        <v>62.4285714285714</v>
      </c>
      <c r="AC44" s="354" t="str">
        <f aca="false">IF(Z5=0,"no data", SUM(AC5:AC11))</f>
        <v>no data</v>
      </c>
      <c r="AD44" s="354" t="n">
        <f aca="false">IF(AD5=0,"no data", SUM(AD5:AD11))</f>
        <v>-481</v>
      </c>
      <c r="AE44" s="357" t="n">
        <f aca="false">IF(AE5=0,"no data", AVERAGE(AE5:AE11))</f>
        <v>146.857142857143</v>
      </c>
      <c r="AF44" s="360" t="n">
        <f aca="false">IF(AF5=0,"no data", AVERAGE(AF5:AF11))</f>
        <v>0.933283627795587</v>
      </c>
      <c r="AG44" s="359" t="n">
        <f aca="false">IF(AG5=0,"no data", AVERAGE(AG5:AG11))</f>
        <v>154.517857142857</v>
      </c>
      <c r="AH44" s="360" t="n">
        <f aca="false">IF(AH5=0,"no data", AVERAGE(AH5:AH11))</f>
        <v>0.866684060802858</v>
      </c>
      <c r="AI44" s="360" t="n">
        <f aca="false">IF(AI5=0,"no data", AVERAGE(AI5:AI11))</f>
        <v>0.960421176046176</v>
      </c>
      <c r="AJ44" s="360" t="n">
        <f aca="false">IF(AJ5=0,"no data", AVERAGE(AJ5:AJ11))</f>
        <v>0.899197316486403</v>
      </c>
      <c r="AK44" s="359" t="n">
        <f aca="false">IF(AK5=0,"no data", SUM(AK5:AK11))</f>
        <v>69.275</v>
      </c>
      <c r="AL44" s="359" t="n">
        <f aca="false">IF(AL5=0,"no data", AVERAGE(AL5:AL11))</f>
        <v>136.992857142857</v>
      </c>
      <c r="AM44" s="359" t="n">
        <f aca="false">AK44*AL44</f>
        <v>9490.18017857143</v>
      </c>
      <c r="AN44" s="359" t="n">
        <f aca="false">IF(AN5=0,"no data", SUM(AN5:AN11))</f>
        <v>191.38017</v>
      </c>
      <c r="AO44" s="359" t="n">
        <f aca="false">IF(AO5=0,"no data", AVERAGE(AO5:AO11))</f>
        <v>978.373612805379</v>
      </c>
      <c r="AP44" s="359" t="n">
        <f aca="false">AN44*AO44</f>
        <v>187241.308342208</v>
      </c>
      <c r="AQ44" s="361" t="n">
        <f aca="false">IF(AQ5=0,"no data", AVERAGE(AQ5:AQ11))</f>
        <v>8767.64338090818</v>
      </c>
      <c r="AR44" s="362"/>
      <c r="AS44" s="363"/>
      <c r="BA44" s="340"/>
      <c r="BB44" s="341"/>
      <c r="BC44" s="341"/>
      <c r="BD44" s="341"/>
      <c r="BT44" s="5"/>
      <c r="BU44" s="5"/>
      <c r="BV44" s="5"/>
    </row>
    <row r="45" customFormat="false" ht="15" hidden="false" customHeight="false" outlineLevel="0" collapsed="false">
      <c r="B45" s="353" t="s">
        <v>97</v>
      </c>
      <c r="C45" s="364" t="n">
        <f aca="false">IF(C12=0,"no data", AVERAGE(C12:C18))</f>
        <v>59.67</v>
      </c>
      <c r="D45" s="365" t="n">
        <f aca="false">IF(D12=0,"no data", AVERAGE(D12:D18))</f>
        <v>0.592928571428571</v>
      </c>
      <c r="E45" s="358" t="n">
        <f aca="false">IF(E12=0,"no data", AVERAGE(E12:E18))</f>
        <v>48.9171428571429</v>
      </c>
      <c r="F45" s="364" t="n">
        <f aca="false">IF(F12=0,"no data", AVERAGE(F12:F18))</f>
        <v>70.7142857142857</v>
      </c>
      <c r="G45" s="364" t="n">
        <f aca="false">IF(G12=0,"no data", AVERAGE(G12:G18))</f>
        <v>48.8571428571429</v>
      </c>
      <c r="H45" s="364" t="n">
        <f aca="false">SUM(H12:H18)+INT(SUM(I12:I18)/60)</f>
        <v>165</v>
      </c>
      <c r="I45" s="364" t="n">
        <f aca="false">SUM(I12:I18)-INT(SUM(J12:J18)/60)</f>
        <v>43</v>
      </c>
      <c r="J45" s="364" t="n">
        <f aca="false">SUM(J12:J18)+INT(SUM(K12:K18)/60)</f>
        <v>168</v>
      </c>
      <c r="K45" s="364" t="n">
        <f aca="false">SUM(K12:K18)-INT(SUM(L12:L18)/60)*60</f>
        <v>0</v>
      </c>
      <c r="L45" s="364" t="n">
        <f aca="false">SUM(L12:L18)+INT(SUM(M12:M18)/60)</f>
        <v>0</v>
      </c>
      <c r="M45" s="364" t="n">
        <f aca="false">SUM(M12:M18)-INT(SUM(N12:N18)/60)*60</f>
        <v>0</v>
      </c>
      <c r="N45" s="364" t="n">
        <f aca="false">SUM(N12:N18)+INT(SUM(O12:O18)/60)</f>
        <v>0</v>
      </c>
      <c r="O45" s="364" t="n">
        <v>0</v>
      </c>
      <c r="P45" s="364" t="n">
        <f aca="false">SUM(P12:P18)+INT(SUM(Q12:Q18)/60)</f>
        <v>162</v>
      </c>
      <c r="Q45" s="364" t="n">
        <f aca="false">SUM(Q8:Q12)-INT(SUM(Q12:Q18)/60)*60</f>
        <v>-18</v>
      </c>
      <c r="R45" s="356" t="n">
        <f aca="false">IF(R12=0,"no data", AVERAGE(R12:R18))</f>
        <v>3711</v>
      </c>
      <c r="S45" s="356" t="n">
        <f aca="false">IF(S12=0,"no data", AVERAGE(S12:S18))</f>
        <v>3665.85714285714</v>
      </c>
      <c r="T45" s="356" t="n">
        <f aca="false">IF(T12=0,"no data", AVERAGE(T12:T18))</f>
        <v>3655.71428571429</v>
      </c>
      <c r="U45" s="356" t="n">
        <f aca="false">IF(U12=0,"no data", SUM(U12:U18))</f>
        <v>25147</v>
      </c>
      <c r="V45" s="356" t="n">
        <f aca="false">IF(V12=0,"no data", SUM(V12:V18))</f>
        <v>25877</v>
      </c>
      <c r="W45" s="356" t="n">
        <f aca="false">IF(W12=0,"no data", AVERAGE(W12:W18))</f>
        <v>45</v>
      </c>
      <c r="X45" s="358" t="n">
        <f aca="false">IF(AND(X12=0,X13=0,X14=0,X15=0,X16=0,X17=0,X18=0),"No outage",SUM(X12:X18))</f>
        <v>95</v>
      </c>
      <c r="Y45" s="356" t="n">
        <f aca="false">IF(Y12=0,"no data", AVERAGE(Y12:Y18))</f>
        <v>48.2857142857143</v>
      </c>
      <c r="Z45" s="358" t="str">
        <f aca="false">IF(AND(Z12=0,Z13=0,Z14=0,Z15=0,Z16=0,Z17=0,Z18=0),"No outage",SUM(Z12:Z18))</f>
        <v>No outage</v>
      </c>
      <c r="AA45" s="359" t="str">
        <f aca="false">IF(AND(AB12=0,AB13=0,AB14=0,AB15=0,AB16=0, AB17=0,AB18=0),"No outage",SUM(AB12:AB18))</f>
        <v>No outage</v>
      </c>
      <c r="AB45" s="359" t="n">
        <f aca="false">IF(AA6=12,"no data", AVERAGE(AA12:AA18))</f>
        <v>61.4285714285714</v>
      </c>
      <c r="AC45" s="356" t="n">
        <f aca="false">IF(AC12=0,"no data", SUM(AC12:AC18))</f>
        <v>730</v>
      </c>
      <c r="AD45" s="356" t="n">
        <f aca="false">IF(AD12=0,"no data", SUM(AD12:AD18))</f>
        <v>-443</v>
      </c>
      <c r="AE45" s="356" t="n">
        <f aca="false">IF(AE12=0,"no data", AVERAGE(AE12:AE18))</f>
        <v>157.428571428571</v>
      </c>
      <c r="AF45" s="366" t="n">
        <f aca="false">IF(AF12=0,"no data", AVERAGE(AF12:AF18))</f>
        <v>0.978399815934938</v>
      </c>
      <c r="AG45" s="356" t="n">
        <f aca="false">IF(AG12=0,"no data", AVERAGE(AG12:AG18))</f>
        <v>154.625</v>
      </c>
      <c r="AH45" s="366" t="n">
        <f aca="false">IF(AH12=0,"no data", AVERAGE(AH12:AH18))</f>
        <v>0.968036785946097</v>
      </c>
      <c r="AI45" s="366" t="n">
        <f aca="false">IF(AI12=0,"no data", AVERAGE(AI12:AI18))</f>
        <v>0.997281364468864</v>
      </c>
      <c r="AJ45" s="366" t="n">
        <f aca="false">IF(AJ12=0,"no data", AVERAGE(AJ12:AJ18))</f>
        <v>0.991655612435236</v>
      </c>
      <c r="AK45" s="367" t="n">
        <f aca="false">IF(AK12=0,"no data",SUM(AK12:AK18))</f>
        <v>75.14</v>
      </c>
      <c r="AL45" s="368" t="n">
        <f aca="false">IF(AL12=0,"no data", AVERAGE(AL12:AL18))</f>
        <v>136.412857142857</v>
      </c>
      <c r="AM45" s="358" t="n">
        <f aca="false">AK45*AL45</f>
        <v>10250.0620857143</v>
      </c>
      <c r="AN45" s="358" t="n">
        <f aca="false">IF(AN12=0,"no data", SUM(AN12:AN18))</f>
        <v>214.102489</v>
      </c>
      <c r="AO45" s="367" t="n">
        <f aca="false">IF(AO12=0,"no data",AVERAGE(AO12:AO18))</f>
        <v>973.726388206621</v>
      </c>
      <c r="AP45" s="358" t="n">
        <f aca="false">AN45*AO45</f>
        <v>208477.243320018</v>
      </c>
      <c r="AQ45" s="369" t="n">
        <f aca="false">IF(AQ12=0,"no data", AVERAGE(AQ12:AQ18))</f>
        <v>8697.44897672419</v>
      </c>
      <c r="AR45" s="362"/>
      <c r="AS45" s="363"/>
      <c r="AX45" s="0" t="n">
        <f aca="false">3413/12465</f>
        <v>0.273806658644204</v>
      </c>
      <c r="BA45" s="340"/>
      <c r="BC45" s="341"/>
      <c r="BT45" s="5"/>
      <c r="BU45" s="5"/>
      <c r="BV45" s="5"/>
    </row>
    <row r="46" customFormat="false" ht="15" hidden="false" customHeight="false" outlineLevel="0" collapsed="false">
      <c r="A46" s="341"/>
      <c r="B46" s="353" t="s">
        <v>98</v>
      </c>
      <c r="C46" s="358" t="n">
        <f aca="false">IF(C19=0,"no data", AVERAGE(C19:C25))</f>
        <v>62.0171428571429</v>
      </c>
      <c r="D46" s="365" t="n">
        <f aca="false">IF(D19=0,"no data", AVERAGE(D19:D25))</f>
        <v>0.723285714285714</v>
      </c>
      <c r="E46" s="358" t="n">
        <f aca="false">IF(E19=0,"no data", AVERAGE(E19:E25))</f>
        <v>55.1871428571429</v>
      </c>
      <c r="F46" s="358" t="n">
        <f aca="false">IF(F19=0,"no data", AVERAGE(F19:F25))</f>
        <v>72.8571428571429</v>
      </c>
      <c r="G46" s="358" t="n">
        <f aca="false">IF(G19=0,"no data", AVERAGE(G19:G25))</f>
        <v>52.7142857142857</v>
      </c>
      <c r="H46" s="364" t="n">
        <f aca="false">SUM(H19:H25)+INT(SUM(I19:I25)/60)</f>
        <v>160</v>
      </c>
      <c r="I46" s="364" t="n">
        <f aca="false">SUM(I19:I25)-INT(SUM(I25:I25)/60)*60</f>
        <v>72</v>
      </c>
      <c r="J46" s="364" t="n">
        <f aca="false">SUM(J19:J25)+INT(SUM(K19:K25)/60)</f>
        <v>160</v>
      </c>
      <c r="K46" s="364" t="n">
        <f aca="false">SUM(K19:K25)-INT(SUM(K19:K25)/60)*60</f>
        <v>12</v>
      </c>
      <c r="L46" s="364" t="n">
        <f aca="false">SUM(L19:L25)+INT(SUM(M19:M25)/60)</f>
        <v>0</v>
      </c>
      <c r="M46" s="364" t="n">
        <f aca="false">SUM(M19:M25)-INT(SUM(M19:M25)/60)*60</f>
        <v>0</v>
      </c>
      <c r="N46" s="364" t="n">
        <f aca="false">SUM(N19:N25)+INT(SUM(O19:O25)/60)</f>
        <v>0</v>
      </c>
      <c r="O46" s="364" t="n">
        <f aca="false">SUM(O19:O25)-INT(SUM(O19:O25)/60)*60</f>
        <v>0</v>
      </c>
      <c r="P46" s="364" t="n">
        <f aca="false">SUM(P19:P25)+INT(SUM(Q19:Q25)/60)</f>
        <v>125</v>
      </c>
      <c r="Q46" s="364" t="n">
        <f aca="false">SUM(Q19:Q25)-INT(SUM(Q19:Q25)/60)*60</f>
        <v>32</v>
      </c>
      <c r="R46" s="356" t="n">
        <f aca="false">IF(R19=0,"no data", AVERAGE(R19:R25))</f>
        <v>3706.57142857143</v>
      </c>
      <c r="S46" s="356" t="n">
        <f aca="false">IF(S19=0,"no data", AVERAGE(S19:S25))</f>
        <v>3640.85714285714</v>
      </c>
      <c r="T46" s="356" t="n">
        <f aca="false">IF(T19=0,"no data", AVERAGE(T19:T25))</f>
        <v>3519.42857142857</v>
      </c>
      <c r="U46" s="370" t="n">
        <f aca="false">IF(U19=0,"no data", SUM(U19:U25))</f>
        <v>24271</v>
      </c>
      <c r="V46" s="370" t="n">
        <f aca="false">IF(V19=0,"no data", SUM(V19:V25))</f>
        <v>24974</v>
      </c>
      <c r="W46" s="370" t="n">
        <f aca="false">IF(W19=0,"no data", AVERAGE(W19:W25))</f>
        <v>46</v>
      </c>
      <c r="X46" s="358" t="str">
        <f aca="false">IF(AND(X19=0,X20=0,X21=0,X22=0,X23=0,X24=0,X25=0),"No outage",SUM(X19:X25))</f>
        <v>No outage</v>
      </c>
      <c r="Y46" s="370" t="n">
        <f aca="false">IF(Y19=0,"no data", AVERAGE(Y19:Y25))</f>
        <v>46.7142857142857</v>
      </c>
      <c r="Z46" s="358" t="str">
        <f aca="false">IF(AND(Z19=0,Z20=0,Z21=0,Z22=0,Z23=0,Z24=0,Z25=0),"No outage",SUM(Z19:Z25))</f>
        <v>No outage</v>
      </c>
      <c r="AA46" s="359" t="str">
        <f aca="false">IF(AND(AB19=0,AB20=0,AB21=0,AB22=0,AB23=0, AB24=0,AB25=0),"No outage",SUM(AB19:AB25))</f>
        <v>No outage</v>
      </c>
      <c r="AB46" s="359" t="n">
        <f aca="false">IF(AA19=0,"no data", AVERAGE(AA19:AA25))</f>
        <v>61.4285714285714</v>
      </c>
      <c r="AC46" s="358" t="n">
        <f aca="false">IF(AC19=0,"no data", SUM(AC19:AC25))</f>
        <v>703</v>
      </c>
      <c r="AD46" s="370" t="n">
        <f aca="false">IF(AD19=0,"no data", SUM(AD19:AD25))</f>
        <v>-365</v>
      </c>
      <c r="AE46" s="358" t="n">
        <f aca="false">IF(AE19=0,"no data", AVERAGE(AE19:AE25))</f>
        <v>155.428571428571</v>
      </c>
      <c r="AF46" s="366" t="n">
        <f aca="false">IF(AF19=0,"no data", AVERAGE(AF19:AF25))</f>
        <v>0.956569525809101</v>
      </c>
      <c r="AG46" s="358" t="n">
        <f aca="false">IF(AG19=0,"no data", AVERAGE(AG19:AG25))</f>
        <v>154.440476190476</v>
      </c>
      <c r="AH46" s="366" t="n">
        <f aca="false">IF(AH19=0,"no data", AVERAGE(AH19:AH25))</f>
        <v>0.935403227538431</v>
      </c>
      <c r="AI46" s="366" t="n">
        <f aca="false">IF(AI19=0,"no data", AVERAGE(AI19:AI25))</f>
        <v>1</v>
      </c>
      <c r="AJ46" s="366" t="n">
        <f aca="false">IF(AJ19=0,"no data", AVERAGE(AJ19:AJ25))</f>
        <v>0.962352936995648</v>
      </c>
      <c r="AK46" s="358" t="n">
        <f aca="false">IF(AK19=0,"no data", SUM(AK19:AK25))</f>
        <v>71.783</v>
      </c>
      <c r="AL46" s="358" t="n">
        <f aca="false">IF(AL19=0,"no data", AVERAGE(AL19:AL25))</f>
        <v>136.071428571429</v>
      </c>
      <c r="AM46" s="358" t="n">
        <f aca="false">AK46*AL46</f>
        <v>9767.61535714286</v>
      </c>
      <c r="AN46" s="358" t="n">
        <f aca="false">IF(AN19=0,"no data", SUM(AN19:AN24))</f>
        <v>182.2006749</v>
      </c>
      <c r="AO46" s="358" t="n">
        <f aca="false">IF(AO19=0,"no data", AVERAGE(AO19:AO24))</f>
        <v>965.740390257812</v>
      </c>
      <c r="AP46" s="358" t="n">
        <f aca="false">AN46*AO46</f>
        <v>175958.550883163</v>
      </c>
      <c r="AQ46" s="369" t="n">
        <f aca="false">IF(AQ19=0,"no data", AVERAGE(AQ19:AQ25))</f>
        <v>8698.34746402782</v>
      </c>
      <c r="AR46" s="362"/>
      <c r="AS46" s="363"/>
      <c r="AT46" s="341"/>
      <c r="AU46" s="341"/>
      <c r="AV46" s="341"/>
      <c r="AW46" s="341"/>
      <c r="AX46" s="341" t="n">
        <f aca="false">3413/12796</f>
        <v>0.266723976242576</v>
      </c>
      <c r="AY46" s="341"/>
      <c r="AZ46" s="341"/>
      <c r="BA46" s="340"/>
      <c r="BB46" s="341"/>
      <c r="BC46" s="341"/>
      <c r="BD46" s="341"/>
      <c r="BE46" s="341"/>
      <c r="BF46" s="341"/>
      <c r="BG46" s="341"/>
      <c r="BT46" s="5"/>
      <c r="BU46" s="5"/>
      <c r="BV46" s="5"/>
    </row>
    <row r="47" customFormat="false" ht="15" hidden="false" customHeight="false" outlineLevel="0" collapsed="false">
      <c r="B47" s="353" t="s">
        <v>99</v>
      </c>
      <c r="C47" s="358" t="n">
        <f aca="false">IF(C26=0,"no data", AVERAGE(C26:C32))</f>
        <v>68.7814285714286</v>
      </c>
      <c r="D47" s="358" t="n">
        <f aca="false">IF(D26=0,"no data", AVERAGE(D26:D32))</f>
        <v>0.640771428571429</v>
      </c>
      <c r="E47" s="358" t="n">
        <f aca="false">IF(E26=0,"no data", AVERAGE(E26:E32))</f>
        <v>58.1028571428571</v>
      </c>
      <c r="F47" s="358" t="n">
        <f aca="false">IF(F26=0,"no data", AVERAGE(F26:F32))</f>
        <v>79.2857142857143</v>
      </c>
      <c r="G47" s="358" t="n">
        <f aca="false">IF(G26=0,"no data", AVERAGE(G26:G32))</f>
        <v>59</v>
      </c>
      <c r="H47" s="364" t="n">
        <f aca="false">SUM(H26:H32)+INT(SUM(I26:I32)/60)</f>
        <v>166</v>
      </c>
      <c r="I47" s="364" t="n">
        <f aca="false">SUM(I26:I32)-INT(SUM(I26:I32)/60)*60</f>
        <v>41</v>
      </c>
      <c r="J47" s="364" t="n">
        <f aca="false">SUM(J26:J32)+INT(SUM(K26:K32)/60)</f>
        <v>166</v>
      </c>
      <c r="K47" s="364" t="n">
        <f aca="false">SUM(K26:K32)-INT(SUM(K26:K32)/60)*60</f>
        <v>14</v>
      </c>
      <c r="L47" s="364" t="n">
        <f aca="false">SUM(L26:L32)+INT(SUM(M26:M32)/60)</f>
        <v>0</v>
      </c>
      <c r="M47" s="364" t="n">
        <f aca="false">SUM(M26:M32)-INT(SUM(M26:M32)/60)*60</f>
        <v>0</v>
      </c>
      <c r="N47" s="364" t="n">
        <f aca="false">SUM(N26:N32)+INT(SUM(O26:O32)/60)</f>
        <v>0</v>
      </c>
      <c r="O47" s="364" t="n">
        <f aca="false">SUM(O26:O32)-INT(SUM(O26:O32)/60)*60</f>
        <v>0</v>
      </c>
      <c r="P47" s="364" t="n">
        <f aca="false">SUM(P26:P32)+INT(SUM(Q26:Q32)/60)</f>
        <v>136</v>
      </c>
      <c r="Q47" s="364" t="n">
        <f aca="false">SUM(Q26:Q32)-INT(SUM(Q26:Q32)/60)*60</f>
        <v>40</v>
      </c>
      <c r="R47" s="356" t="n">
        <f aca="false">IF(R26=0,"no data", AVERAGE(R26:R32))</f>
        <v>3682.85714285714</v>
      </c>
      <c r="S47" s="356" t="n">
        <f aca="false">IF(S26=0,"no data", AVERAGE(S26:S32))</f>
        <v>3582.28571428571</v>
      </c>
      <c r="T47" s="356" t="n">
        <f aca="false">IF(T26=0,"no data", AVERAGE(T26:T32))</f>
        <v>3563.57142857143</v>
      </c>
      <c r="U47" s="356" t="n">
        <f aca="false">IF(U26=0,"no data", SUM(U26:U32))</f>
        <v>24213</v>
      </c>
      <c r="V47" s="356" t="n">
        <f aca="false">IF(V26=0,"no data", SUM(V26:V32))</f>
        <v>24936</v>
      </c>
      <c r="W47" s="370" t="n">
        <f aca="false">IF(W26=0,"no data", AVERAGE(W26:W32))</f>
        <v>45.4285714285714</v>
      </c>
      <c r="X47" s="358" t="n">
        <f aca="false">IF(AND(X26=0,X27=0,X28=0,X29=0,X30=0,X31=0,X32=0),"No outage",SUM(X26:X32))</f>
        <v>68</v>
      </c>
      <c r="Y47" s="370" t="n">
        <f aca="false">IF(Y26=0,"no data", AVERAGE(Y26:Y32))</f>
        <v>45.1428571428571</v>
      </c>
      <c r="Z47" s="358" t="n">
        <f aca="false">IF(AND(Z26=0,Z27=0,Z28=0,Z29=0,Z30=0,Z31=0,Z32=0),"No outage",SUM(Z26:Z32))</f>
        <v>83</v>
      </c>
      <c r="AA47" s="358" t="n">
        <f aca="false">IF(AND(AA26=0,AA27=0,AA28=0,AA29=0,AA30=0,AA31=0,AA32=0),"No outage",SUM(AA26:AA32))</f>
        <v>432</v>
      </c>
      <c r="AB47" s="359" t="n">
        <f aca="false">IF(AA26=0,"no data", AVERAGE(AA26:AA32))</f>
        <v>61.7142857142857</v>
      </c>
      <c r="AC47" s="356" t="n">
        <f aca="false">IF(AC26=0,"no data", SUM(AC26:AC32))</f>
        <v>724</v>
      </c>
      <c r="AD47" s="356" t="n">
        <f aca="false">IF(AD26=0,"no data", SUM(AD26:AD32))</f>
        <v>-732</v>
      </c>
      <c r="AE47" s="370" t="n">
        <f aca="false">IF(AE26=0,"no data", AVERAGE(AE26:AE32))</f>
        <v>155.142857142857</v>
      </c>
      <c r="AF47" s="365" t="n">
        <f aca="false">IF(AF26=0,"no data", AVERAGE(AF26:AF32))</f>
        <v>0.956630973171972</v>
      </c>
      <c r="AG47" s="358" t="n">
        <f aca="false">IF(AG26=0,"no data", AVERAGE(AG26:AG32))</f>
        <v>153.452380952381</v>
      </c>
      <c r="AH47" s="365" t="n">
        <f aca="false">IF(AH26=0,"no data", AVERAGE(AH26:AH32))</f>
        <v>0.939228937341406</v>
      </c>
      <c r="AI47" s="365" t="n">
        <f aca="false">IF(AI26=0,"no data", AVERAGE(AI26:AI32))</f>
        <v>0.991771060275962</v>
      </c>
      <c r="AJ47" s="365" t="n">
        <f aca="false">IF(AJ26=0,"no data", AVERAGE(AJ26:AJ32))</f>
        <v>0.973148702707204</v>
      </c>
      <c r="AK47" s="356" t="n">
        <f aca="false">IF(AK26=0,"no data", SUM(AK26:AK32))</f>
        <v>69.759</v>
      </c>
      <c r="AL47" s="358" t="n">
        <f aca="false">IF(AL26=0,"no data", AVERAGE(AL26:AL32))</f>
        <v>136.702857142857</v>
      </c>
      <c r="AM47" s="358" t="n">
        <f aca="false">AK47*AL47</f>
        <v>9536.25461142857</v>
      </c>
      <c r="AN47" s="358" t="n">
        <f aca="false">IF(AN26=0,"no data", SUM(AN26:AN32))</f>
        <v>208.31106</v>
      </c>
      <c r="AO47" s="358" t="n">
        <f aca="false">IF(AO26=0,"no data", AVERAGE(AO26:AO32))</f>
        <v>965.978063723293</v>
      </c>
      <c r="AP47" s="358" t="n">
        <f aca="false">AN47*AO47</f>
        <v>201223.914390947</v>
      </c>
      <c r="AQ47" s="369" t="n">
        <f aca="false">IF(AQ26=0,"no data", AVERAGE(AQ26:AQ32))</f>
        <v>8702.26551996041</v>
      </c>
      <c r="AR47" s="362"/>
      <c r="AS47" s="363"/>
      <c r="BA47" s="340"/>
      <c r="BC47" s="341"/>
      <c r="BT47" s="5"/>
      <c r="BU47" s="5"/>
      <c r="BV47" s="5"/>
    </row>
    <row r="48" customFormat="false" ht="15" hidden="false" customHeight="false" outlineLevel="0" collapsed="false">
      <c r="B48" s="353" t="s">
        <v>100</v>
      </c>
      <c r="C48" s="358" t="n">
        <f aca="false">IF(C33=0,"no data", AVERAGE(C33:C39))</f>
        <v>72.5</v>
      </c>
      <c r="D48" s="358" t="n">
        <f aca="false">IF(D33=0,"no data", AVERAGE(D33:D39))</f>
        <v>0.647666666666667</v>
      </c>
      <c r="E48" s="358" t="n">
        <f aca="false">IF(E33=0,"no data", AVERAGE(E33:E39))</f>
        <v>61.5</v>
      </c>
      <c r="F48" s="358" t="n">
        <f aca="false">IF(F33=0,"no data", AVERAGE(F33:F39))</f>
        <v>83</v>
      </c>
      <c r="G48" s="358" t="n">
        <f aca="false">IF(G33=0,"no data", AVERAGE(G33:G39))</f>
        <v>61.6666666666667</v>
      </c>
      <c r="H48" s="364" t="n">
        <f aca="false">SUM(H33:H39)+INT(SUM(I33:I39)/60)</f>
        <v>72</v>
      </c>
      <c r="I48" s="364" t="n">
        <f aca="false">SUM(I33:I39)-INT(SUM(I33:I39)/60)*60</f>
        <v>0</v>
      </c>
      <c r="J48" s="364" t="n">
        <f aca="false">SUM(J33:J39)+INT(SUM(K33:K39)/60)</f>
        <v>72</v>
      </c>
      <c r="K48" s="364" t="n">
        <f aca="false">SUM(K33:K39)-INT(SUM(K33:K39)/60)*60</f>
        <v>0</v>
      </c>
      <c r="L48" s="364" t="n">
        <f aca="false">SUM(L33:L39)+INT(SUM(M33:M39)/60)</f>
        <v>0</v>
      </c>
      <c r="M48" s="364" t="n">
        <f aca="false">SUM(M33:M39)-INT(SUM(M33:M39)/60)*60</f>
        <v>0</v>
      </c>
      <c r="N48" s="364" t="n">
        <f aca="false">SUM(N33:N39)+INT(SUM(O33:O39)/60)</f>
        <v>0</v>
      </c>
      <c r="O48" s="364" t="n">
        <f aca="false">SUM(O33:O39)-INT(SUM(O33:O39)/60)*60</f>
        <v>0</v>
      </c>
      <c r="P48" s="364" t="n">
        <f aca="false">SUM(P33:P39)+INT(SUM(Q33:Q39)/60)</f>
        <v>46</v>
      </c>
      <c r="Q48" s="364" t="n">
        <f aca="false">SUM(Q33:Q39)-INT(SUM(Q33:Q39)/60)*60</f>
        <v>22</v>
      </c>
      <c r="R48" s="356" t="n">
        <f aca="false">IF(R33=0,"no data", AVERAGE(R33:R39))</f>
        <v>3655.66666666667</v>
      </c>
      <c r="S48" s="356" t="n">
        <f aca="false">IF(S33=0,"no data", AVERAGE(S33:S39))</f>
        <v>3616</v>
      </c>
      <c r="T48" s="356" t="n">
        <f aca="false">IF(T33=0,"no data", AVERAGE(T33:T39))</f>
        <v>3557.66666666667</v>
      </c>
      <c r="U48" s="356" t="n">
        <f aca="false">IF(U33=0,"no data", SUM(U33:U39))</f>
        <v>10468</v>
      </c>
      <c r="V48" s="356" t="n">
        <f aca="false">IF(V33=0,"no data", SUM(V33:V39))</f>
        <v>10789</v>
      </c>
      <c r="W48" s="370" t="n">
        <f aca="false">IF(W33=0,"no data", AVERAGE(W33:W39))</f>
        <v>44.6666666666667</v>
      </c>
      <c r="X48" s="358" t="str">
        <f aca="false">IF(AND(X33=0,X34=0,X35=0,X36=0,X37=0,X38=0,X39=0),"No outage",SUM(X33:X39))</f>
        <v>No outage</v>
      </c>
      <c r="Y48" s="370" t="n">
        <f aca="false">IF(Y33=0,"no data", AVERAGE(Y33:Y39))</f>
        <v>44.6666666666667</v>
      </c>
      <c r="Z48" s="358" t="str">
        <f aca="false">IF(AND(Z33=0,Z34=0,Z35=0,Z36=0,Z37=0,Z38=0,Z39=0),"No outage",SUM(Z33:Z39))</f>
        <v>No outage</v>
      </c>
      <c r="AA48" s="358" t="n">
        <f aca="false">IF(AND(AA33=0,AA34=0,AA35=0,AA36=0,AA37=0,AA38=0,AA39=0),"No outage",SUM(AA33:AA39))</f>
        <v>186</v>
      </c>
      <c r="AB48" s="359" t="n">
        <f aca="false">IF(AA33=0,"no data", AVERAGE(AA33:AA39))</f>
        <v>62</v>
      </c>
      <c r="AC48" s="356" t="n">
        <f aca="false">IF(AC33=0,"no data", SUM(AC33:AC39))</f>
        <v>321</v>
      </c>
      <c r="AD48" s="356" t="n">
        <f aca="false">IF(AD33=0,"no data", SUM(AD33:AD39))</f>
        <v>-205</v>
      </c>
      <c r="AE48" s="370" t="n">
        <f aca="false">IF(AE33=0,"no data", AVERAGE(AE33:AE39))</f>
        <v>155</v>
      </c>
      <c r="AF48" s="365" t="n">
        <f aca="false">IF(AF33=0,"no data", AVERAGE(AF33:AF39))</f>
        <v>0.966859220043933</v>
      </c>
      <c r="AG48" s="358" t="n">
        <f aca="false">IF(AG33=0,"no data", AVERAGE(AG33:AG39))</f>
        <v>152.319444444444</v>
      </c>
      <c r="AH48" s="365" t="n">
        <f aca="false">IF(AH33=0,"no data", AVERAGE(AH33:AH39))</f>
        <v>0.95451276505618</v>
      </c>
      <c r="AI48" s="365" t="n">
        <f aca="false">IF(AI27=0,"no data", AVERAGE(AI33:AI39))</f>
        <v>1</v>
      </c>
      <c r="AJ48" s="365" t="n">
        <f aca="false">IF(AJ33=0,"no data", AVERAGE(AJ33:AJ39))</f>
        <v>0.988036062378168</v>
      </c>
      <c r="AK48" s="356" t="n">
        <f aca="false">IF(AK33=0,"no data", SUM(AK33:AK39))</f>
        <v>30</v>
      </c>
      <c r="AL48" s="358" t="n">
        <f aca="false">IF(AL33=0,"no data", AVERAGE(AL33:AL39))</f>
        <v>136.373333333333</v>
      </c>
      <c r="AM48" s="358" t="n">
        <f aca="false">AK48*AL48</f>
        <v>4091.2</v>
      </c>
      <c r="AN48" s="358" t="n">
        <f aca="false">IF(AN33=0,"no data", SUM(AN33:AN39))</f>
        <v>91.433</v>
      </c>
      <c r="AO48" s="358" t="n">
        <f aca="false">IF(AO33=0,"no data", AVERAGE(AO33:AO39))</f>
        <v>963.065562128864</v>
      </c>
      <c r="AP48" s="358" t="n">
        <f aca="false">AN48*AO48</f>
        <v>88055.9735421284</v>
      </c>
      <c r="AQ48" s="358" t="n">
        <f aca="false">IF(AQ33=0,"no data", AVERAGE(AQ33:AQ39))</f>
        <v>8802.44482116235</v>
      </c>
      <c r="AR48" s="362"/>
      <c r="AS48" s="363"/>
      <c r="BA48" s="340"/>
      <c r="BC48" s="341"/>
      <c r="BT48" s="5"/>
      <c r="BU48" s="5"/>
      <c r="BV48" s="5"/>
    </row>
    <row r="49" customFormat="false" ht="15" hidden="false" customHeight="false" outlineLevel="0" collapsed="false">
      <c r="B49" s="2"/>
      <c r="C49" s="371"/>
      <c r="D49" s="371"/>
      <c r="E49" s="371"/>
      <c r="F49" s="371"/>
      <c r="G49" s="372"/>
      <c r="H49" s="372"/>
      <c r="I49" s="372"/>
      <c r="J49" s="372"/>
      <c r="K49" s="373"/>
      <c r="L49" s="373"/>
      <c r="M49" s="373"/>
      <c r="N49" s="373"/>
      <c r="O49" s="374"/>
      <c r="P49" s="374"/>
      <c r="Q49" s="371"/>
      <c r="R49" s="371"/>
      <c r="S49" s="371"/>
      <c r="T49" s="371"/>
      <c r="U49" s="371"/>
      <c r="V49" s="371"/>
      <c r="W49" s="371"/>
      <c r="X49" s="371"/>
      <c r="Y49" s="371"/>
      <c r="Z49" s="371"/>
      <c r="AA49" s="371"/>
      <c r="AB49" s="371"/>
      <c r="AC49" s="374"/>
      <c r="AD49" s="374"/>
      <c r="AE49" s="371"/>
      <c r="AF49" s="374"/>
      <c r="AG49" s="374"/>
      <c r="AH49" s="371"/>
      <c r="AI49" s="371"/>
      <c r="AJ49" s="371"/>
      <c r="AK49" s="371"/>
      <c r="AL49" s="371"/>
      <c r="AM49" s="371"/>
      <c r="AQ49" s="352"/>
      <c r="AR49" s="352"/>
      <c r="AS49" s="352"/>
      <c r="AT49" s="352"/>
      <c r="BA49" s="340"/>
      <c r="BC49" s="341"/>
      <c r="BT49" s="5"/>
      <c r="BU49" s="5"/>
      <c r="BV49" s="5"/>
    </row>
    <row r="50" customFormat="false" ht="15.75" hidden="false" customHeight="false" outlineLevel="0" collapsed="false">
      <c r="B50" s="2"/>
      <c r="C50" s="371"/>
      <c r="D50" s="371"/>
      <c r="E50" s="371"/>
      <c r="F50" s="371"/>
      <c r="G50" s="372"/>
      <c r="H50" s="372"/>
      <c r="I50" s="372"/>
      <c r="J50" s="372"/>
      <c r="K50" s="373"/>
      <c r="L50" s="373"/>
      <c r="M50" s="373"/>
      <c r="N50" s="373"/>
      <c r="O50" s="374"/>
      <c r="P50" s="374"/>
      <c r="Q50" s="371"/>
      <c r="R50" s="371"/>
      <c r="S50" s="371"/>
      <c r="T50" s="371"/>
      <c r="U50" s="371"/>
      <c r="V50" s="371"/>
      <c r="W50" s="371"/>
      <c r="X50" s="371"/>
      <c r="Y50" s="371"/>
      <c r="Z50" s="371"/>
      <c r="AA50" s="371"/>
      <c r="AB50" s="371"/>
      <c r="AC50" s="374"/>
      <c r="AD50" s="374"/>
      <c r="AE50" s="371"/>
      <c r="AF50" s="374"/>
      <c r="AG50" s="374"/>
      <c r="AH50" s="371"/>
      <c r="AI50" s="371"/>
      <c r="AJ50" s="371"/>
      <c r="AK50" s="371"/>
      <c r="AL50" s="371"/>
      <c r="AM50" s="371"/>
      <c r="AQ50" s="352"/>
      <c r="AR50" s="352"/>
      <c r="AS50" s="352"/>
      <c r="AT50" s="352"/>
      <c r="BA50" s="340"/>
      <c r="BC50" s="341"/>
      <c r="BT50" s="5"/>
      <c r="BU50" s="5"/>
      <c r="BV50" s="5"/>
    </row>
    <row r="51" customFormat="false" ht="16.5" hidden="false" customHeight="false" outlineLevel="0" collapsed="false">
      <c r="B51" s="375" t="s">
        <v>194</v>
      </c>
      <c r="C51" s="376" t="s">
        <v>195</v>
      </c>
      <c r="D51" s="376"/>
      <c r="E51" s="376"/>
      <c r="F51" s="376"/>
      <c r="G51" s="376"/>
      <c r="H51" s="376"/>
      <c r="I51" s="376"/>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4"/>
      <c r="AG51" s="374"/>
      <c r="AH51" s="371"/>
      <c r="AI51" s="371"/>
      <c r="AJ51" s="371"/>
      <c r="AK51" s="371"/>
      <c r="AL51" s="371"/>
      <c r="AM51" s="371"/>
      <c r="AQ51" s="352"/>
      <c r="AR51" s="352"/>
      <c r="AS51" s="352"/>
      <c r="AT51" s="352"/>
      <c r="BA51" s="340"/>
      <c r="BT51" s="5"/>
      <c r="BU51" s="5"/>
      <c r="BV51" s="5"/>
    </row>
    <row r="52" customFormat="false" ht="15.75" hidden="false" customHeight="true" outlineLevel="0" collapsed="false">
      <c r="B52" s="377" t="n">
        <v>43132</v>
      </c>
      <c r="C52" s="378" t="s">
        <v>196</v>
      </c>
      <c r="D52" s="378"/>
      <c r="E52" s="378"/>
      <c r="F52" s="378"/>
      <c r="G52" s="378"/>
      <c r="H52" s="378"/>
      <c r="I52" s="378"/>
      <c r="J52" s="378"/>
      <c r="K52" s="378"/>
      <c r="L52" s="378"/>
      <c r="M52" s="378"/>
      <c r="N52" s="378"/>
      <c r="O52" s="378"/>
      <c r="P52" s="378"/>
      <c r="Q52" s="378"/>
      <c r="R52" s="378"/>
      <c r="S52" s="378"/>
      <c r="T52" s="378"/>
      <c r="U52" s="378"/>
      <c r="V52" s="378"/>
      <c r="W52" s="378"/>
      <c r="X52" s="378"/>
      <c r="Y52" s="378"/>
      <c r="Z52" s="378"/>
      <c r="AA52" s="378"/>
      <c r="AB52" s="378"/>
      <c r="AC52" s="378"/>
      <c r="AD52" s="378"/>
      <c r="AE52" s="378"/>
      <c r="AF52" s="374"/>
      <c r="AG52" s="374"/>
      <c r="AH52" s="371"/>
      <c r="AI52" s="371"/>
      <c r="AJ52" s="371"/>
      <c r="AK52" s="371"/>
      <c r="AL52" s="371"/>
      <c r="AM52" s="371"/>
      <c r="AQ52" s="352"/>
      <c r="AR52" s="352"/>
      <c r="AS52" s="352"/>
      <c r="AT52" s="352"/>
      <c r="BA52" s="340"/>
      <c r="BT52" s="5"/>
      <c r="BU52" s="5"/>
      <c r="BV52" s="5"/>
    </row>
    <row r="53" customFormat="false" ht="15.75" hidden="false" customHeight="true" outlineLevel="0" collapsed="false">
      <c r="B53" s="377" t="n">
        <v>43133</v>
      </c>
      <c r="C53" s="378" t="s">
        <v>197</v>
      </c>
      <c r="D53" s="378"/>
      <c r="E53" s="378"/>
      <c r="F53" s="378"/>
      <c r="G53" s="378"/>
      <c r="H53" s="378"/>
      <c r="I53" s="378"/>
      <c r="J53" s="378"/>
      <c r="K53" s="378"/>
      <c r="L53" s="378"/>
      <c r="M53" s="378"/>
      <c r="N53" s="378"/>
      <c r="O53" s="378"/>
      <c r="P53" s="378"/>
      <c r="Q53" s="378"/>
      <c r="R53" s="378"/>
      <c r="S53" s="378"/>
      <c r="T53" s="378"/>
      <c r="U53" s="378"/>
      <c r="V53" s="378"/>
      <c r="W53" s="378"/>
      <c r="X53" s="378"/>
      <c r="Y53" s="378"/>
      <c r="Z53" s="378"/>
      <c r="AA53" s="378"/>
      <c r="AB53" s="378"/>
      <c r="AC53" s="378"/>
      <c r="AD53" s="378"/>
      <c r="AE53" s="378"/>
      <c r="AF53" s="374"/>
      <c r="AG53" s="374"/>
      <c r="AH53" s="371"/>
      <c r="AI53" s="371"/>
      <c r="AJ53" s="371"/>
      <c r="AK53" s="371"/>
      <c r="AL53" s="371"/>
      <c r="AM53" s="371"/>
      <c r="AQ53" s="352"/>
      <c r="AR53" s="352"/>
      <c r="AS53" s="352"/>
      <c r="AT53" s="352"/>
      <c r="BA53" s="340"/>
      <c r="BT53" s="5"/>
      <c r="BU53" s="5"/>
      <c r="BV53" s="5"/>
    </row>
    <row r="54" customFormat="false" ht="15.75" hidden="false" customHeight="true" outlineLevel="0" collapsed="false">
      <c r="B54" s="377" t="n">
        <v>43134</v>
      </c>
      <c r="C54" s="378" t="s">
        <v>197</v>
      </c>
      <c r="D54" s="378"/>
      <c r="E54" s="378"/>
      <c r="F54" s="378"/>
      <c r="G54" s="378"/>
      <c r="H54" s="378"/>
      <c r="I54" s="378"/>
      <c r="J54" s="378"/>
      <c r="K54" s="378"/>
      <c r="L54" s="378"/>
      <c r="M54" s="378"/>
      <c r="N54" s="378"/>
      <c r="O54" s="378"/>
      <c r="P54" s="378"/>
      <c r="Q54" s="378"/>
      <c r="R54" s="378"/>
      <c r="S54" s="378"/>
      <c r="T54" s="378"/>
      <c r="U54" s="378"/>
      <c r="V54" s="378"/>
      <c r="W54" s="378"/>
      <c r="X54" s="378"/>
      <c r="Y54" s="378"/>
      <c r="Z54" s="378"/>
      <c r="AA54" s="378"/>
      <c r="AB54" s="378"/>
      <c r="AC54" s="378"/>
      <c r="AD54" s="378"/>
      <c r="AE54" s="378"/>
      <c r="AF54" s="374"/>
      <c r="AG54" s="374"/>
      <c r="AH54" s="371"/>
      <c r="AI54" s="371"/>
      <c r="AJ54" s="371"/>
      <c r="AK54" s="371"/>
      <c r="AL54" s="371"/>
      <c r="AM54" s="371"/>
      <c r="AQ54" s="352"/>
      <c r="AR54" s="352"/>
      <c r="AS54" s="352"/>
      <c r="AT54" s="352"/>
      <c r="BA54" s="340"/>
      <c r="BT54" s="5"/>
      <c r="BU54" s="5"/>
      <c r="BV54" s="5"/>
    </row>
    <row r="55" customFormat="false" ht="15.75" hidden="false" customHeight="true" outlineLevel="0" collapsed="false">
      <c r="B55" s="377" t="n">
        <v>43135</v>
      </c>
      <c r="C55" s="378" t="s">
        <v>198</v>
      </c>
      <c r="D55" s="378"/>
      <c r="E55" s="378"/>
      <c r="F55" s="378"/>
      <c r="G55" s="378"/>
      <c r="H55" s="378"/>
      <c r="I55" s="378"/>
      <c r="J55" s="378"/>
      <c r="K55" s="378"/>
      <c r="L55" s="378"/>
      <c r="M55" s="378"/>
      <c r="N55" s="378"/>
      <c r="O55" s="378"/>
      <c r="P55" s="378"/>
      <c r="Q55" s="378"/>
      <c r="R55" s="378"/>
      <c r="S55" s="378"/>
      <c r="T55" s="378"/>
      <c r="U55" s="378"/>
      <c r="V55" s="378"/>
      <c r="W55" s="378"/>
      <c r="X55" s="378"/>
      <c r="Y55" s="378"/>
      <c r="Z55" s="378"/>
      <c r="AA55" s="378"/>
      <c r="AB55" s="378"/>
      <c r="AC55" s="378"/>
      <c r="AD55" s="378"/>
      <c r="AE55" s="378"/>
      <c r="AF55" s="374"/>
      <c r="AG55" s="374"/>
      <c r="AH55" s="371"/>
      <c r="AI55" s="371"/>
      <c r="AJ55" s="371"/>
      <c r="AK55" s="371"/>
      <c r="AL55" s="371"/>
      <c r="AM55" s="371"/>
      <c r="AQ55" s="352"/>
      <c r="AR55" s="352"/>
      <c r="AS55" s="352"/>
      <c r="AT55" s="352"/>
      <c r="BA55" s="340"/>
      <c r="BT55" s="5"/>
      <c r="BU55" s="5"/>
      <c r="BV55" s="5"/>
    </row>
    <row r="56" customFormat="false" ht="15.75" hidden="false" customHeight="true" outlineLevel="0" collapsed="false">
      <c r="B56" s="377" t="n">
        <v>43136</v>
      </c>
      <c r="C56" s="378" t="s">
        <v>199</v>
      </c>
      <c r="D56" s="378"/>
      <c r="E56" s="378"/>
      <c r="F56" s="378"/>
      <c r="G56" s="378"/>
      <c r="H56" s="378"/>
      <c r="I56" s="378"/>
      <c r="J56" s="378"/>
      <c r="K56" s="378"/>
      <c r="L56" s="378"/>
      <c r="M56" s="378"/>
      <c r="N56" s="378"/>
      <c r="O56" s="378"/>
      <c r="P56" s="378"/>
      <c r="Q56" s="378"/>
      <c r="R56" s="378"/>
      <c r="S56" s="378"/>
      <c r="T56" s="378"/>
      <c r="U56" s="378"/>
      <c r="V56" s="378"/>
      <c r="W56" s="378"/>
      <c r="X56" s="378"/>
      <c r="Y56" s="378"/>
      <c r="Z56" s="378"/>
      <c r="AA56" s="378"/>
      <c r="AB56" s="378"/>
      <c r="AC56" s="378"/>
      <c r="AD56" s="378"/>
      <c r="AE56" s="378"/>
      <c r="AF56" s="374"/>
      <c r="AG56" s="374"/>
      <c r="AH56" s="371"/>
      <c r="AI56" s="371"/>
      <c r="AJ56" s="371"/>
      <c r="AK56" s="371"/>
      <c r="AL56" s="371"/>
      <c r="AM56" s="371"/>
      <c r="AQ56" s="352"/>
      <c r="AR56" s="352"/>
      <c r="AS56" s="352"/>
      <c r="AT56" s="352"/>
      <c r="BA56" s="340"/>
      <c r="BT56" s="5"/>
      <c r="BU56" s="5"/>
      <c r="BV56" s="5"/>
    </row>
    <row r="57" customFormat="false" ht="15.75" hidden="false" customHeight="true" outlineLevel="0" collapsed="false">
      <c r="B57" s="377" t="n">
        <v>43137</v>
      </c>
      <c r="C57" s="378" t="s">
        <v>197</v>
      </c>
      <c r="D57" s="378"/>
      <c r="E57" s="378"/>
      <c r="F57" s="378"/>
      <c r="G57" s="378"/>
      <c r="H57" s="378"/>
      <c r="I57" s="378"/>
      <c r="J57" s="378"/>
      <c r="K57" s="378"/>
      <c r="L57" s="378"/>
      <c r="M57" s="378"/>
      <c r="N57" s="378"/>
      <c r="O57" s="378"/>
      <c r="P57" s="378"/>
      <c r="Q57" s="378"/>
      <c r="R57" s="378"/>
      <c r="S57" s="378"/>
      <c r="T57" s="378"/>
      <c r="U57" s="378"/>
      <c r="V57" s="378"/>
      <c r="W57" s="378"/>
      <c r="X57" s="378"/>
      <c r="Y57" s="378"/>
      <c r="Z57" s="378"/>
      <c r="AA57" s="378"/>
      <c r="AB57" s="378"/>
      <c r="AC57" s="378"/>
      <c r="AD57" s="378"/>
      <c r="AE57" s="378"/>
      <c r="AF57" s="374"/>
      <c r="AG57" s="374"/>
      <c r="AH57" s="371"/>
      <c r="AI57" s="371"/>
      <c r="AJ57" s="371"/>
      <c r="AK57" s="371"/>
      <c r="AL57" s="371"/>
      <c r="AM57" s="371"/>
      <c r="AQ57" s="352"/>
      <c r="AR57" s="352"/>
      <c r="AS57" s="352"/>
      <c r="AT57" s="352"/>
      <c r="BA57" s="340"/>
      <c r="BT57" s="5"/>
      <c r="BU57" s="5"/>
      <c r="BV57" s="5"/>
    </row>
    <row r="58" customFormat="false" ht="15.75" hidden="false" customHeight="true" outlineLevel="0" collapsed="false">
      <c r="B58" s="377" t="n">
        <v>43138</v>
      </c>
      <c r="C58" s="378" t="s">
        <v>200</v>
      </c>
      <c r="D58" s="378"/>
      <c r="E58" s="378"/>
      <c r="F58" s="378"/>
      <c r="G58" s="378"/>
      <c r="H58" s="378"/>
      <c r="I58" s="378"/>
      <c r="J58" s="378"/>
      <c r="K58" s="378"/>
      <c r="L58" s="378"/>
      <c r="M58" s="378"/>
      <c r="N58" s="378"/>
      <c r="O58" s="378"/>
      <c r="P58" s="378"/>
      <c r="Q58" s="378"/>
      <c r="R58" s="378"/>
      <c r="S58" s="378"/>
      <c r="T58" s="378"/>
      <c r="U58" s="378"/>
      <c r="V58" s="378"/>
      <c r="W58" s="378"/>
      <c r="X58" s="378"/>
      <c r="Y58" s="378"/>
      <c r="Z58" s="378"/>
      <c r="AA58" s="378"/>
      <c r="AB58" s="378"/>
      <c r="AC58" s="378"/>
      <c r="AD58" s="378"/>
      <c r="AE58" s="378"/>
      <c r="AF58" s="374"/>
      <c r="AG58" s="374"/>
      <c r="AH58" s="371"/>
      <c r="AI58" s="371"/>
      <c r="AJ58" s="371"/>
      <c r="AK58" s="371"/>
      <c r="AL58" s="371"/>
      <c r="AM58" s="371"/>
      <c r="AQ58" s="352"/>
      <c r="AR58" s="352"/>
      <c r="AS58" s="352"/>
      <c r="AT58" s="352"/>
      <c r="BA58" s="340"/>
      <c r="BT58" s="5"/>
      <c r="BU58" s="5"/>
      <c r="BV58" s="5"/>
    </row>
    <row r="59" customFormat="false" ht="15.75" hidden="false" customHeight="true" outlineLevel="0" collapsed="false">
      <c r="B59" s="377" t="n">
        <v>43139</v>
      </c>
      <c r="C59" s="378" t="s">
        <v>197</v>
      </c>
      <c r="D59" s="378"/>
      <c r="E59" s="378"/>
      <c r="F59" s="378"/>
      <c r="G59" s="378"/>
      <c r="H59" s="378"/>
      <c r="I59" s="378"/>
      <c r="J59" s="378"/>
      <c r="K59" s="378"/>
      <c r="L59" s="378"/>
      <c r="M59" s="378"/>
      <c r="N59" s="378"/>
      <c r="O59" s="378"/>
      <c r="P59" s="378"/>
      <c r="Q59" s="378"/>
      <c r="R59" s="378"/>
      <c r="S59" s="378"/>
      <c r="T59" s="378"/>
      <c r="U59" s="378"/>
      <c r="V59" s="378"/>
      <c r="W59" s="378"/>
      <c r="X59" s="378"/>
      <c r="Y59" s="378"/>
      <c r="Z59" s="378"/>
      <c r="AA59" s="378"/>
      <c r="AB59" s="378"/>
      <c r="AC59" s="378"/>
      <c r="AD59" s="378"/>
      <c r="AE59" s="378"/>
      <c r="AF59" s="374"/>
      <c r="AG59" s="374"/>
      <c r="AH59" s="371"/>
      <c r="AI59" s="371"/>
      <c r="AJ59" s="371"/>
      <c r="AK59" s="371"/>
      <c r="AL59" s="371"/>
      <c r="AM59" s="371"/>
      <c r="AQ59" s="352"/>
      <c r="AR59" s="352"/>
      <c r="AS59" s="352"/>
      <c r="AT59" s="352"/>
      <c r="BA59" s="340"/>
      <c r="BT59" s="5"/>
      <c r="BU59" s="5"/>
      <c r="BV59" s="5"/>
    </row>
    <row r="60" customFormat="false" ht="15.75" hidden="false" customHeight="true" outlineLevel="0" collapsed="false">
      <c r="B60" s="377" t="n">
        <v>43140</v>
      </c>
      <c r="C60" s="378" t="s">
        <v>201</v>
      </c>
      <c r="D60" s="378"/>
      <c r="E60" s="378"/>
      <c r="F60" s="378"/>
      <c r="G60" s="378"/>
      <c r="H60" s="378"/>
      <c r="I60" s="378"/>
      <c r="J60" s="378"/>
      <c r="K60" s="378"/>
      <c r="L60" s="378"/>
      <c r="M60" s="378"/>
      <c r="N60" s="378"/>
      <c r="O60" s="378"/>
      <c r="P60" s="378"/>
      <c r="Q60" s="378"/>
      <c r="R60" s="378"/>
      <c r="S60" s="378"/>
      <c r="T60" s="378"/>
      <c r="U60" s="378"/>
      <c r="V60" s="378"/>
      <c r="W60" s="378"/>
      <c r="X60" s="378"/>
      <c r="Y60" s="378"/>
      <c r="Z60" s="378"/>
      <c r="AA60" s="378"/>
      <c r="AB60" s="378"/>
      <c r="AC60" s="378"/>
      <c r="AD60" s="378"/>
      <c r="AE60" s="378"/>
      <c r="AF60" s="374"/>
      <c r="AG60" s="374"/>
      <c r="AH60" s="371"/>
      <c r="AI60" s="371"/>
      <c r="AJ60" s="371"/>
      <c r="AK60" s="371"/>
      <c r="AL60" s="371"/>
      <c r="AM60" s="371"/>
      <c r="AQ60" s="352"/>
      <c r="AR60" s="352"/>
      <c r="AS60" s="352"/>
      <c r="AT60" s="352"/>
      <c r="BA60" s="340"/>
      <c r="BT60" s="5"/>
      <c r="BU60" s="5"/>
      <c r="BV60" s="5"/>
    </row>
    <row r="61" customFormat="false" ht="15.75" hidden="false" customHeight="true" outlineLevel="0" collapsed="false">
      <c r="B61" s="377" t="n">
        <v>43141</v>
      </c>
      <c r="C61" s="378" t="s">
        <v>197</v>
      </c>
      <c r="D61" s="378"/>
      <c r="E61" s="378"/>
      <c r="F61" s="378"/>
      <c r="G61" s="378"/>
      <c r="H61" s="378"/>
      <c r="I61" s="378"/>
      <c r="J61" s="378"/>
      <c r="K61" s="378"/>
      <c r="L61" s="378"/>
      <c r="M61" s="378"/>
      <c r="N61" s="378"/>
      <c r="O61" s="378"/>
      <c r="P61" s="378"/>
      <c r="Q61" s="378"/>
      <c r="R61" s="378"/>
      <c r="S61" s="378"/>
      <c r="T61" s="378"/>
      <c r="U61" s="378"/>
      <c r="V61" s="378"/>
      <c r="W61" s="378"/>
      <c r="X61" s="378"/>
      <c r="Y61" s="378"/>
      <c r="Z61" s="378"/>
      <c r="AA61" s="378"/>
      <c r="AB61" s="378"/>
      <c r="AC61" s="378"/>
      <c r="AD61" s="378"/>
      <c r="AE61" s="378"/>
      <c r="AF61" s="374"/>
      <c r="AG61" s="374"/>
      <c r="AH61" s="371"/>
      <c r="AI61" s="371"/>
      <c r="AJ61" s="371"/>
      <c r="AK61" s="371"/>
      <c r="AL61" s="371"/>
      <c r="AM61" s="371"/>
      <c r="AQ61" s="352"/>
      <c r="AR61" s="352"/>
      <c r="AS61" s="352"/>
      <c r="AT61" s="352"/>
      <c r="BA61" s="340"/>
      <c r="BT61" s="5"/>
      <c r="BU61" s="5"/>
      <c r="BV61" s="5"/>
    </row>
    <row r="62" customFormat="false" ht="15.75" hidden="false" customHeight="true" outlineLevel="0" collapsed="false">
      <c r="B62" s="377" t="n">
        <v>43142</v>
      </c>
      <c r="C62" s="378" t="s">
        <v>202</v>
      </c>
      <c r="D62" s="378"/>
      <c r="E62" s="378"/>
      <c r="F62" s="378"/>
      <c r="G62" s="378"/>
      <c r="H62" s="378"/>
      <c r="I62" s="378"/>
      <c r="J62" s="378"/>
      <c r="K62" s="378"/>
      <c r="L62" s="378"/>
      <c r="M62" s="378"/>
      <c r="N62" s="378"/>
      <c r="O62" s="378"/>
      <c r="P62" s="378"/>
      <c r="Q62" s="378"/>
      <c r="R62" s="378"/>
      <c r="S62" s="378"/>
      <c r="T62" s="378"/>
      <c r="U62" s="378"/>
      <c r="V62" s="378"/>
      <c r="W62" s="378"/>
      <c r="X62" s="378"/>
      <c r="Y62" s="378"/>
      <c r="Z62" s="378"/>
      <c r="AA62" s="378"/>
      <c r="AB62" s="378"/>
      <c r="AC62" s="378"/>
      <c r="AD62" s="378"/>
      <c r="AE62" s="378"/>
      <c r="AF62" s="374"/>
      <c r="AG62" s="374"/>
      <c r="AH62" s="371"/>
      <c r="AI62" s="371"/>
      <c r="AJ62" s="371"/>
      <c r="AK62" s="371"/>
      <c r="AL62" s="371"/>
      <c r="AM62" s="371"/>
      <c r="AQ62" s="352"/>
      <c r="AR62" s="352"/>
      <c r="AS62" s="352"/>
      <c r="AT62" s="352"/>
      <c r="BA62" s="340"/>
      <c r="BT62" s="5"/>
      <c r="BU62" s="5"/>
      <c r="BV62" s="5"/>
    </row>
    <row r="63" customFormat="false" ht="15.75" hidden="false" customHeight="true" outlineLevel="0" collapsed="false">
      <c r="B63" s="377" t="n">
        <v>43143</v>
      </c>
      <c r="C63" s="378" t="s">
        <v>203</v>
      </c>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8"/>
      <c r="AC63" s="378"/>
      <c r="AD63" s="378"/>
      <c r="AE63" s="378"/>
      <c r="AF63" s="374"/>
      <c r="AG63" s="374"/>
      <c r="AH63" s="371"/>
      <c r="AI63" s="371"/>
      <c r="AJ63" s="371"/>
      <c r="AK63" s="371"/>
      <c r="AL63" s="371"/>
      <c r="AM63" s="371"/>
      <c r="AQ63" s="352"/>
      <c r="AR63" s="352"/>
      <c r="AS63" s="352"/>
      <c r="AT63" s="352"/>
      <c r="BA63" s="340"/>
      <c r="BT63" s="5"/>
      <c r="BU63" s="5"/>
      <c r="BV63" s="5"/>
    </row>
    <row r="64" customFormat="false" ht="15.75" hidden="false" customHeight="true" outlineLevel="0" collapsed="false">
      <c r="B64" s="377" t="n">
        <v>43144</v>
      </c>
      <c r="C64" s="378" t="s">
        <v>204</v>
      </c>
      <c r="D64" s="378"/>
      <c r="E64" s="378"/>
      <c r="F64" s="378"/>
      <c r="G64" s="378"/>
      <c r="H64" s="378"/>
      <c r="I64" s="378"/>
      <c r="J64" s="378"/>
      <c r="K64" s="378"/>
      <c r="L64" s="378"/>
      <c r="M64" s="378"/>
      <c r="N64" s="378"/>
      <c r="O64" s="378"/>
      <c r="P64" s="378"/>
      <c r="Q64" s="378"/>
      <c r="R64" s="378"/>
      <c r="S64" s="378"/>
      <c r="T64" s="378"/>
      <c r="U64" s="378"/>
      <c r="V64" s="378"/>
      <c r="W64" s="378"/>
      <c r="X64" s="378"/>
      <c r="Y64" s="378"/>
      <c r="Z64" s="378"/>
      <c r="AA64" s="378"/>
      <c r="AB64" s="378"/>
      <c r="AC64" s="378"/>
      <c r="AD64" s="378"/>
      <c r="AE64" s="378"/>
      <c r="AF64" s="374"/>
      <c r="AG64" s="374"/>
      <c r="AH64" s="371"/>
      <c r="AI64" s="371"/>
      <c r="AJ64" s="371"/>
      <c r="AK64" s="371"/>
      <c r="AL64" s="371"/>
      <c r="AM64" s="371"/>
      <c r="AQ64" s="352"/>
      <c r="AR64" s="352"/>
      <c r="AS64" s="352"/>
      <c r="AT64" s="352"/>
      <c r="BA64" s="340"/>
      <c r="BT64" s="5"/>
      <c r="BU64" s="5"/>
      <c r="BV64" s="5"/>
    </row>
    <row r="65" customFormat="false" ht="15.75" hidden="false" customHeight="true" outlineLevel="0" collapsed="false">
      <c r="B65" s="377" t="n">
        <v>43145</v>
      </c>
      <c r="C65" s="378" t="s">
        <v>197</v>
      </c>
      <c r="D65" s="378"/>
      <c r="E65" s="378"/>
      <c r="F65" s="378"/>
      <c r="G65" s="378"/>
      <c r="H65" s="378"/>
      <c r="I65" s="378"/>
      <c r="J65" s="378"/>
      <c r="K65" s="378"/>
      <c r="L65" s="378"/>
      <c r="M65" s="378"/>
      <c r="N65" s="378"/>
      <c r="O65" s="378"/>
      <c r="P65" s="378"/>
      <c r="Q65" s="378"/>
      <c r="R65" s="378"/>
      <c r="S65" s="378"/>
      <c r="T65" s="378"/>
      <c r="U65" s="378"/>
      <c r="V65" s="378"/>
      <c r="W65" s="378"/>
      <c r="X65" s="378"/>
      <c r="Y65" s="378"/>
      <c r="Z65" s="378"/>
      <c r="AA65" s="378"/>
      <c r="AB65" s="378"/>
      <c r="AC65" s="378"/>
      <c r="AD65" s="378"/>
      <c r="AE65" s="378"/>
      <c r="AF65" s="374"/>
      <c r="AG65" s="374"/>
      <c r="AH65" s="371"/>
      <c r="AI65" s="371"/>
      <c r="AJ65" s="371"/>
      <c r="AK65" s="371"/>
      <c r="AL65" s="371"/>
      <c r="AM65" s="371"/>
      <c r="AQ65" s="352"/>
      <c r="AR65" s="352"/>
      <c r="AS65" s="352"/>
      <c r="AT65" s="352"/>
      <c r="BA65" s="340"/>
      <c r="BT65" s="5"/>
      <c r="BU65" s="5"/>
      <c r="BV65" s="5"/>
    </row>
    <row r="66" customFormat="false" ht="15.75" hidden="false" customHeight="true" outlineLevel="0" collapsed="false">
      <c r="B66" s="377" t="n">
        <v>43146</v>
      </c>
      <c r="C66" s="378" t="s">
        <v>197</v>
      </c>
      <c r="D66" s="378"/>
      <c r="E66" s="378"/>
      <c r="F66" s="378"/>
      <c r="G66" s="378"/>
      <c r="H66" s="378"/>
      <c r="I66" s="378"/>
      <c r="J66" s="378"/>
      <c r="K66" s="378"/>
      <c r="L66" s="378"/>
      <c r="M66" s="378"/>
      <c r="N66" s="378"/>
      <c r="O66" s="378"/>
      <c r="P66" s="378"/>
      <c r="Q66" s="378"/>
      <c r="R66" s="378"/>
      <c r="S66" s="378"/>
      <c r="T66" s="378"/>
      <c r="U66" s="378"/>
      <c r="V66" s="378"/>
      <c r="W66" s="378"/>
      <c r="X66" s="378"/>
      <c r="Y66" s="378"/>
      <c r="Z66" s="378"/>
      <c r="AA66" s="378"/>
      <c r="AB66" s="378"/>
      <c r="AC66" s="378"/>
      <c r="AD66" s="378"/>
      <c r="AE66" s="378"/>
      <c r="AF66" s="374"/>
      <c r="AG66" s="374"/>
      <c r="AH66" s="371"/>
      <c r="AI66" s="371"/>
      <c r="AJ66" s="371"/>
      <c r="AK66" s="371"/>
      <c r="AL66" s="371"/>
      <c r="AM66" s="371"/>
      <c r="AQ66" s="352"/>
      <c r="AR66" s="352"/>
      <c r="AS66" s="352"/>
      <c r="AT66" s="352"/>
      <c r="BA66" s="340"/>
      <c r="BT66" s="5"/>
      <c r="BU66" s="5"/>
      <c r="BV66" s="5"/>
    </row>
    <row r="67" customFormat="false" ht="15.75" hidden="false" customHeight="true" outlineLevel="0" collapsed="false">
      <c r="B67" s="377" t="n">
        <v>43147</v>
      </c>
      <c r="C67" s="378" t="s">
        <v>205</v>
      </c>
      <c r="D67" s="378"/>
      <c r="E67" s="378"/>
      <c r="F67" s="378"/>
      <c r="G67" s="378"/>
      <c r="H67" s="378"/>
      <c r="I67" s="378"/>
      <c r="J67" s="378"/>
      <c r="K67" s="378"/>
      <c r="L67" s="378"/>
      <c r="M67" s="378"/>
      <c r="N67" s="378"/>
      <c r="O67" s="378"/>
      <c r="P67" s="378"/>
      <c r="Q67" s="378"/>
      <c r="R67" s="378"/>
      <c r="S67" s="378"/>
      <c r="T67" s="378"/>
      <c r="U67" s="378"/>
      <c r="V67" s="378"/>
      <c r="W67" s="378"/>
      <c r="X67" s="378"/>
      <c r="Y67" s="378"/>
      <c r="Z67" s="378"/>
      <c r="AA67" s="378"/>
      <c r="AB67" s="378"/>
      <c r="AC67" s="378"/>
      <c r="AD67" s="378"/>
      <c r="AE67" s="378"/>
      <c r="AF67" s="374"/>
      <c r="AG67" s="374"/>
      <c r="AH67" s="371"/>
      <c r="AI67" s="371"/>
      <c r="AJ67" s="371"/>
      <c r="AK67" s="371"/>
      <c r="AL67" s="371"/>
      <c r="AM67" s="371"/>
      <c r="AQ67" s="352"/>
      <c r="AR67" s="352"/>
      <c r="AS67" s="352"/>
      <c r="AT67" s="352"/>
      <c r="BA67" s="340"/>
      <c r="BT67" s="5"/>
      <c r="BU67" s="5"/>
      <c r="BV67" s="5"/>
    </row>
    <row r="68" customFormat="false" ht="15.75" hidden="false" customHeight="true" outlineLevel="0" collapsed="false">
      <c r="B68" s="377" t="n">
        <v>43148</v>
      </c>
      <c r="C68" s="378" t="s">
        <v>206</v>
      </c>
      <c r="D68" s="378"/>
      <c r="E68" s="378"/>
      <c r="F68" s="378"/>
      <c r="G68" s="378"/>
      <c r="H68" s="378"/>
      <c r="I68" s="378"/>
      <c r="J68" s="378"/>
      <c r="K68" s="378"/>
      <c r="L68" s="378"/>
      <c r="M68" s="378"/>
      <c r="N68" s="378"/>
      <c r="O68" s="378"/>
      <c r="P68" s="378"/>
      <c r="Q68" s="378"/>
      <c r="R68" s="378"/>
      <c r="S68" s="378"/>
      <c r="T68" s="378"/>
      <c r="U68" s="378"/>
      <c r="V68" s="378"/>
      <c r="W68" s="378"/>
      <c r="X68" s="378"/>
      <c r="Y68" s="378"/>
      <c r="Z68" s="378"/>
      <c r="AA68" s="378"/>
      <c r="AB68" s="378"/>
      <c r="AC68" s="378"/>
      <c r="AD68" s="378"/>
      <c r="AE68" s="378"/>
      <c r="AF68" s="374"/>
      <c r="AG68" s="374"/>
      <c r="AH68" s="371"/>
      <c r="AI68" s="371"/>
      <c r="AJ68" s="371"/>
      <c r="AK68" s="371"/>
      <c r="AL68" s="371"/>
      <c r="AM68" s="371"/>
      <c r="AQ68" s="352"/>
      <c r="AR68" s="352"/>
      <c r="AS68" s="352"/>
      <c r="AT68" s="352"/>
      <c r="BA68" s="340"/>
      <c r="BT68" s="5"/>
      <c r="BU68" s="5"/>
      <c r="BV68" s="5"/>
    </row>
    <row r="69" customFormat="false" ht="15.75" hidden="false" customHeight="true" outlineLevel="0" collapsed="false">
      <c r="B69" s="377" t="n">
        <v>43149</v>
      </c>
      <c r="C69" s="378" t="s">
        <v>207</v>
      </c>
      <c r="D69" s="378"/>
      <c r="E69" s="378"/>
      <c r="F69" s="378"/>
      <c r="G69" s="378"/>
      <c r="H69" s="378"/>
      <c r="I69" s="378"/>
      <c r="J69" s="378"/>
      <c r="K69" s="378"/>
      <c r="L69" s="378"/>
      <c r="M69" s="378"/>
      <c r="N69" s="378"/>
      <c r="O69" s="378"/>
      <c r="P69" s="378"/>
      <c r="Q69" s="378"/>
      <c r="R69" s="378"/>
      <c r="S69" s="378"/>
      <c r="T69" s="378"/>
      <c r="U69" s="378"/>
      <c r="V69" s="378"/>
      <c r="W69" s="378"/>
      <c r="X69" s="378"/>
      <c r="Y69" s="378"/>
      <c r="Z69" s="378"/>
      <c r="AA69" s="378"/>
      <c r="AB69" s="378"/>
      <c r="AC69" s="378"/>
      <c r="AD69" s="378"/>
      <c r="AE69" s="378"/>
      <c r="AF69" s="374"/>
      <c r="AG69" s="374"/>
      <c r="AH69" s="371"/>
      <c r="AI69" s="371"/>
      <c r="AJ69" s="371"/>
      <c r="AK69" s="371"/>
      <c r="AL69" s="371"/>
      <c r="AM69" s="371"/>
      <c r="AQ69" s="352"/>
      <c r="AR69" s="352"/>
      <c r="AS69" s="352"/>
      <c r="AT69" s="352"/>
      <c r="BA69" s="340"/>
      <c r="BT69" s="5"/>
      <c r="BU69" s="5"/>
      <c r="BV69" s="5"/>
    </row>
    <row r="70" customFormat="false" ht="15.75" hidden="false" customHeight="true" outlineLevel="0" collapsed="false">
      <c r="B70" s="377" t="n">
        <v>43150</v>
      </c>
      <c r="C70" s="378" t="s">
        <v>208</v>
      </c>
      <c r="D70" s="378"/>
      <c r="E70" s="378"/>
      <c r="F70" s="378"/>
      <c r="G70" s="378"/>
      <c r="H70" s="378"/>
      <c r="I70" s="378"/>
      <c r="J70" s="378"/>
      <c r="K70" s="378"/>
      <c r="L70" s="378"/>
      <c r="M70" s="378"/>
      <c r="N70" s="378"/>
      <c r="O70" s="378"/>
      <c r="P70" s="378"/>
      <c r="Q70" s="378"/>
      <c r="R70" s="378"/>
      <c r="S70" s="378"/>
      <c r="T70" s="378"/>
      <c r="U70" s="378"/>
      <c r="V70" s="378"/>
      <c r="W70" s="378"/>
      <c r="X70" s="378"/>
      <c r="Y70" s="378"/>
      <c r="Z70" s="378"/>
      <c r="AA70" s="378"/>
      <c r="AB70" s="378"/>
      <c r="AC70" s="378"/>
      <c r="AD70" s="378"/>
      <c r="AE70" s="378"/>
      <c r="AF70" s="374"/>
      <c r="AG70" s="374"/>
      <c r="AH70" s="371"/>
      <c r="AI70" s="371"/>
      <c r="AJ70" s="371"/>
      <c r="AK70" s="371"/>
      <c r="AL70" s="371"/>
      <c r="AM70" s="371"/>
      <c r="AQ70" s="352"/>
      <c r="AR70" s="352"/>
      <c r="AS70" s="352"/>
      <c r="AT70" s="352"/>
      <c r="BA70" s="340"/>
      <c r="BT70" s="5"/>
      <c r="BU70" s="5"/>
      <c r="BV70" s="5"/>
    </row>
    <row r="71" customFormat="false" ht="15.75" hidden="false" customHeight="true" outlineLevel="0" collapsed="false">
      <c r="B71" s="377" t="n">
        <v>43151</v>
      </c>
      <c r="C71" s="378" t="s">
        <v>197</v>
      </c>
      <c r="D71" s="378"/>
      <c r="E71" s="378"/>
      <c r="F71" s="378"/>
      <c r="G71" s="378"/>
      <c r="H71" s="378"/>
      <c r="I71" s="378"/>
      <c r="J71" s="378"/>
      <c r="K71" s="378"/>
      <c r="L71" s="378"/>
      <c r="M71" s="378"/>
      <c r="N71" s="378"/>
      <c r="O71" s="378"/>
      <c r="P71" s="378"/>
      <c r="Q71" s="378"/>
      <c r="R71" s="378"/>
      <c r="S71" s="378"/>
      <c r="T71" s="378"/>
      <c r="U71" s="378"/>
      <c r="V71" s="378"/>
      <c r="W71" s="378"/>
      <c r="X71" s="378"/>
      <c r="Y71" s="378"/>
      <c r="Z71" s="378"/>
      <c r="AA71" s="378"/>
      <c r="AB71" s="378"/>
      <c r="AC71" s="378"/>
      <c r="AD71" s="378"/>
      <c r="AE71" s="378"/>
      <c r="AF71" s="374"/>
      <c r="AG71" s="374"/>
      <c r="AH71" s="371"/>
      <c r="AI71" s="371"/>
      <c r="AJ71" s="371"/>
      <c r="AK71" s="371"/>
      <c r="AL71" s="371"/>
      <c r="AM71" s="371"/>
      <c r="AQ71" s="352"/>
      <c r="AR71" s="352"/>
      <c r="AS71" s="352"/>
      <c r="AT71" s="352"/>
      <c r="BA71" s="340"/>
      <c r="BT71" s="5"/>
      <c r="BU71" s="5"/>
      <c r="BV71" s="5"/>
    </row>
    <row r="72" customFormat="false" ht="15.75" hidden="false" customHeight="true" outlineLevel="0" collapsed="false">
      <c r="B72" s="377" t="n">
        <v>43152</v>
      </c>
      <c r="C72" s="378" t="s">
        <v>209</v>
      </c>
      <c r="D72" s="378"/>
      <c r="E72" s="378"/>
      <c r="F72" s="378"/>
      <c r="G72" s="378"/>
      <c r="H72" s="378"/>
      <c r="I72" s="378"/>
      <c r="J72" s="378"/>
      <c r="K72" s="378"/>
      <c r="L72" s="378"/>
      <c r="M72" s="378"/>
      <c r="N72" s="378"/>
      <c r="O72" s="378"/>
      <c r="P72" s="378"/>
      <c r="Q72" s="378"/>
      <c r="R72" s="378"/>
      <c r="S72" s="378"/>
      <c r="T72" s="378"/>
      <c r="U72" s="378"/>
      <c r="V72" s="378"/>
      <c r="W72" s="378"/>
      <c r="X72" s="378"/>
      <c r="Y72" s="378"/>
      <c r="Z72" s="378"/>
      <c r="AA72" s="378"/>
      <c r="AB72" s="378"/>
      <c r="AC72" s="378"/>
      <c r="AD72" s="378"/>
      <c r="AE72" s="378"/>
      <c r="AF72" s="374"/>
      <c r="AG72" s="374"/>
      <c r="AH72" s="371"/>
      <c r="AI72" s="371"/>
      <c r="AJ72" s="371"/>
      <c r="AK72" s="371"/>
      <c r="AL72" s="371"/>
      <c r="AM72" s="371"/>
      <c r="AQ72" s="352"/>
      <c r="AR72" s="352"/>
      <c r="AS72" s="352"/>
      <c r="AT72" s="352"/>
      <c r="BA72" s="340"/>
      <c r="BT72" s="5"/>
      <c r="BU72" s="5"/>
      <c r="BV72" s="5"/>
    </row>
    <row r="73" customFormat="false" ht="15.75" hidden="false" customHeight="true" outlineLevel="0" collapsed="false">
      <c r="B73" s="377" t="n">
        <v>43153</v>
      </c>
      <c r="C73" s="378" t="s">
        <v>197</v>
      </c>
      <c r="D73" s="378"/>
      <c r="E73" s="378"/>
      <c r="F73" s="378"/>
      <c r="G73" s="378"/>
      <c r="H73" s="378"/>
      <c r="I73" s="378"/>
      <c r="J73" s="378"/>
      <c r="K73" s="378"/>
      <c r="L73" s="378"/>
      <c r="M73" s="378"/>
      <c r="N73" s="378"/>
      <c r="O73" s="378"/>
      <c r="P73" s="378"/>
      <c r="Q73" s="378"/>
      <c r="R73" s="378"/>
      <c r="S73" s="378"/>
      <c r="T73" s="378"/>
      <c r="U73" s="378"/>
      <c r="V73" s="378"/>
      <c r="W73" s="378"/>
      <c r="X73" s="378"/>
      <c r="Y73" s="378"/>
      <c r="Z73" s="378"/>
      <c r="AA73" s="378"/>
      <c r="AB73" s="378"/>
      <c r="AC73" s="378"/>
      <c r="AD73" s="378"/>
      <c r="AE73" s="378"/>
      <c r="AF73" s="374"/>
      <c r="AG73" s="374"/>
      <c r="AH73" s="371"/>
      <c r="AI73" s="371"/>
      <c r="AJ73" s="371"/>
      <c r="AK73" s="371"/>
      <c r="AL73" s="371"/>
      <c r="AM73" s="371"/>
      <c r="AQ73" s="352"/>
      <c r="AR73" s="352"/>
      <c r="AS73" s="352"/>
      <c r="AT73" s="352"/>
      <c r="BA73" s="340"/>
      <c r="BT73" s="5"/>
      <c r="BU73" s="5"/>
      <c r="BV73" s="5"/>
    </row>
    <row r="74" customFormat="false" ht="15.75" hidden="false" customHeight="true" outlineLevel="0" collapsed="false">
      <c r="B74" s="377" t="n">
        <v>43154</v>
      </c>
      <c r="C74" s="378" t="s">
        <v>197</v>
      </c>
      <c r="D74" s="378"/>
      <c r="E74" s="378"/>
      <c r="F74" s="378"/>
      <c r="G74" s="378"/>
      <c r="H74" s="378"/>
      <c r="I74" s="378"/>
      <c r="J74" s="378"/>
      <c r="K74" s="378"/>
      <c r="L74" s="378"/>
      <c r="M74" s="378"/>
      <c r="N74" s="378"/>
      <c r="O74" s="378"/>
      <c r="P74" s="378"/>
      <c r="Q74" s="378"/>
      <c r="R74" s="378"/>
      <c r="S74" s="378"/>
      <c r="T74" s="378"/>
      <c r="U74" s="378"/>
      <c r="V74" s="378"/>
      <c r="W74" s="378"/>
      <c r="X74" s="378"/>
      <c r="Y74" s="378"/>
      <c r="Z74" s="378"/>
      <c r="AA74" s="378"/>
      <c r="AB74" s="378"/>
      <c r="AC74" s="378"/>
      <c r="AD74" s="378"/>
      <c r="AE74" s="378"/>
      <c r="AF74" s="374"/>
      <c r="AG74" s="374"/>
      <c r="AH74" s="371"/>
      <c r="AI74" s="371"/>
      <c r="AJ74" s="371"/>
      <c r="AK74" s="371"/>
      <c r="AL74" s="371"/>
      <c r="AM74" s="371"/>
      <c r="AQ74" s="352"/>
      <c r="AR74" s="352"/>
      <c r="AS74" s="352"/>
      <c r="AT74" s="352"/>
      <c r="BA74" s="340"/>
      <c r="BT74" s="5"/>
      <c r="BU74" s="5"/>
      <c r="BV74" s="5"/>
    </row>
    <row r="75" customFormat="false" ht="15.75" hidden="false" customHeight="true" outlineLevel="0" collapsed="false">
      <c r="B75" s="377" t="n">
        <v>43155</v>
      </c>
      <c r="C75" s="378" t="s">
        <v>197</v>
      </c>
      <c r="D75" s="378"/>
      <c r="E75" s="378"/>
      <c r="F75" s="378"/>
      <c r="G75" s="378"/>
      <c r="H75" s="378"/>
      <c r="I75" s="378"/>
      <c r="J75" s="378"/>
      <c r="K75" s="378"/>
      <c r="L75" s="378"/>
      <c r="M75" s="378"/>
      <c r="N75" s="378"/>
      <c r="O75" s="378"/>
      <c r="P75" s="378"/>
      <c r="Q75" s="378"/>
      <c r="R75" s="378"/>
      <c r="S75" s="378"/>
      <c r="T75" s="378"/>
      <c r="U75" s="378"/>
      <c r="V75" s="378"/>
      <c r="W75" s="378"/>
      <c r="X75" s="378"/>
      <c r="Y75" s="378"/>
      <c r="Z75" s="378"/>
      <c r="AA75" s="378"/>
      <c r="AB75" s="378"/>
      <c r="AC75" s="378"/>
      <c r="AD75" s="378"/>
      <c r="AE75" s="378"/>
      <c r="AF75" s="374"/>
      <c r="AG75" s="374"/>
      <c r="AH75" s="371"/>
      <c r="AI75" s="371"/>
      <c r="AJ75" s="371"/>
      <c r="AK75" s="371"/>
      <c r="AL75" s="371"/>
      <c r="AM75" s="371"/>
      <c r="AQ75" s="352"/>
      <c r="AR75" s="352"/>
      <c r="AS75" s="352"/>
      <c r="AT75" s="352"/>
      <c r="BA75" s="340"/>
      <c r="BT75" s="5"/>
      <c r="BU75" s="5"/>
      <c r="BV75" s="5"/>
    </row>
    <row r="76" customFormat="false" ht="15.75" hidden="false" customHeight="true" outlineLevel="0" collapsed="false">
      <c r="B76" s="377" t="n">
        <v>43156</v>
      </c>
      <c r="C76" s="378" t="s">
        <v>210</v>
      </c>
      <c r="D76" s="378"/>
      <c r="E76" s="378"/>
      <c r="F76" s="378"/>
      <c r="G76" s="378"/>
      <c r="H76" s="378"/>
      <c r="I76" s="378"/>
      <c r="J76" s="378"/>
      <c r="K76" s="378"/>
      <c r="L76" s="378"/>
      <c r="M76" s="378"/>
      <c r="N76" s="378"/>
      <c r="O76" s="378"/>
      <c r="P76" s="378"/>
      <c r="Q76" s="378"/>
      <c r="R76" s="378"/>
      <c r="S76" s="378"/>
      <c r="T76" s="378"/>
      <c r="U76" s="378"/>
      <c r="V76" s="378"/>
      <c r="W76" s="378"/>
      <c r="X76" s="378"/>
      <c r="Y76" s="378"/>
      <c r="Z76" s="378"/>
      <c r="AA76" s="378"/>
      <c r="AB76" s="378"/>
      <c r="AC76" s="378"/>
      <c r="AD76" s="378"/>
      <c r="AE76" s="378"/>
      <c r="AF76" s="374"/>
      <c r="AG76" s="374"/>
      <c r="AH76" s="371"/>
      <c r="AI76" s="371"/>
      <c r="AJ76" s="371"/>
      <c r="AK76" s="371"/>
      <c r="AL76" s="371"/>
      <c r="AM76" s="371"/>
      <c r="AQ76" s="352"/>
      <c r="AR76" s="352"/>
      <c r="AS76" s="352"/>
      <c r="AT76" s="352"/>
      <c r="BA76" s="340"/>
      <c r="BT76" s="5"/>
      <c r="BU76" s="5"/>
      <c r="BV76" s="5"/>
    </row>
    <row r="77" customFormat="false" ht="15.75" hidden="false" customHeight="true" outlineLevel="0" collapsed="false">
      <c r="B77" s="377" t="n">
        <v>43157</v>
      </c>
      <c r="C77" s="378" t="s">
        <v>211</v>
      </c>
      <c r="D77" s="378"/>
      <c r="E77" s="378"/>
      <c r="F77" s="378"/>
      <c r="G77" s="378"/>
      <c r="H77" s="378"/>
      <c r="I77" s="378"/>
      <c r="J77" s="378"/>
      <c r="K77" s="378"/>
      <c r="L77" s="378"/>
      <c r="M77" s="378"/>
      <c r="N77" s="378"/>
      <c r="O77" s="378"/>
      <c r="P77" s="378"/>
      <c r="Q77" s="378"/>
      <c r="R77" s="378"/>
      <c r="S77" s="378"/>
      <c r="T77" s="378"/>
      <c r="U77" s="378"/>
      <c r="V77" s="378"/>
      <c r="W77" s="378"/>
      <c r="X77" s="378"/>
      <c r="Y77" s="378"/>
      <c r="Z77" s="378"/>
      <c r="AA77" s="378"/>
      <c r="AB77" s="378"/>
      <c r="AC77" s="378"/>
      <c r="AD77" s="378"/>
      <c r="AE77" s="378"/>
      <c r="AF77" s="374"/>
      <c r="AG77" s="374"/>
      <c r="AH77" s="371"/>
      <c r="AI77" s="371"/>
      <c r="AJ77" s="371"/>
      <c r="AK77" s="371"/>
      <c r="AL77" s="371"/>
      <c r="AM77" s="371"/>
      <c r="AQ77" s="352"/>
      <c r="AR77" s="352"/>
      <c r="AS77" s="352"/>
      <c r="AT77" s="352"/>
      <c r="BA77" s="340"/>
      <c r="BT77" s="5"/>
      <c r="BU77" s="5"/>
      <c r="BV77" s="5"/>
    </row>
    <row r="78" customFormat="false" ht="15.75" hidden="false" customHeight="true" outlineLevel="0" collapsed="false">
      <c r="B78" s="377" t="n">
        <v>43158</v>
      </c>
      <c r="C78" s="378" t="s">
        <v>212</v>
      </c>
      <c r="D78" s="378"/>
      <c r="E78" s="378"/>
      <c r="F78" s="378"/>
      <c r="G78" s="378"/>
      <c r="H78" s="378"/>
      <c r="I78" s="378"/>
      <c r="J78" s="378"/>
      <c r="K78" s="378"/>
      <c r="L78" s="378"/>
      <c r="M78" s="378"/>
      <c r="N78" s="378"/>
      <c r="O78" s="378"/>
      <c r="P78" s="378"/>
      <c r="Q78" s="378"/>
      <c r="R78" s="378"/>
      <c r="S78" s="378"/>
      <c r="T78" s="378"/>
      <c r="U78" s="378"/>
      <c r="V78" s="378"/>
      <c r="W78" s="378"/>
      <c r="X78" s="378"/>
      <c r="Y78" s="378"/>
      <c r="Z78" s="378"/>
      <c r="AA78" s="378"/>
      <c r="AB78" s="378"/>
      <c r="AC78" s="378"/>
      <c r="AD78" s="378"/>
      <c r="AE78" s="378"/>
      <c r="AF78" s="374"/>
      <c r="AG78" s="374"/>
      <c r="AH78" s="371"/>
      <c r="AI78" s="371"/>
      <c r="AJ78" s="371"/>
      <c r="AK78" s="371"/>
      <c r="AL78" s="371"/>
      <c r="AM78" s="371"/>
      <c r="AQ78" s="352"/>
      <c r="AR78" s="352"/>
      <c r="AS78" s="352"/>
      <c r="AT78" s="352"/>
      <c r="BA78" s="340"/>
      <c r="BT78" s="5"/>
      <c r="BU78" s="5"/>
      <c r="BV78" s="5"/>
    </row>
    <row r="79" customFormat="false" ht="15.75" hidden="false" customHeight="true" outlineLevel="0" collapsed="false">
      <c r="B79" s="377" t="n">
        <v>43159</v>
      </c>
      <c r="C79" s="378" t="s">
        <v>197</v>
      </c>
      <c r="D79" s="378"/>
      <c r="E79" s="378"/>
      <c r="F79" s="378"/>
      <c r="G79" s="378"/>
      <c r="H79" s="378"/>
      <c r="I79" s="378"/>
      <c r="J79" s="378"/>
      <c r="K79" s="378"/>
      <c r="L79" s="378"/>
      <c r="M79" s="378"/>
      <c r="N79" s="378"/>
      <c r="O79" s="378"/>
      <c r="P79" s="378"/>
      <c r="Q79" s="378"/>
      <c r="R79" s="378"/>
      <c r="S79" s="378"/>
      <c r="T79" s="378"/>
      <c r="U79" s="378"/>
      <c r="V79" s="378"/>
      <c r="W79" s="378"/>
      <c r="X79" s="378"/>
      <c r="Y79" s="378"/>
      <c r="Z79" s="378"/>
      <c r="AA79" s="378"/>
      <c r="AB79" s="378"/>
      <c r="AC79" s="378"/>
      <c r="AD79" s="378"/>
      <c r="AE79" s="378"/>
      <c r="AF79" s="374"/>
      <c r="AG79" s="374"/>
      <c r="AH79" s="371"/>
      <c r="AI79" s="371"/>
      <c r="AJ79" s="371"/>
      <c r="AK79" s="371"/>
      <c r="AL79" s="371"/>
      <c r="AM79" s="371"/>
      <c r="AQ79" s="352"/>
      <c r="AR79" s="352"/>
      <c r="AS79" s="352"/>
      <c r="AT79" s="352"/>
      <c r="BA79" s="340"/>
      <c r="BT79" s="5"/>
      <c r="BU79" s="5"/>
      <c r="BV79" s="5"/>
    </row>
  </sheetData>
  <mergeCells count="113">
    <mergeCell ref="B1:AG1"/>
    <mergeCell ref="B2:B4"/>
    <mergeCell ref="C2:C4"/>
    <mergeCell ref="D2:D4"/>
    <mergeCell ref="E2:E4"/>
    <mergeCell ref="F2:G3"/>
    <mergeCell ref="H2:K2"/>
    <mergeCell ref="L2:O2"/>
    <mergeCell ref="P2:Q3"/>
    <mergeCell ref="R2:R4"/>
    <mergeCell ref="S2:S4"/>
    <mergeCell ref="T2:T4"/>
    <mergeCell ref="U2:U4"/>
    <mergeCell ref="V2:V4"/>
    <mergeCell ref="W2:W4"/>
    <mergeCell ref="X2:X4"/>
    <mergeCell ref="Y2:Y4"/>
    <mergeCell ref="Z2:Z4"/>
    <mergeCell ref="AA2:AA4"/>
    <mergeCell ref="AB2:AB4"/>
    <mergeCell ref="AC2:AC4"/>
    <mergeCell ref="AD2:AD4"/>
    <mergeCell ref="AE2:AE4"/>
    <mergeCell ref="AF2:AF4"/>
    <mergeCell ref="AG2:AG4"/>
    <mergeCell ref="AH2:AH4"/>
    <mergeCell ref="AI2:AI4"/>
    <mergeCell ref="AJ2:AJ4"/>
    <mergeCell ref="AK2:AK4"/>
    <mergeCell ref="AL2:AL4"/>
    <mergeCell ref="AM2:AM4"/>
    <mergeCell ref="AN2:AN4"/>
    <mergeCell ref="AO2:AO4"/>
    <mergeCell ref="AP2:AP4"/>
    <mergeCell ref="AQ2:AQ4"/>
    <mergeCell ref="AR2:AR4"/>
    <mergeCell ref="AT2:AT4"/>
    <mergeCell ref="AU2:AU4"/>
    <mergeCell ref="AV2:AV4"/>
    <mergeCell ref="AW2:AW4"/>
    <mergeCell ref="AX2:AX4"/>
    <mergeCell ref="AY2:AY4"/>
    <mergeCell ref="AZ2:AZ4"/>
    <mergeCell ref="BB2:BB4"/>
    <mergeCell ref="BC2:BC4"/>
    <mergeCell ref="BD2:BD4"/>
    <mergeCell ref="BE2:BE4"/>
    <mergeCell ref="BF2:BF4"/>
    <mergeCell ref="BG2:BG4"/>
    <mergeCell ref="BL2:BM2"/>
    <mergeCell ref="BP2:BP4"/>
    <mergeCell ref="BQ2:BQ4"/>
    <mergeCell ref="BR2:BR4"/>
    <mergeCell ref="BT2:BT4"/>
    <mergeCell ref="BU2:BU4"/>
    <mergeCell ref="BX2:BX4"/>
    <mergeCell ref="BY2:BY4"/>
    <mergeCell ref="CA2:CA4"/>
    <mergeCell ref="CB2:CB4"/>
    <mergeCell ref="CD2:CE2"/>
    <mergeCell ref="CF2:CG2"/>
    <mergeCell ref="H3:I3"/>
    <mergeCell ref="J3:K3"/>
    <mergeCell ref="L3:M3"/>
    <mergeCell ref="N3:O3"/>
    <mergeCell ref="BH3:BH4"/>
    <mergeCell ref="BI3:BI4"/>
    <mergeCell ref="BK3:BK4"/>
    <mergeCell ref="BL3:BL4"/>
    <mergeCell ref="BM3:BM4"/>
    <mergeCell ref="BN3:BN4"/>
    <mergeCell ref="BO3:BO4"/>
    <mergeCell ref="BW3:BW4"/>
    <mergeCell ref="A5:A11"/>
    <mergeCell ref="A12:A18"/>
    <mergeCell ref="A19:A25"/>
    <mergeCell ref="A26:A32"/>
    <mergeCell ref="A33:A39"/>
    <mergeCell ref="F43:G43"/>
    <mergeCell ref="H43:I43"/>
    <mergeCell ref="J43:K43"/>
    <mergeCell ref="L43:M43"/>
    <mergeCell ref="N43:O43"/>
    <mergeCell ref="P43:Q43"/>
    <mergeCell ref="C51:AE51"/>
    <mergeCell ref="C52:AE52"/>
    <mergeCell ref="C53:AE53"/>
    <mergeCell ref="C54:AE54"/>
    <mergeCell ref="C55:AE55"/>
    <mergeCell ref="C56:AE56"/>
    <mergeCell ref="C57:AE57"/>
    <mergeCell ref="C58:AE58"/>
    <mergeCell ref="C59:AE59"/>
    <mergeCell ref="C60:AE60"/>
    <mergeCell ref="C61:AE61"/>
    <mergeCell ref="C62:AE62"/>
    <mergeCell ref="C63:AE63"/>
    <mergeCell ref="C64:AE64"/>
    <mergeCell ref="C65:AE65"/>
    <mergeCell ref="C66:AE66"/>
    <mergeCell ref="C67:AE67"/>
    <mergeCell ref="C68:AE68"/>
    <mergeCell ref="C69:AE69"/>
    <mergeCell ref="C70:AE70"/>
    <mergeCell ref="C71:AE71"/>
    <mergeCell ref="C72:AE72"/>
    <mergeCell ref="C73:AE73"/>
    <mergeCell ref="C74:AE74"/>
    <mergeCell ref="C75:AE75"/>
    <mergeCell ref="C76:AE76"/>
    <mergeCell ref="C77:AE77"/>
    <mergeCell ref="C78:AE78"/>
    <mergeCell ref="C79:AE79"/>
  </mergeCells>
  <conditionalFormatting sqref="R12:T14">
    <cfRule type="cellIs" priority="2" operator="greaterThan" aboveAverage="0" equalAverage="0" bottom="0" percent="0" rank="0" text="" dxfId="1">
      <formula>3768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G8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2" ySplit="7" topLeftCell="C11" activePane="bottomRight" state="frozen"/>
      <selection pane="topLeft" activeCell="A1" activeCellId="0" sqref="A1"/>
      <selection pane="topRight" activeCell="C1" activeCellId="0" sqref="C1"/>
      <selection pane="bottomLeft" activeCell="A11" activeCellId="0" sqref="A11"/>
      <selection pane="bottomRight" activeCell="C32" activeCellId="1" sqref="A3:AN5 C32"/>
    </sheetView>
  </sheetViews>
  <sheetFormatPr defaultColWidth="8.54296875" defaultRowHeight="15" zeroHeight="false" outlineLevelRow="0" outlineLevelCol="0"/>
  <cols>
    <col collapsed="false" customWidth="true" hidden="false" outlineLevel="0" max="2" min="2" style="0" width="10.71"/>
    <col collapsed="false" customWidth="true" hidden="false" outlineLevel="0" max="18" min="18" style="0" width="10"/>
    <col collapsed="false" customWidth="true" hidden="false" outlineLevel="0" max="21" min="21" style="0" width="9.28"/>
    <col collapsed="false" customWidth="true" hidden="false" outlineLevel="0" max="39" min="39" style="0" width="10.43"/>
    <col collapsed="false" customWidth="true" hidden="false" outlineLevel="0" max="42" min="42" style="0" width="10.14"/>
    <col collapsed="false" customWidth="true" hidden="false" outlineLevel="0" max="72" min="72" style="0" width="10.28"/>
    <col collapsed="false" customWidth="true" hidden="false" outlineLevel="0" max="73" min="73" style="0" width="10.14"/>
  </cols>
  <sheetData>
    <row r="1" customFormat="false" ht="18.75" hidden="false" customHeight="false" outlineLevel="0" collapsed="false">
      <c r="B1" s="6" t="n">
        <v>43160</v>
      </c>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7"/>
      <c r="AI1" s="7"/>
      <c r="AJ1" s="7"/>
      <c r="AK1" s="8"/>
      <c r="AL1" s="8"/>
      <c r="AM1" s="8"/>
      <c r="AN1" s="8"/>
      <c r="AO1" s="8"/>
      <c r="AP1" s="8"/>
      <c r="AQ1" s="8"/>
      <c r="AR1" s="8"/>
      <c r="AS1" s="9"/>
      <c r="AT1" s="10"/>
      <c r="AU1" s="10"/>
      <c r="AV1" s="10"/>
      <c r="AW1" s="10"/>
      <c r="AX1" s="10"/>
      <c r="AY1" s="11"/>
      <c r="AZ1" s="11"/>
      <c r="BT1" s="5"/>
      <c r="BU1" s="5"/>
      <c r="BV1" s="5"/>
    </row>
    <row r="2" customFormat="false" ht="30.75" hidden="false" customHeight="true" outlineLevel="0" collapsed="false">
      <c r="A2" s="279"/>
      <c r="B2" s="280" t="s">
        <v>1</v>
      </c>
      <c r="C2" s="281" t="s">
        <v>2</v>
      </c>
      <c r="D2" s="282" t="s">
        <v>3</v>
      </c>
      <c r="E2" s="281" t="s">
        <v>147</v>
      </c>
      <c r="F2" s="283" t="s">
        <v>148</v>
      </c>
      <c r="G2" s="283"/>
      <c r="H2" s="284" t="s">
        <v>149</v>
      </c>
      <c r="I2" s="284"/>
      <c r="J2" s="284"/>
      <c r="K2" s="284"/>
      <c r="L2" s="284" t="s">
        <v>150</v>
      </c>
      <c r="M2" s="284"/>
      <c r="N2" s="284"/>
      <c r="O2" s="284"/>
      <c r="P2" s="285" t="s">
        <v>151</v>
      </c>
      <c r="Q2" s="285"/>
      <c r="R2" s="286" t="s">
        <v>16</v>
      </c>
      <c r="S2" s="287" t="s">
        <v>17</v>
      </c>
      <c r="T2" s="288" t="s">
        <v>18</v>
      </c>
      <c r="U2" s="289" t="s">
        <v>19</v>
      </c>
      <c r="V2" s="290" t="s">
        <v>20</v>
      </c>
      <c r="W2" s="291" t="s">
        <v>21</v>
      </c>
      <c r="X2" s="291" t="s">
        <v>22</v>
      </c>
      <c r="Y2" s="291" t="s">
        <v>23</v>
      </c>
      <c r="Z2" s="291" t="s">
        <v>24</v>
      </c>
      <c r="AA2" s="291" t="s">
        <v>25</v>
      </c>
      <c r="AB2" s="291" t="s">
        <v>26</v>
      </c>
      <c r="AC2" s="292" t="s">
        <v>27</v>
      </c>
      <c r="AD2" s="293" t="s">
        <v>152</v>
      </c>
      <c r="AE2" s="294" t="s">
        <v>29</v>
      </c>
      <c r="AF2" s="293" t="s">
        <v>30</v>
      </c>
      <c r="AG2" s="295" t="s">
        <v>31</v>
      </c>
      <c r="AH2" s="295" t="s">
        <v>32</v>
      </c>
      <c r="AI2" s="295" t="s">
        <v>33</v>
      </c>
      <c r="AJ2" s="33" t="s">
        <v>34</v>
      </c>
      <c r="AK2" s="296" t="s">
        <v>35</v>
      </c>
      <c r="AL2" s="32" t="s">
        <v>153</v>
      </c>
      <c r="AM2" s="33" t="s">
        <v>154</v>
      </c>
      <c r="AN2" s="32" t="s">
        <v>155</v>
      </c>
      <c r="AO2" s="32" t="s">
        <v>40</v>
      </c>
      <c r="AP2" s="33" t="s">
        <v>41</v>
      </c>
      <c r="AQ2" s="34" t="s">
        <v>39</v>
      </c>
      <c r="AR2" s="35" t="s">
        <v>42</v>
      </c>
      <c r="AS2" s="36"/>
      <c r="AT2" s="37" t="s">
        <v>43</v>
      </c>
      <c r="AU2" s="38" t="s">
        <v>44</v>
      </c>
      <c r="AV2" s="38" t="s">
        <v>45</v>
      </c>
      <c r="AW2" s="38" t="s">
        <v>46</v>
      </c>
      <c r="AX2" s="38" t="s">
        <v>47</v>
      </c>
      <c r="AY2" s="38" t="s">
        <v>48</v>
      </c>
      <c r="AZ2" s="38" t="s">
        <v>49</v>
      </c>
      <c r="BB2" s="38" t="s">
        <v>50</v>
      </c>
      <c r="BC2" s="38" t="s">
        <v>51</v>
      </c>
      <c r="BD2" s="38" t="s">
        <v>52</v>
      </c>
      <c r="BE2" s="38" t="s">
        <v>53</v>
      </c>
      <c r="BF2" s="38" t="s">
        <v>54</v>
      </c>
      <c r="BG2" s="38" t="s">
        <v>55</v>
      </c>
      <c r="BH2" s="38" t="s">
        <v>56</v>
      </c>
      <c r="BI2" s="38" t="s">
        <v>57</v>
      </c>
      <c r="BJ2" s="38" t="s">
        <v>58</v>
      </c>
      <c r="BK2" s="38" t="s">
        <v>59</v>
      </c>
      <c r="BL2" s="38" t="s">
        <v>60</v>
      </c>
      <c r="BM2" s="38"/>
      <c r="BN2" s="38" t="s">
        <v>61</v>
      </c>
      <c r="BO2" s="38" t="s">
        <v>62</v>
      </c>
      <c r="BP2" s="38" t="s">
        <v>63</v>
      </c>
      <c r="BQ2" s="39" t="s">
        <v>64</v>
      </c>
      <c r="BR2" s="39" t="s">
        <v>65</v>
      </c>
      <c r="BS2" s="40"/>
      <c r="BT2" s="41" t="s">
        <v>66</v>
      </c>
      <c r="BU2" s="41" t="s">
        <v>67</v>
      </c>
      <c r="BV2" s="5"/>
      <c r="BW2" s="38" t="s">
        <v>68</v>
      </c>
      <c r="BX2" s="38" t="s">
        <v>69</v>
      </c>
      <c r="BY2" s="38" t="s">
        <v>70</v>
      </c>
      <c r="CA2" s="42" t="s">
        <v>71</v>
      </c>
      <c r="CB2" s="42" t="s">
        <v>72</v>
      </c>
      <c r="CD2" s="43" t="s">
        <v>73</v>
      </c>
      <c r="CE2" s="43"/>
      <c r="CF2" s="43" t="s">
        <v>74</v>
      </c>
      <c r="CG2" s="43"/>
    </row>
    <row r="3" customFormat="false" ht="26.25" hidden="false" customHeight="true" outlineLevel="0" collapsed="false">
      <c r="A3" s="297"/>
      <c r="B3" s="280"/>
      <c r="C3" s="281"/>
      <c r="D3" s="282"/>
      <c r="E3" s="281"/>
      <c r="F3" s="283"/>
      <c r="G3" s="283"/>
      <c r="H3" s="298" t="s">
        <v>75</v>
      </c>
      <c r="I3" s="298"/>
      <c r="J3" s="299" t="s">
        <v>76</v>
      </c>
      <c r="K3" s="299"/>
      <c r="L3" s="298" t="s">
        <v>75</v>
      </c>
      <c r="M3" s="298"/>
      <c r="N3" s="299" t="s">
        <v>76</v>
      </c>
      <c r="O3" s="299"/>
      <c r="P3" s="285"/>
      <c r="Q3" s="285"/>
      <c r="R3" s="286"/>
      <c r="S3" s="287"/>
      <c r="T3" s="288"/>
      <c r="U3" s="289"/>
      <c r="V3" s="290"/>
      <c r="W3" s="291"/>
      <c r="X3" s="291"/>
      <c r="Y3" s="291"/>
      <c r="Z3" s="291"/>
      <c r="AA3" s="291"/>
      <c r="AB3" s="291"/>
      <c r="AC3" s="292"/>
      <c r="AD3" s="293"/>
      <c r="AE3" s="294"/>
      <c r="AF3" s="293"/>
      <c r="AG3" s="295"/>
      <c r="AH3" s="295"/>
      <c r="AI3" s="295"/>
      <c r="AJ3" s="33"/>
      <c r="AK3" s="296"/>
      <c r="AL3" s="32"/>
      <c r="AM3" s="33"/>
      <c r="AN3" s="32"/>
      <c r="AO3" s="32"/>
      <c r="AP3" s="33"/>
      <c r="AQ3" s="34"/>
      <c r="AR3" s="35"/>
      <c r="AS3" s="36"/>
      <c r="AT3" s="37"/>
      <c r="AU3" s="38"/>
      <c r="AV3" s="38"/>
      <c r="AW3" s="38"/>
      <c r="AX3" s="38"/>
      <c r="AY3" s="38"/>
      <c r="AZ3" s="38"/>
      <c r="BB3" s="38"/>
      <c r="BC3" s="38"/>
      <c r="BD3" s="38"/>
      <c r="BE3" s="38"/>
      <c r="BF3" s="38"/>
      <c r="BG3" s="38"/>
      <c r="BH3" s="69" t="s">
        <v>77</v>
      </c>
      <c r="BI3" s="69" t="s">
        <v>77</v>
      </c>
      <c r="BJ3" s="69" t="s">
        <v>78</v>
      </c>
      <c r="BK3" s="39" t="s">
        <v>79</v>
      </c>
      <c r="BL3" s="39" t="s">
        <v>79</v>
      </c>
      <c r="BM3" s="39" t="s">
        <v>80</v>
      </c>
      <c r="BN3" s="69" t="s">
        <v>81</v>
      </c>
      <c r="BO3" s="69" t="s">
        <v>82</v>
      </c>
      <c r="BP3" s="38"/>
      <c r="BQ3" s="39"/>
      <c r="BR3" s="39"/>
      <c r="BS3" s="40"/>
      <c r="BT3" s="41"/>
      <c r="BU3" s="41"/>
      <c r="BV3" s="5"/>
      <c r="BW3" s="69" t="s">
        <v>77</v>
      </c>
      <c r="BX3" s="38"/>
      <c r="BY3" s="38"/>
      <c r="CA3" s="42"/>
      <c r="CB3" s="42"/>
      <c r="CD3" s="70" t="s">
        <v>83</v>
      </c>
      <c r="CE3" s="71" t="s">
        <v>84</v>
      </c>
      <c r="CF3" s="70" t="s">
        <v>83</v>
      </c>
      <c r="CG3" s="71" t="s">
        <v>84</v>
      </c>
    </row>
    <row r="4" customFormat="false" ht="15.75" hidden="false" customHeight="false" outlineLevel="0" collapsed="false">
      <c r="A4" s="297"/>
      <c r="B4" s="280"/>
      <c r="C4" s="281"/>
      <c r="D4" s="282"/>
      <c r="E4" s="281"/>
      <c r="F4" s="300" t="s">
        <v>85</v>
      </c>
      <c r="G4" s="299" t="s">
        <v>86</v>
      </c>
      <c r="H4" s="301" t="s">
        <v>87</v>
      </c>
      <c r="I4" s="302" t="s">
        <v>88</v>
      </c>
      <c r="J4" s="302" t="s">
        <v>87</v>
      </c>
      <c r="K4" s="303" t="s">
        <v>88</v>
      </c>
      <c r="L4" s="298" t="s">
        <v>87</v>
      </c>
      <c r="M4" s="302" t="s">
        <v>88</v>
      </c>
      <c r="N4" s="302" t="s">
        <v>87</v>
      </c>
      <c r="O4" s="299" t="s">
        <v>88</v>
      </c>
      <c r="P4" s="302" t="s">
        <v>87</v>
      </c>
      <c r="Q4" s="299" t="s">
        <v>88</v>
      </c>
      <c r="R4" s="286"/>
      <c r="S4" s="287"/>
      <c r="T4" s="288"/>
      <c r="U4" s="289"/>
      <c r="V4" s="290"/>
      <c r="W4" s="291"/>
      <c r="X4" s="291"/>
      <c r="Y4" s="291"/>
      <c r="Z4" s="291"/>
      <c r="AA4" s="291"/>
      <c r="AB4" s="291"/>
      <c r="AC4" s="292"/>
      <c r="AD4" s="293"/>
      <c r="AE4" s="294"/>
      <c r="AF4" s="293"/>
      <c r="AG4" s="295"/>
      <c r="AH4" s="295"/>
      <c r="AI4" s="295"/>
      <c r="AJ4" s="33"/>
      <c r="AK4" s="296"/>
      <c r="AL4" s="32"/>
      <c r="AM4" s="33"/>
      <c r="AN4" s="32"/>
      <c r="AO4" s="32"/>
      <c r="AP4" s="33"/>
      <c r="AQ4" s="34"/>
      <c r="AR4" s="35"/>
      <c r="AS4" s="36"/>
      <c r="AT4" s="37"/>
      <c r="AU4" s="38"/>
      <c r="AV4" s="38"/>
      <c r="AW4" s="38"/>
      <c r="AX4" s="38"/>
      <c r="AY4" s="38"/>
      <c r="AZ4" s="38"/>
      <c r="BB4" s="38"/>
      <c r="BC4" s="38"/>
      <c r="BD4" s="38"/>
      <c r="BE4" s="38"/>
      <c r="BF4" s="38"/>
      <c r="BG4" s="38"/>
      <c r="BH4" s="69"/>
      <c r="BI4" s="69"/>
      <c r="BJ4" s="69" t="s">
        <v>89</v>
      </c>
      <c r="BK4" s="39"/>
      <c r="BL4" s="39"/>
      <c r="BM4" s="39"/>
      <c r="BN4" s="69"/>
      <c r="BO4" s="69"/>
      <c r="BP4" s="38"/>
      <c r="BQ4" s="39"/>
      <c r="BR4" s="39"/>
      <c r="BS4" s="40"/>
      <c r="BT4" s="41"/>
      <c r="BU4" s="41"/>
      <c r="BV4" s="5"/>
      <c r="BW4" s="69"/>
      <c r="BX4" s="38"/>
      <c r="BY4" s="38"/>
      <c r="CA4" s="42"/>
      <c r="CB4" s="42"/>
      <c r="CD4" s="88" t="s">
        <v>90</v>
      </c>
      <c r="CE4" s="89" t="s">
        <v>91</v>
      </c>
      <c r="CF4" s="88" t="s">
        <v>90</v>
      </c>
      <c r="CG4" s="89" t="s">
        <v>91</v>
      </c>
    </row>
    <row r="5" customFormat="false" ht="15" hidden="false" customHeight="false" outlineLevel="0" collapsed="false">
      <c r="A5" s="90" t="s">
        <v>100</v>
      </c>
      <c r="B5" s="91" t="n">
        <v>43157</v>
      </c>
      <c r="C5" s="92" t="n">
        <v>70.5</v>
      </c>
      <c r="D5" s="93" t="n">
        <v>0.664</v>
      </c>
      <c r="E5" s="92" t="n">
        <v>60.3</v>
      </c>
      <c r="F5" s="95" t="n">
        <v>81</v>
      </c>
      <c r="G5" s="95" t="n">
        <v>60</v>
      </c>
      <c r="H5" s="96" t="n">
        <v>24</v>
      </c>
      <c r="I5" s="96" t="n">
        <v>0</v>
      </c>
      <c r="J5" s="96" t="n">
        <v>24</v>
      </c>
      <c r="K5" s="96" t="n">
        <v>0</v>
      </c>
      <c r="L5" s="97" t="n">
        <v>0</v>
      </c>
      <c r="M5" s="97" t="n">
        <v>0</v>
      </c>
      <c r="N5" s="97" t="n">
        <v>0</v>
      </c>
      <c r="O5" s="97" t="n">
        <v>0</v>
      </c>
      <c r="P5" s="97" t="n">
        <v>18</v>
      </c>
      <c r="Q5" s="97" t="n">
        <v>56</v>
      </c>
      <c r="R5" s="97" t="n">
        <v>3668</v>
      </c>
      <c r="S5" s="197" t="n">
        <v>3637</v>
      </c>
      <c r="T5" s="197" t="n">
        <v>3530</v>
      </c>
      <c r="U5" s="197" t="n">
        <v>3477</v>
      </c>
      <c r="V5" s="197" t="n">
        <v>3583</v>
      </c>
      <c r="W5" s="96" t="n">
        <v>45</v>
      </c>
      <c r="X5" s="96" t="n">
        <v>0</v>
      </c>
      <c r="Y5" s="96" t="n">
        <v>45</v>
      </c>
      <c r="Z5" s="96" t="n">
        <v>0</v>
      </c>
      <c r="AA5" s="96" t="n">
        <v>62</v>
      </c>
      <c r="AB5" s="95" t="n">
        <v>0</v>
      </c>
      <c r="AC5" s="100" t="n">
        <f aca="false">V5-U5+AZ5</f>
        <v>106</v>
      </c>
      <c r="AD5" s="101" t="n">
        <f aca="false">U5-T5</f>
        <v>-53</v>
      </c>
      <c r="AE5" s="95" t="n">
        <v>157</v>
      </c>
      <c r="AF5" s="102" t="n">
        <f aca="false">IF(AE5&gt;0, V5/(AE5*24),"no data")</f>
        <v>0.950902335456476</v>
      </c>
      <c r="AG5" s="103" t="n">
        <f aca="false">IF(R5&gt;0,R5/24,"no data")</f>
        <v>152.833333333333</v>
      </c>
      <c r="AH5" s="102" t="n">
        <f aca="false">IF(U5&gt;0,(U5/R5),"no data")</f>
        <v>0.947928026172301</v>
      </c>
      <c r="AI5" s="104" t="n">
        <f aca="false">(1440-((W5*X5)+(Y5*Z5)+(AA5*AB5))/(W5+Y5+AA5))/1440</f>
        <v>1</v>
      </c>
      <c r="AJ5" s="105" t="n">
        <f aca="false">IF(U5&gt;0,(1440-((X5*W5+AT5*AU5)+(Z5*Y5+AV5*AW5)+(AA5*AB5+AX5*AY5))/(W5+Y5+AA5))/1440,"no data")</f>
        <v>0.979166666666667</v>
      </c>
      <c r="AK5" s="193" t="n">
        <v>10.41</v>
      </c>
      <c r="AL5" s="194" t="n">
        <v>134.38</v>
      </c>
      <c r="AM5" s="94" t="n">
        <f aca="false">AK5*AL5</f>
        <v>1398.8958</v>
      </c>
      <c r="AN5" s="193" t="n">
        <v>29.98</v>
      </c>
      <c r="AO5" s="198" t="n">
        <v>965</v>
      </c>
      <c r="AP5" s="109" t="n">
        <f aca="false">AN5*AO5</f>
        <v>28930.7</v>
      </c>
      <c r="AQ5" s="130" t="n">
        <f aca="false">IF(U5&gt;0,((((AK5*AL5)+(AN5*AO5))/(U5*1000))*1000000),"no data")</f>
        <v>8722.9208513086</v>
      </c>
      <c r="AR5" s="111" t="n">
        <f aca="false">S5/24</f>
        <v>151.541666666667</v>
      </c>
      <c r="AS5" s="36"/>
      <c r="AT5" s="95" t="n">
        <v>0</v>
      </c>
      <c r="AU5" s="112" t="n">
        <v>0</v>
      </c>
      <c r="AV5" s="112" t="n">
        <v>0</v>
      </c>
      <c r="AW5" s="95" t="n">
        <v>0</v>
      </c>
      <c r="AX5" s="112" t="n">
        <v>15</v>
      </c>
      <c r="AY5" s="95" t="n">
        <v>304</v>
      </c>
      <c r="AZ5" s="95" t="n">
        <v>0</v>
      </c>
      <c r="BB5" s="113" t="n">
        <v>1081</v>
      </c>
      <c r="BC5" s="113" t="n">
        <v>1085</v>
      </c>
      <c r="BD5" s="113" t="n">
        <v>1417</v>
      </c>
      <c r="BE5" s="113" t="n">
        <f aca="false">BC5-BB5</f>
        <v>4</v>
      </c>
      <c r="BF5" s="113" t="n">
        <f aca="false">AQ5</f>
        <v>8722.9208513086</v>
      </c>
      <c r="BG5" s="114" t="n">
        <f aca="false">BD5/24</f>
        <v>59.0416666666667</v>
      </c>
      <c r="BH5" s="115" t="n">
        <v>2.109</v>
      </c>
      <c r="BI5" s="116" t="n">
        <v>2.078</v>
      </c>
      <c r="BJ5" s="117" t="n">
        <v>27.4</v>
      </c>
      <c r="BK5" s="118" t="n">
        <v>28.31</v>
      </c>
      <c r="BL5" s="117" t="n">
        <v>22.73</v>
      </c>
      <c r="BM5" s="117" t="n">
        <v>29.43</v>
      </c>
      <c r="BN5" s="118" t="n">
        <v>995.7</v>
      </c>
      <c r="BO5" s="117" t="n">
        <v>50.07</v>
      </c>
      <c r="BP5" s="119" t="n">
        <v>0.9376</v>
      </c>
      <c r="BQ5" s="118" t="n">
        <v>96</v>
      </c>
      <c r="BR5" s="117" t="n">
        <v>84.7</v>
      </c>
      <c r="BS5" s="120" t="n">
        <f aca="false">BR5-BQ5</f>
        <v>-11.3</v>
      </c>
      <c r="BT5" s="113" t="n">
        <v>12625</v>
      </c>
      <c r="BU5" s="113" t="n">
        <v>12522</v>
      </c>
      <c r="BV5" s="122" t="n">
        <f aca="false">BU5-BT5</f>
        <v>-103</v>
      </c>
      <c r="BW5" s="123" t="n">
        <f aca="false">BH5+BI5</f>
        <v>4.187</v>
      </c>
      <c r="BX5" s="114" t="n">
        <v>24</v>
      </c>
      <c r="BY5" s="114" t="n">
        <v>24</v>
      </c>
      <c r="CA5" s="114" t="n">
        <v>24</v>
      </c>
      <c r="CB5" s="114" t="n">
        <v>7.92</v>
      </c>
      <c r="CD5" s="114" t="n">
        <v>2.2</v>
      </c>
      <c r="CE5" s="114" t="n">
        <v>3.6</v>
      </c>
      <c r="CF5" s="114" t="n">
        <v>1.8</v>
      </c>
      <c r="CG5" s="114" t="n">
        <v>1.5</v>
      </c>
    </row>
    <row r="6" customFormat="false" ht="15" hidden="false" customHeight="false" outlineLevel="0" collapsed="false">
      <c r="A6" s="90"/>
      <c r="B6" s="91" t="n">
        <v>43158</v>
      </c>
      <c r="C6" s="92" t="n">
        <v>73.2</v>
      </c>
      <c r="D6" s="93" t="n">
        <v>0.64</v>
      </c>
      <c r="E6" s="92" t="n">
        <v>61.9</v>
      </c>
      <c r="F6" s="95" t="n">
        <v>84</v>
      </c>
      <c r="G6" s="95" t="n">
        <v>61</v>
      </c>
      <c r="H6" s="96" t="n">
        <v>24</v>
      </c>
      <c r="I6" s="96" t="n">
        <v>0</v>
      </c>
      <c r="J6" s="96" t="n">
        <v>24</v>
      </c>
      <c r="K6" s="96" t="n">
        <v>0</v>
      </c>
      <c r="L6" s="97" t="n">
        <v>0</v>
      </c>
      <c r="M6" s="97" t="n">
        <v>0</v>
      </c>
      <c r="N6" s="97" t="n">
        <v>0</v>
      </c>
      <c r="O6" s="97" t="n">
        <v>0</v>
      </c>
      <c r="P6" s="97" t="n">
        <v>3</v>
      </c>
      <c r="Q6" s="97" t="n">
        <v>26</v>
      </c>
      <c r="R6" s="97" t="n">
        <v>3651</v>
      </c>
      <c r="S6" s="197" t="n">
        <v>3608</v>
      </c>
      <c r="T6" s="197" t="n">
        <v>3540</v>
      </c>
      <c r="U6" s="197" t="n">
        <v>3473</v>
      </c>
      <c r="V6" s="197" t="n">
        <v>3579</v>
      </c>
      <c r="W6" s="96" t="n">
        <v>45</v>
      </c>
      <c r="X6" s="96" t="n">
        <v>0</v>
      </c>
      <c r="Y6" s="96" t="n">
        <v>45</v>
      </c>
      <c r="Z6" s="96" t="n">
        <v>0</v>
      </c>
      <c r="AA6" s="96" t="n">
        <v>62</v>
      </c>
      <c r="AB6" s="95" t="n">
        <v>0</v>
      </c>
      <c r="AC6" s="100" t="n">
        <f aca="false">V6-U6+AZ6</f>
        <v>106</v>
      </c>
      <c r="AD6" s="101" t="n">
        <f aca="false">U6-T6</f>
        <v>-67</v>
      </c>
      <c r="AE6" s="95" t="n">
        <v>154</v>
      </c>
      <c r="AF6" s="102" t="n">
        <f aca="false">IF(AE6&gt;0, V6/(AE6*24),"no data")</f>
        <v>0.968344155844156</v>
      </c>
      <c r="AG6" s="103" t="n">
        <f aca="false">IF(R6&gt;0,R6/24,"no data")</f>
        <v>152.125</v>
      </c>
      <c r="AH6" s="102" t="n">
        <f aca="false">IF(U6&gt;0,(U6/R6),"no data")</f>
        <v>0.951246233908518</v>
      </c>
      <c r="AI6" s="104" t="n">
        <f aca="false">(1440-((W6*X6)+(Y6*Z6)+(AA6*AB6))/(W6+Y6+AA6))/1440</f>
        <v>1</v>
      </c>
      <c r="AJ6" s="105" t="n">
        <f aca="false">IF(U6&gt;0,(1440-((X6*W6+AT6*AU6)+(Z6*Y6+AV6*AW6)+(AA6*AB6+AX6*AY6))/(W6+Y6+AA6))/1440,"no data")</f>
        <v>0.984941520467836</v>
      </c>
      <c r="AK6" s="193" t="n">
        <v>10.41</v>
      </c>
      <c r="AL6" s="196" t="n">
        <v>137.99</v>
      </c>
      <c r="AM6" s="94" t="n">
        <f aca="false">AK6*AL6</f>
        <v>1436.4759</v>
      </c>
      <c r="AN6" s="193" t="n">
        <v>30.19</v>
      </c>
      <c r="AO6" s="198" t="n">
        <v>960</v>
      </c>
      <c r="AP6" s="109" t="n">
        <f aca="false">AN6*AO6</f>
        <v>28982.4</v>
      </c>
      <c r="AQ6" s="130" t="n">
        <f aca="false">IF(U6&gt;0,((((AK6*AL6)+(AN6*AO6))/(U6*1000))*1000000),"no data")</f>
        <v>8758.67431615318</v>
      </c>
      <c r="AR6" s="111" t="n">
        <f aca="false">S6/24</f>
        <v>150.333333333333</v>
      </c>
      <c r="AS6" s="36"/>
      <c r="AT6" s="95" t="n">
        <v>0</v>
      </c>
      <c r="AU6" s="112" t="n">
        <v>0</v>
      </c>
      <c r="AV6" s="112" t="n">
        <v>0</v>
      </c>
      <c r="AW6" s="95" t="n">
        <v>0</v>
      </c>
      <c r="AX6" s="112" t="n">
        <v>16</v>
      </c>
      <c r="AY6" s="95" t="n">
        <v>206</v>
      </c>
      <c r="AZ6" s="95" t="n">
        <v>0</v>
      </c>
      <c r="BB6" s="113" t="n">
        <v>1071</v>
      </c>
      <c r="BC6" s="113" t="n">
        <v>1068</v>
      </c>
      <c r="BD6" s="113" t="n">
        <v>1440</v>
      </c>
      <c r="BE6" s="113" t="n">
        <f aca="false">BC6-BB6</f>
        <v>-3</v>
      </c>
      <c r="BF6" s="113" t="n">
        <f aca="false">AQ6</f>
        <v>8758.67431615318</v>
      </c>
      <c r="BG6" s="114" t="n">
        <f aca="false">BD6/24</f>
        <v>60</v>
      </c>
      <c r="BH6" s="115" t="n">
        <v>2.301</v>
      </c>
      <c r="BI6" s="116" t="n">
        <v>2.295</v>
      </c>
      <c r="BJ6" s="117" t="n">
        <v>27.2</v>
      </c>
      <c r="BK6" s="117" t="n">
        <v>28.18</v>
      </c>
      <c r="BL6" s="118" t="n">
        <v>22.5</v>
      </c>
      <c r="BM6" s="117" t="n">
        <v>29.29</v>
      </c>
      <c r="BN6" s="118" t="n">
        <v>993.5</v>
      </c>
      <c r="BO6" s="117" t="n">
        <v>50.05</v>
      </c>
      <c r="BP6" s="119" t="n">
        <v>0.9375</v>
      </c>
      <c r="BQ6" s="113" t="n">
        <v>95.88</v>
      </c>
      <c r="BR6" s="117" t="n">
        <v>84.72</v>
      </c>
      <c r="BS6" s="120" t="n">
        <f aca="false">BR6-BQ6</f>
        <v>-11.16</v>
      </c>
      <c r="BT6" s="113" t="n">
        <v>12368</v>
      </c>
      <c r="BU6" s="113" t="n">
        <v>12192</v>
      </c>
      <c r="BV6" s="122" t="n">
        <f aca="false">BU6-BT6</f>
        <v>-176</v>
      </c>
      <c r="BW6" s="123" t="n">
        <f aca="false">BH6+BI6</f>
        <v>4.596</v>
      </c>
      <c r="BX6" s="114" t="n">
        <v>24</v>
      </c>
      <c r="BY6" s="114" t="n">
        <v>24</v>
      </c>
      <c r="CA6" s="114" t="n">
        <v>24</v>
      </c>
      <c r="CB6" s="114" t="n">
        <v>10.85</v>
      </c>
      <c r="CD6" s="114" t="n">
        <v>2.1</v>
      </c>
      <c r="CE6" s="114" t="n">
        <v>3.4</v>
      </c>
      <c r="CF6" s="114" t="n">
        <v>1.8</v>
      </c>
      <c r="CG6" s="114" t="n">
        <v>1.5</v>
      </c>
    </row>
    <row r="7" customFormat="false" ht="15" hidden="false" customHeight="false" outlineLevel="0" collapsed="false">
      <c r="A7" s="90"/>
      <c r="B7" s="91" t="n">
        <v>43159</v>
      </c>
      <c r="C7" s="92" t="n">
        <v>73.8</v>
      </c>
      <c r="D7" s="93" t="n">
        <v>0.639</v>
      </c>
      <c r="E7" s="92" t="n">
        <v>62.3</v>
      </c>
      <c r="F7" s="95" t="n">
        <v>84</v>
      </c>
      <c r="G7" s="95" t="n">
        <v>64</v>
      </c>
      <c r="H7" s="96" t="n">
        <v>24</v>
      </c>
      <c r="I7" s="96" t="n">
        <v>0</v>
      </c>
      <c r="J7" s="96" t="n">
        <v>24</v>
      </c>
      <c r="K7" s="96" t="n">
        <v>0</v>
      </c>
      <c r="L7" s="97" t="n">
        <v>0</v>
      </c>
      <c r="M7" s="97" t="n">
        <v>0</v>
      </c>
      <c r="N7" s="97" t="n">
        <v>0</v>
      </c>
      <c r="O7" s="97" t="n">
        <v>0</v>
      </c>
      <c r="P7" s="97" t="n">
        <v>24</v>
      </c>
      <c r="Q7" s="97" t="n">
        <v>0</v>
      </c>
      <c r="R7" s="97" t="n">
        <v>3648</v>
      </c>
      <c r="S7" s="197" t="n">
        <v>3603</v>
      </c>
      <c r="T7" s="197" t="n">
        <v>3603</v>
      </c>
      <c r="U7" s="197" t="n">
        <v>3518</v>
      </c>
      <c r="V7" s="197" t="n">
        <v>3627</v>
      </c>
      <c r="W7" s="96" t="n">
        <v>44</v>
      </c>
      <c r="X7" s="96" t="n">
        <v>0</v>
      </c>
      <c r="Y7" s="96" t="n">
        <v>44</v>
      </c>
      <c r="Z7" s="96" t="n">
        <v>0</v>
      </c>
      <c r="AA7" s="96" t="n">
        <v>62</v>
      </c>
      <c r="AB7" s="95" t="n">
        <v>0</v>
      </c>
      <c r="AC7" s="100" t="n">
        <f aca="false">V7-U7+AZ7</f>
        <v>109</v>
      </c>
      <c r="AD7" s="101" t="n">
        <f aca="false">U7-T7</f>
        <v>-85</v>
      </c>
      <c r="AE7" s="95" t="n">
        <v>154</v>
      </c>
      <c r="AF7" s="102" t="n">
        <f aca="false">IF(AE7&gt;0, V7/(AE7*24),"no data")</f>
        <v>0.981331168831169</v>
      </c>
      <c r="AG7" s="103" t="n">
        <f aca="false">IF(R7&gt;0,R7/24,"no data")</f>
        <v>152</v>
      </c>
      <c r="AH7" s="102" t="n">
        <f aca="false">IF(U7&gt;0,(U7/R7),"no data")</f>
        <v>0.964364035087719</v>
      </c>
      <c r="AI7" s="104" t="n">
        <f aca="false">(1440-((W7*X7)+(Y7*Z7)+(AA7*AB7))/(W7+Y7+AA7))/1440</f>
        <v>1</v>
      </c>
      <c r="AJ7" s="105" t="n">
        <f aca="false">IF(U7&gt;0,(1440-((X7*W7+AT7*AU7)+(Z7*Y7+AV7*AW7)+(AA7*AB7+AX7*AY7))/(W7+Y7+AA7))/1440,"no data")</f>
        <v>1</v>
      </c>
      <c r="AK7" s="193" t="n">
        <v>10.15</v>
      </c>
      <c r="AL7" s="196" t="n">
        <v>136.75</v>
      </c>
      <c r="AM7" s="94" t="n">
        <f aca="false">AK7*AL7</f>
        <v>1388.0125</v>
      </c>
      <c r="AN7" s="193" t="n">
        <v>30.8</v>
      </c>
      <c r="AO7" s="198" t="n">
        <v>961</v>
      </c>
      <c r="AP7" s="109" t="n">
        <f aca="false">AN7*AO7</f>
        <v>29598.8</v>
      </c>
      <c r="AQ7" s="130" t="n">
        <f aca="false">IF(U7&gt;0,((((AK7*AL7)+(AN7*AO7))/(U7*1000))*1000000),"no data")</f>
        <v>8808.07632177374</v>
      </c>
      <c r="AR7" s="111" t="n">
        <f aca="false">S7/24</f>
        <v>150.125</v>
      </c>
      <c r="AS7" s="36"/>
      <c r="AT7" s="95" t="n">
        <v>0</v>
      </c>
      <c r="AU7" s="112" t="n">
        <v>0</v>
      </c>
      <c r="AV7" s="112" t="n">
        <v>0</v>
      </c>
      <c r="AW7" s="95" t="n">
        <v>0</v>
      </c>
      <c r="AX7" s="112" t="n">
        <v>0</v>
      </c>
      <c r="AY7" s="95" t="n">
        <v>0</v>
      </c>
      <c r="AZ7" s="95" t="n">
        <v>0</v>
      </c>
      <c r="BB7" s="113" t="n">
        <v>1067</v>
      </c>
      <c r="BC7" s="113" t="n">
        <v>1061</v>
      </c>
      <c r="BD7" s="113" t="n">
        <v>1499</v>
      </c>
      <c r="BE7" s="113" t="n">
        <f aca="false">BC7-BB7</f>
        <v>-6</v>
      </c>
      <c r="BF7" s="113" t="n">
        <f aca="false">AQ7</f>
        <v>8808.07632177374</v>
      </c>
      <c r="BG7" s="114" t="n">
        <f aca="false">BD7/24</f>
        <v>62.4583333333333</v>
      </c>
      <c r="BH7" s="115" t="n">
        <v>2.6</v>
      </c>
      <c r="BI7" s="116" t="n">
        <v>2.6</v>
      </c>
      <c r="BJ7" s="117" t="n">
        <v>27.2</v>
      </c>
      <c r="BK7" s="118" t="n">
        <v>28.12</v>
      </c>
      <c r="BL7" s="117" t="n">
        <v>22.49</v>
      </c>
      <c r="BM7" s="117" t="n">
        <v>28.53</v>
      </c>
      <c r="BN7" s="118" t="n">
        <v>993.5</v>
      </c>
      <c r="BO7" s="117" t="n">
        <v>50.05</v>
      </c>
      <c r="BP7" s="119" t="n">
        <v>0.9376</v>
      </c>
      <c r="BQ7" s="118" t="n">
        <v>96</v>
      </c>
      <c r="BR7" s="117" t="n">
        <v>84.66</v>
      </c>
      <c r="BS7" s="120" t="n">
        <f aca="false">BR7-BQ7</f>
        <v>-11.34</v>
      </c>
      <c r="BT7" s="113" t="n">
        <v>12383</v>
      </c>
      <c r="BU7" s="113" t="n">
        <v>12221</v>
      </c>
      <c r="BV7" s="135" t="n">
        <f aca="false">BU7-BT7</f>
        <v>-162</v>
      </c>
      <c r="BW7" s="113" t="n">
        <f aca="false">BH7+BI7</f>
        <v>5.2</v>
      </c>
      <c r="BX7" s="114" t="n">
        <v>24</v>
      </c>
      <c r="BY7" s="114" t="n">
        <v>24</v>
      </c>
      <c r="CA7" s="114" t="n">
        <v>24</v>
      </c>
      <c r="CB7" s="114" t="n">
        <v>6.75</v>
      </c>
      <c r="CD7" s="114" t="n">
        <v>2.1</v>
      </c>
      <c r="CE7" s="114" t="n">
        <v>3.5</v>
      </c>
      <c r="CF7" s="114" t="n">
        <v>1.8</v>
      </c>
      <c r="CG7" s="114" t="n">
        <v>1.5</v>
      </c>
    </row>
    <row r="8" customFormat="false" ht="15" hidden="false" customHeight="false" outlineLevel="0" collapsed="false">
      <c r="A8" s="90"/>
      <c r="B8" s="91" t="n">
        <v>43160</v>
      </c>
      <c r="C8" s="92" t="n">
        <v>72.7</v>
      </c>
      <c r="D8" s="93" t="n">
        <v>0.662</v>
      </c>
      <c r="E8" s="92" t="n">
        <v>62.7</v>
      </c>
      <c r="F8" s="95" t="n">
        <v>83</v>
      </c>
      <c r="G8" s="95" t="n">
        <v>65</v>
      </c>
      <c r="H8" s="96" t="n">
        <v>24</v>
      </c>
      <c r="I8" s="96" t="n">
        <v>0</v>
      </c>
      <c r="J8" s="96" t="n">
        <v>24</v>
      </c>
      <c r="K8" s="96" t="n">
        <v>0</v>
      </c>
      <c r="L8" s="97" t="n">
        <v>0</v>
      </c>
      <c r="M8" s="97" t="n">
        <v>0</v>
      </c>
      <c r="N8" s="97" t="n">
        <v>0</v>
      </c>
      <c r="O8" s="97" t="n">
        <v>0</v>
      </c>
      <c r="P8" s="97" t="n">
        <v>24</v>
      </c>
      <c r="Q8" s="97" t="n">
        <v>0</v>
      </c>
      <c r="R8" s="97" t="n">
        <v>3665</v>
      </c>
      <c r="S8" s="197" t="n">
        <v>3586</v>
      </c>
      <c r="T8" s="197" t="n">
        <v>3586</v>
      </c>
      <c r="U8" s="197" t="n">
        <v>3503</v>
      </c>
      <c r="V8" s="197" t="n">
        <v>3613</v>
      </c>
      <c r="W8" s="96" t="n">
        <v>44</v>
      </c>
      <c r="X8" s="96" t="n">
        <v>0</v>
      </c>
      <c r="Y8" s="96" t="n">
        <v>44</v>
      </c>
      <c r="Z8" s="96" t="n">
        <v>0</v>
      </c>
      <c r="AA8" s="96" t="n">
        <v>62</v>
      </c>
      <c r="AB8" s="95" t="n">
        <v>0</v>
      </c>
      <c r="AC8" s="100" t="n">
        <f aca="false">V8-U8+AZ8</f>
        <v>110</v>
      </c>
      <c r="AD8" s="101" t="n">
        <f aca="false">U8-T8</f>
        <v>-83</v>
      </c>
      <c r="AE8" s="95" t="n">
        <v>153</v>
      </c>
      <c r="AF8" s="102" t="n">
        <f aca="false">IF(AE8&gt;0, V8/(AE8*24),"no data")</f>
        <v>0.983932461873638</v>
      </c>
      <c r="AG8" s="103" t="n">
        <f aca="false">IF(R8&gt;0,R8/24,"no data")</f>
        <v>152.708333333333</v>
      </c>
      <c r="AH8" s="102" t="n">
        <f aca="false">IF(U8&gt;0,(U8/R8),"no data")</f>
        <v>0.955798090040928</v>
      </c>
      <c r="AI8" s="104" t="n">
        <f aca="false">(1440-((W8*X8)+(Y8*Z8)+(AA8*AB8))/(W8+Y8+AA8))/1440</f>
        <v>1</v>
      </c>
      <c r="AJ8" s="105" t="n">
        <f aca="false">IF(U8&gt;0,(1440-((X8*W8+AT8*AU8)+(Z8*Y8+AV8*AW8)+(AA8*AB8+AX8*AY8))/(W8+Y8+AA8))/1440,"no data")</f>
        <v>1</v>
      </c>
      <c r="AK8" s="106" t="n">
        <v>10.03</v>
      </c>
      <c r="AL8" s="107" t="n">
        <v>135.26</v>
      </c>
      <c r="AM8" s="94" t="n">
        <f aca="false">AK8*AL8</f>
        <v>1356.6578</v>
      </c>
      <c r="AN8" s="106" t="n">
        <v>30.78543</v>
      </c>
      <c r="AO8" s="199" t="n">
        <v>961.825447947292</v>
      </c>
      <c r="AP8" s="109" t="n">
        <f aca="false">AN8*AO8</f>
        <v>29610.21</v>
      </c>
      <c r="AQ8" s="130" t="n">
        <f aca="false">IF(U8&gt;0,((((AK8*AL8)+(AN8*AO8))/(U8*1000))*1000000),"no data")</f>
        <v>8840.09928632601</v>
      </c>
      <c r="AR8" s="111" t="n">
        <f aca="false">S8/24</f>
        <v>149.416666666667</v>
      </c>
      <c r="AS8" s="36"/>
      <c r="AT8" s="95" t="n">
        <v>0</v>
      </c>
      <c r="AU8" s="112" t="n">
        <v>0</v>
      </c>
      <c r="AV8" s="112" t="n">
        <v>0</v>
      </c>
      <c r="AW8" s="95" t="n">
        <v>0</v>
      </c>
      <c r="AX8" s="112" t="n">
        <v>0</v>
      </c>
      <c r="AY8" s="95" t="n">
        <v>0</v>
      </c>
      <c r="AZ8" s="95" t="n">
        <v>0</v>
      </c>
      <c r="BB8" s="113" t="n">
        <v>1060</v>
      </c>
      <c r="BC8" s="113" t="n">
        <v>1063</v>
      </c>
      <c r="BD8" s="113" t="n">
        <v>1490</v>
      </c>
      <c r="BE8" s="113" t="n">
        <f aca="false">BC8-BB8</f>
        <v>3</v>
      </c>
      <c r="BF8" s="113" t="n">
        <f aca="false">AQ8</f>
        <v>8840.09928632601</v>
      </c>
      <c r="BG8" s="114" t="n">
        <f aca="false">BD8/24</f>
        <v>62.0833333333333</v>
      </c>
      <c r="BH8" s="115" t="n">
        <v>2.549</v>
      </c>
      <c r="BI8" s="116" t="n">
        <v>2.549</v>
      </c>
      <c r="BJ8" s="117" t="n">
        <v>27.2</v>
      </c>
      <c r="BK8" s="118" t="n">
        <v>28.02</v>
      </c>
      <c r="BL8" s="117" t="n">
        <v>22.47</v>
      </c>
      <c r="BM8" s="117" t="n">
        <v>29.01</v>
      </c>
      <c r="BN8" s="118" t="n">
        <v>992.7</v>
      </c>
      <c r="BO8" s="117" t="n">
        <v>50.07</v>
      </c>
      <c r="BP8" s="136" t="n">
        <v>0.9373</v>
      </c>
      <c r="BQ8" s="117" t="n">
        <v>95.39</v>
      </c>
      <c r="BR8" s="117" t="n">
        <v>84.76</v>
      </c>
      <c r="BS8" s="120" t="n">
        <f aca="false">BR8-BQ8</f>
        <v>-10.63</v>
      </c>
      <c r="BT8" s="134" t="n">
        <v>12406</v>
      </c>
      <c r="BU8" s="134" t="n">
        <v>12222</v>
      </c>
      <c r="BV8" s="135" t="n">
        <f aca="false">BU8-BT8</f>
        <v>-184</v>
      </c>
      <c r="BW8" s="113" t="n">
        <f aca="false">BH8+BI8</f>
        <v>5.098</v>
      </c>
      <c r="BX8" s="114" t="n">
        <v>24</v>
      </c>
      <c r="BY8" s="114" t="n">
        <v>24</v>
      </c>
      <c r="CA8" s="114" t="n">
        <v>24</v>
      </c>
      <c r="CB8" s="114" t="n">
        <v>7.55</v>
      </c>
      <c r="CD8" s="114" t="n">
        <v>2.2</v>
      </c>
      <c r="CE8" s="114" t="n">
        <v>3.5</v>
      </c>
      <c r="CF8" s="126" t="n">
        <v>1.8</v>
      </c>
      <c r="CG8" s="114" t="n">
        <v>1.5</v>
      </c>
    </row>
    <row r="9" customFormat="false" ht="15" hidden="false" customHeight="false" outlineLevel="0" collapsed="false">
      <c r="A9" s="90"/>
      <c r="B9" s="91" t="n">
        <v>43161</v>
      </c>
      <c r="C9" s="92" t="n">
        <v>71.4</v>
      </c>
      <c r="D9" s="93" t="n">
        <v>0.71</v>
      </c>
      <c r="E9" s="92" t="n">
        <v>63.1</v>
      </c>
      <c r="F9" s="95" t="n">
        <v>85</v>
      </c>
      <c r="G9" s="95" t="n">
        <v>62</v>
      </c>
      <c r="H9" s="96" t="n">
        <v>24</v>
      </c>
      <c r="I9" s="96" t="n">
        <v>0</v>
      </c>
      <c r="J9" s="96" t="n">
        <v>24</v>
      </c>
      <c r="K9" s="96" t="n">
        <v>0</v>
      </c>
      <c r="L9" s="97" t="n">
        <v>0</v>
      </c>
      <c r="M9" s="97" t="n">
        <v>0</v>
      </c>
      <c r="N9" s="97" t="n">
        <v>0</v>
      </c>
      <c r="O9" s="97" t="n">
        <v>0</v>
      </c>
      <c r="P9" s="97" t="n">
        <v>24</v>
      </c>
      <c r="Q9" s="97" t="n">
        <v>0</v>
      </c>
      <c r="R9" s="97" t="n">
        <v>3664</v>
      </c>
      <c r="S9" s="197" t="n">
        <v>3598</v>
      </c>
      <c r="T9" s="197" t="n">
        <v>3598</v>
      </c>
      <c r="U9" s="197" t="n">
        <v>3520</v>
      </c>
      <c r="V9" s="197" t="n">
        <v>3629</v>
      </c>
      <c r="W9" s="96" t="n">
        <v>45</v>
      </c>
      <c r="X9" s="96" t="n">
        <v>0</v>
      </c>
      <c r="Y9" s="96" t="n">
        <v>44</v>
      </c>
      <c r="Z9" s="96" t="n">
        <v>0</v>
      </c>
      <c r="AA9" s="96" t="n">
        <v>62</v>
      </c>
      <c r="AB9" s="95" t="n">
        <v>0</v>
      </c>
      <c r="AC9" s="100" t="n">
        <f aca="false">V9-U9+AZ9</f>
        <v>109</v>
      </c>
      <c r="AD9" s="101" t="n">
        <f aca="false">U9-T9</f>
        <v>-78</v>
      </c>
      <c r="AE9" s="95" t="n">
        <v>155</v>
      </c>
      <c r="AF9" s="102" t="n">
        <f aca="false">IF(AE9&gt;0, V9/(AE9*24),"no data")</f>
        <v>0.975537634408602</v>
      </c>
      <c r="AG9" s="103" t="n">
        <f aca="false">IF(R9&gt;0,R9/24,"no data")</f>
        <v>152.666666666667</v>
      </c>
      <c r="AH9" s="102" t="n">
        <f aca="false">IF(U9&gt;0,(U9/R9),"no data")</f>
        <v>0.960698689956332</v>
      </c>
      <c r="AI9" s="104" t="n">
        <f aca="false">(1440-((W9*X9)+(Y9*Z9)+(AA9*AB9))/(W9+Y9+AA9))/1440</f>
        <v>1</v>
      </c>
      <c r="AJ9" s="105" t="n">
        <f aca="false">IF(U9&gt;0,(1440-((X9*W9+AT9*AU9)+(Z9*Y9+AV9*AW9)+(AA9*AB9+AX9*AY9))/(W9+Y9+AA9))/1440,"no data")</f>
        <v>1</v>
      </c>
      <c r="AK9" s="127" t="n">
        <v>9.985</v>
      </c>
      <c r="AL9" s="128" t="n">
        <v>136.85</v>
      </c>
      <c r="AM9" s="94" t="n">
        <f aca="false">AK9*AL9</f>
        <v>1366.44725</v>
      </c>
      <c r="AN9" s="127" t="n">
        <v>30.81563</v>
      </c>
      <c r="AO9" s="199" t="n">
        <v>963.439332572464</v>
      </c>
      <c r="AP9" s="109" t="n">
        <f aca="false">AN9*AO9</f>
        <v>29688.99</v>
      </c>
      <c r="AQ9" s="130" t="n">
        <f aca="false">IF(U9&gt;0,((((AK9*AL9)+(AN9*AO9))/(U9*1000))*1000000),"no data")</f>
        <v>8822.56740056818</v>
      </c>
      <c r="AR9" s="111" t="n">
        <f aca="false">S9/24</f>
        <v>149.916666666667</v>
      </c>
      <c r="AS9" s="36"/>
      <c r="AT9" s="95" t="n">
        <v>0</v>
      </c>
      <c r="AU9" s="112" t="n">
        <v>0</v>
      </c>
      <c r="AV9" s="112" t="n">
        <v>0</v>
      </c>
      <c r="AW9" s="95" t="n">
        <v>0</v>
      </c>
      <c r="AX9" s="112" t="n">
        <v>0</v>
      </c>
      <c r="AY9" s="95" t="n">
        <v>0</v>
      </c>
      <c r="AZ9" s="95" t="n">
        <v>0</v>
      </c>
      <c r="BB9" s="113" t="n">
        <v>1072</v>
      </c>
      <c r="BC9" s="113" t="n">
        <v>1064</v>
      </c>
      <c r="BD9" s="113" t="n">
        <v>1493</v>
      </c>
      <c r="BE9" s="113" t="n">
        <f aca="false">BC9-BB9</f>
        <v>-8</v>
      </c>
      <c r="BF9" s="113" t="n">
        <f aca="false">AQ9</f>
        <v>8822.56740056818</v>
      </c>
      <c r="BG9" s="114" t="n">
        <f aca="false">BD9/24</f>
        <v>62.2083333333333</v>
      </c>
      <c r="BH9" s="115" t="n">
        <v>2.562</v>
      </c>
      <c r="BI9" s="116" t="n">
        <v>2.562</v>
      </c>
      <c r="BJ9" s="200" t="n">
        <v>27.2</v>
      </c>
      <c r="BK9" s="117" t="n">
        <v>28.07</v>
      </c>
      <c r="BL9" s="118" t="n">
        <v>22.36</v>
      </c>
      <c r="BM9" s="118" t="n">
        <v>29.01</v>
      </c>
      <c r="BN9" s="118" t="n">
        <v>990.21</v>
      </c>
      <c r="BO9" s="117" t="n">
        <v>50.07</v>
      </c>
      <c r="BP9" s="119" t="n">
        <v>0.9368</v>
      </c>
      <c r="BQ9" s="114" t="n">
        <v>96.09</v>
      </c>
      <c r="BR9" s="114" t="n">
        <v>84.82</v>
      </c>
      <c r="BS9" s="120" t="n">
        <f aca="false">BR9-BQ9</f>
        <v>-11.27</v>
      </c>
      <c r="BT9" s="134" t="n">
        <v>12324</v>
      </c>
      <c r="BU9" s="134" t="n">
        <v>12163</v>
      </c>
      <c r="BV9" s="135" t="n">
        <f aca="false">BU9-BT9</f>
        <v>-161</v>
      </c>
      <c r="BW9" s="113" t="n">
        <f aca="false">BH9+BI9</f>
        <v>5.124</v>
      </c>
      <c r="BX9" s="137" t="n">
        <v>24</v>
      </c>
      <c r="BY9" s="114" t="n">
        <v>24</v>
      </c>
      <c r="CA9" s="114" t="n">
        <v>24</v>
      </c>
      <c r="CB9" s="114" t="n">
        <v>9.94</v>
      </c>
      <c r="CD9" s="114" t="n">
        <v>2.1</v>
      </c>
      <c r="CE9" s="114" t="n">
        <v>3.5</v>
      </c>
      <c r="CF9" s="126" t="n">
        <v>1.7</v>
      </c>
      <c r="CG9" s="114" t="n">
        <v>1.5</v>
      </c>
    </row>
    <row r="10" customFormat="false" ht="15" hidden="false" customHeight="false" outlineLevel="0" collapsed="false">
      <c r="A10" s="90"/>
      <c r="B10" s="91" t="n">
        <v>43162</v>
      </c>
      <c r="C10" s="92" t="n">
        <v>70.4</v>
      </c>
      <c r="D10" s="93" t="n">
        <v>0.742</v>
      </c>
      <c r="E10" s="92" t="n">
        <v>63.64</v>
      </c>
      <c r="F10" s="95" t="n">
        <v>81</v>
      </c>
      <c r="G10" s="95" t="n">
        <v>62</v>
      </c>
      <c r="H10" s="96" t="n">
        <v>24</v>
      </c>
      <c r="I10" s="96" t="n">
        <v>0</v>
      </c>
      <c r="J10" s="96" t="n">
        <v>24</v>
      </c>
      <c r="K10" s="96" t="n">
        <v>0</v>
      </c>
      <c r="L10" s="97" t="n">
        <v>0</v>
      </c>
      <c r="M10" s="97" t="n">
        <v>0</v>
      </c>
      <c r="N10" s="97" t="n">
        <v>0</v>
      </c>
      <c r="O10" s="97" t="n">
        <v>0</v>
      </c>
      <c r="P10" s="97" t="n">
        <v>24</v>
      </c>
      <c r="Q10" s="97" t="n">
        <v>0</v>
      </c>
      <c r="R10" s="97" t="n">
        <v>3690</v>
      </c>
      <c r="S10" s="197" t="n">
        <v>3603</v>
      </c>
      <c r="T10" s="197" t="n">
        <v>3603</v>
      </c>
      <c r="U10" s="197" t="n">
        <v>3518</v>
      </c>
      <c r="V10" s="197" t="n">
        <v>3621</v>
      </c>
      <c r="W10" s="96" t="n">
        <v>45</v>
      </c>
      <c r="X10" s="96" t="n">
        <v>0</v>
      </c>
      <c r="Y10" s="96" t="n">
        <v>44</v>
      </c>
      <c r="Z10" s="96" t="n">
        <v>0</v>
      </c>
      <c r="AA10" s="96" t="n">
        <v>62</v>
      </c>
      <c r="AB10" s="95" t="n">
        <v>0</v>
      </c>
      <c r="AC10" s="100" t="n">
        <f aca="false">V10-U10+AZ10</f>
        <v>103</v>
      </c>
      <c r="AD10" s="101" t="n">
        <f aca="false">U10-T10</f>
        <v>-85</v>
      </c>
      <c r="AE10" s="95" t="n">
        <v>154</v>
      </c>
      <c r="AF10" s="102" t="n">
        <f aca="false">IF(AE10&gt;0, V10/(AE10*24),"no data")</f>
        <v>0.979707792207792</v>
      </c>
      <c r="AG10" s="103" t="n">
        <f aca="false">IF(R10&gt;0,R10/24,"no data")</f>
        <v>153.75</v>
      </c>
      <c r="AH10" s="102" t="n">
        <f aca="false">IF(U10&gt;0,(U10/R10),"no data")</f>
        <v>0.953387533875339</v>
      </c>
      <c r="AI10" s="104" t="n">
        <f aca="false">(1440-((W10*X10)+(Y10*Z10)+(AA10*AB10))/(W10+Y10+AA10))/1440</f>
        <v>1</v>
      </c>
      <c r="AJ10" s="105" t="n">
        <f aca="false">IF(U10&gt;0,(1440-((X10*W10+AT10*AU10)+(Z10*Y10+AV10*AW10)+(AA10*AB10+AX10*AY10))/(W10+Y10+AA10))/1440,"no data")</f>
        <v>1</v>
      </c>
      <c r="AK10" s="127" t="n">
        <v>9.885</v>
      </c>
      <c r="AL10" s="133" t="n">
        <v>137.23</v>
      </c>
      <c r="AM10" s="94" t="n">
        <f aca="false">AK10*AL10</f>
        <v>1356.51855</v>
      </c>
      <c r="AN10" s="127" t="n">
        <v>31.02889</v>
      </c>
      <c r="AO10" s="199" t="n">
        <v>962.260332225871</v>
      </c>
      <c r="AP10" s="109" t="n">
        <f aca="false">AN10*AO10</f>
        <v>29857.87</v>
      </c>
      <c r="AQ10" s="130" t="n">
        <f aca="false">IF(U10&gt;0,((((AK10*AL10)+(AN10*AO10))/(U10*1000))*1000000),"no data")</f>
        <v>8872.76536384309</v>
      </c>
      <c r="AR10" s="111" t="n">
        <f aca="false">S10/24</f>
        <v>150.125</v>
      </c>
      <c r="AS10" s="36"/>
      <c r="AT10" s="95" t="n">
        <v>0</v>
      </c>
      <c r="AU10" s="112" t="n">
        <v>0</v>
      </c>
      <c r="AV10" s="112" t="n">
        <v>0</v>
      </c>
      <c r="AW10" s="95" t="n">
        <v>0</v>
      </c>
      <c r="AX10" s="112" t="n">
        <v>0</v>
      </c>
      <c r="AY10" s="95" t="n">
        <v>0</v>
      </c>
      <c r="AZ10" s="95" t="n">
        <v>0</v>
      </c>
      <c r="BB10" s="113" t="n">
        <v>1068</v>
      </c>
      <c r="BC10" s="113" t="n">
        <v>1055</v>
      </c>
      <c r="BD10" s="113" t="n">
        <v>1498</v>
      </c>
      <c r="BE10" s="113" t="n">
        <f aca="false">BC10-BB10</f>
        <v>-13</v>
      </c>
      <c r="BF10" s="113" t="n">
        <f aca="false">AQ10</f>
        <v>8872.76536384309</v>
      </c>
      <c r="BG10" s="114" t="n">
        <f aca="false">BD10/24</f>
        <v>62.4166666666667</v>
      </c>
      <c r="BH10" s="115" t="n">
        <v>2.627</v>
      </c>
      <c r="BI10" s="116" t="n">
        <v>2.611</v>
      </c>
      <c r="BJ10" s="117" t="n">
        <v>27.2</v>
      </c>
      <c r="BK10" s="118" t="n">
        <v>28.14</v>
      </c>
      <c r="BL10" s="118" t="n">
        <v>22.41</v>
      </c>
      <c r="BM10" s="118" t="n">
        <v>29.01</v>
      </c>
      <c r="BN10" s="118" t="n">
        <v>989.4</v>
      </c>
      <c r="BO10" s="117" t="n">
        <v>50.07</v>
      </c>
      <c r="BP10" s="119" t="n">
        <v>0.9365</v>
      </c>
      <c r="BQ10" s="114" t="n">
        <v>96.15</v>
      </c>
      <c r="BR10" s="114" t="n">
        <v>84.76</v>
      </c>
      <c r="BS10" s="120" t="n">
        <f aca="false">BR10-BQ10</f>
        <v>-11.39</v>
      </c>
      <c r="BT10" s="134" t="n">
        <v>12381</v>
      </c>
      <c r="BU10" s="134" t="n">
        <v>12285</v>
      </c>
      <c r="BV10" s="135" t="n">
        <f aca="false">BU10-BT10</f>
        <v>-96</v>
      </c>
      <c r="BW10" s="113" t="n">
        <f aca="false">BH10+BI10</f>
        <v>5.238</v>
      </c>
      <c r="BX10" s="114" t="n">
        <v>24</v>
      </c>
      <c r="BY10" s="114" t="n">
        <v>24</v>
      </c>
      <c r="CA10" s="114" t="n">
        <v>24</v>
      </c>
      <c r="CB10" s="114" t="n">
        <v>7</v>
      </c>
      <c r="CD10" s="114" t="n">
        <v>2.1</v>
      </c>
      <c r="CE10" s="114" t="n">
        <v>3.4</v>
      </c>
      <c r="CF10" s="126" t="n">
        <v>1.6</v>
      </c>
      <c r="CG10" s="126" t="n">
        <v>1.4</v>
      </c>
    </row>
    <row r="11" customFormat="false" ht="15" hidden="false" customHeight="false" outlineLevel="0" collapsed="false">
      <c r="A11" s="90"/>
      <c r="B11" s="91" t="n">
        <v>43163</v>
      </c>
      <c r="C11" s="92" t="n">
        <v>68.16</v>
      </c>
      <c r="D11" s="93" t="n">
        <v>0.6741</v>
      </c>
      <c r="E11" s="92" t="n">
        <v>58.79</v>
      </c>
      <c r="F11" s="95" t="n">
        <v>82</v>
      </c>
      <c r="G11" s="95" t="n">
        <v>58</v>
      </c>
      <c r="H11" s="96" t="n">
        <v>24</v>
      </c>
      <c r="I11" s="96" t="n">
        <v>0</v>
      </c>
      <c r="J11" s="96" t="n">
        <v>12</v>
      </c>
      <c r="K11" s="96" t="n">
        <v>10</v>
      </c>
      <c r="L11" s="97" t="n">
        <v>0</v>
      </c>
      <c r="M11" s="97" t="n">
        <v>0</v>
      </c>
      <c r="N11" s="97" t="n">
        <v>0</v>
      </c>
      <c r="O11" s="97" t="n">
        <v>0</v>
      </c>
      <c r="P11" s="97" t="n">
        <v>12</v>
      </c>
      <c r="Q11" s="97" t="n">
        <v>2</v>
      </c>
      <c r="R11" s="97" t="n">
        <v>3683</v>
      </c>
      <c r="S11" s="197" t="n">
        <v>2744</v>
      </c>
      <c r="T11" s="197" t="n">
        <v>2744</v>
      </c>
      <c r="U11" s="197" t="n">
        <v>2695</v>
      </c>
      <c r="V11" s="197" t="n">
        <v>2789</v>
      </c>
      <c r="W11" s="96" t="n">
        <v>45</v>
      </c>
      <c r="X11" s="96" t="n">
        <v>0</v>
      </c>
      <c r="Y11" s="96" t="n">
        <v>46</v>
      </c>
      <c r="Z11" s="96" t="n">
        <v>643</v>
      </c>
      <c r="AA11" s="96" t="n">
        <v>62</v>
      </c>
      <c r="AB11" s="95" t="n">
        <v>0</v>
      </c>
      <c r="AC11" s="100" t="n">
        <f aca="false">V11-U11+AZ11</f>
        <v>94</v>
      </c>
      <c r="AD11" s="101" t="n">
        <f aca="false">U11-T11</f>
        <v>-49</v>
      </c>
      <c r="AE11" s="95" t="n">
        <v>154</v>
      </c>
      <c r="AF11" s="102" t="n">
        <f aca="false">IF(AE11&gt;0, V11/(AE11*24),"no data")</f>
        <v>0.754599567099567</v>
      </c>
      <c r="AG11" s="103" t="n">
        <f aca="false">IF(R11&gt;0,R11/24,"no data")</f>
        <v>153.458333333333</v>
      </c>
      <c r="AH11" s="102" t="n">
        <f aca="false">IF(U11&gt;0,(U11/R11),"no data")</f>
        <v>0.731740428998099</v>
      </c>
      <c r="AI11" s="104" t="n">
        <f aca="false">(1440-((W11*X11)+(Y11*Z11)+(AA11*AB11))/(W11+Y11+AA11))/1440</f>
        <v>0.865749818445897</v>
      </c>
      <c r="AJ11" s="105" t="n">
        <f aca="false">IF(U11&gt;0,(1440-((X11*W11+AT11*AU11)+(Z11*Y11+AV11*AW11)+(AA11*AB11+AX11*AY11))/(W11+Y11+AA11))/1440,"no data")</f>
        <v>0.760988562091503</v>
      </c>
      <c r="AK11" s="127" t="n">
        <v>5.185</v>
      </c>
      <c r="AL11" s="133" t="n">
        <v>153.48</v>
      </c>
      <c r="AM11" s="94" t="n">
        <f aca="false">AK11*AL11</f>
        <v>795.7938</v>
      </c>
      <c r="AN11" s="127" t="n">
        <v>24.18801</v>
      </c>
      <c r="AO11" s="199" t="n">
        <v>962.103951503245</v>
      </c>
      <c r="AP11" s="109" t="n">
        <f aca="false">AN11*AO11</f>
        <v>23271.38</v>
      </c>
      <c r="AQ11" s="130" t="n">
        <f aca="false">IF(U11&gt;0,((((AK11*AL11)+(AN11*AO11))/(U11*1000))*1000000),"no data")</f>
        <v>8930.30567717996</v>
      </c>
      <c r="AR11" s="111" t="n">
        <f aca="false">S11/24</f>
        <v>114.333333333333</v>
      </c>
      <c r="AS11" s="36"/>
      <c r="AT11" s="95" t="n">
        <v>0</v>
      </c>
      <c r="AU11" s="112" t="n">
        <v>0</v>
      </c>
      <c r="AV11" s="112" t="n">
        <v>23</v>
      </c>
      <c r="AW11" s="95" t="n">
        <v>67</v>
      </c>
      <c r="AX11" s="112" t="n">
        <v>30</v>
      </c>
      <c r="AY11" s="95" t="n">
        <v>718</v>
      </c>
      <c r="AZ11" s="95" t="n">
        <v>0</v>
      </c>
      <c r="BB11" s="113" t="n">
        <v>1088</v>
      </c>
      <c r="BC11" s="113" t="n">
        <v>597</v>
      </c>
      <c r="BD11" s="113" t="n">
        <v>1104</v>
      </c>
      <c r="BE11" s="113" t="n">
        <f aca="false">BC11-BB11</f>
        <v>-491</v>
      </c>
      <c r="BF11" s="113" t="n">
        <f aca="false">AQ11</f>
        <v>8930.30567717996</v>
      </c>
      <c r="BG11" s="114" t="n">
        <f aca="false">BD11/24</f>
        <v>46</v>
      </c>
      <c r="BH11" s="115" t="n">
        <v>2.442</v>
      </c>
      <c r="BI11" s="116" t="n">
        <v>1.215</v>
      </c>
      <c r="BJ11" s="117" t="n">
        <v>27.2</v>
      </c>
      <c r="BK11" s="118" t="n">
        <v>28.49</v>
      </c>
      <c r="BL11" s="118" t="n">
        <v>12.64</v>
      </c>
      <c r="BM11" s="118" t="n">
        <v>16.19</v>
      </c>
      <c r="BN11" s="118" t="n">
        <v>991.46</v>
      </c>
      <c r="BO11" s="117" t="n">
        <v>50.08</v>
      </c>
      <c r="BP11" s="119" t="n">
        <v>0.9307</v>
      </c>
      <c r="BQ11" s="114" t="n">
        <v>95.82</v>
      </c>
      <c r="BR11" s="114" t="n">
        <v>86.75</v>
      </c>
      <c r="BS11" s="120" t="n">
        <f aca="false">BR11-BQ11</f>
        <v>-9.06999999999999</v>
      </c>
      <c r="BT11" s="113" t="n">
        <v>12305</v>
      </c>
      <c r="BU11" s="113" t="n">
        <v>11871</v>
      </c>
      <c r="BV11" s="135" t="n">
        <f aca="false">BU11-BT11</f>
        <v>-434</v>
      </c>
      <c r="BW11" s="113" t="n">
        <f aca="false">BH11+BI11</f>
        <v>3.657</v>
      </c>
      <c r="BX11" s="126" t="n">
        <v>24</v>
      </c>
      <c r="BY11" s="126" t="n">
        <v>12.42</v>
      </c>
      <c r="CA11" s="126" t="n">
        <v>24</v>
      </c>
      <c r="CB11" s="126" t="n">
        <v>8.22</v>
      </c>
      <c r="CD11" s="126" t="n">
        <v>2.2</v>
      </c>
      <c r="CE11" s="126" t="n">
        <v>3.6</v>
      </c>
      <c r="CF11" s="126" t="n">
        <v>1.8</v>
      </c>
      <c r="CG11" s="126" t="n">
        <v>1.9</v>
      </c>
    </row>
    <row r="12" customFormat="false" ht="15" hidden="false" customHeight="true" outlineLevel="0" collapsed="false">
      <c r="A12" s="90" t="s">
        <v>101</v>
      </c>
      <c r="B12" s="91" t="n">
        <v>43164</v>
      </c>
      <c r="C12" s="140" t="n">
        <v>71.24</v>
      </c>
      <c r="D12" s="141" t="n">
        <v>0.6714</v>
      </c>
      <c r="E12" s="140" t="n">
        <v>61.13</v>
      </c>
      <c r="F12" s="143" t="n">
        <v>84</v>
      </c>
      <c r="G12" s="143" t="n">
        <v>62</v>
      </c>
      <c r="H12" s="144" t="n">
        <v>24</v>
      </c>
      <c r="I12" s="144" t="n">
        <v>0</v>
      </c>
      <c r="J12" s="144" t="n">
        <v>24</v>
      </c>
      <c r="K12" s="144" t="n">
        <v>0</v>
      </c>
      <c r="L12" s="145" t="n">
        <v>0</v>
      </c>
      <c r="M12" s="145" t="n">
        <v>0</v>
      </c>
      <c r="N12" s="145" t="n">
        <v>0</v>
      </c>
      <c r="O12" s="145" t="n">
        <v>0</v>
      </c>
      <c r="P12" s="145" t="n">
        <v>24</v>
      </c>
      <c r="Q12" s="143" t="n">
        <v>0</v>
      </c>
      <c r="R12" s="143" t="n">
        <v>3667</v>
      </c>
      <c r="S12" s="143" t="n">
        <v>3609</v>
      </c>
      <c r="T12" s="143" t="n">
        <v>3609</v>
      </c>
      <c r="U12" s="143" t="n">
        <v>3532</v>
      </c>
      <c r="V12" s="144" t="n">
        <v>3638</v>
      </c>
      <c r="W12" s="144" t="n">
        <v>45</v>
      </c>
      <c r="X12" s="144" t="n">
        <v>0</v>
      </c>
      <c r="Y12" s="144" t="n">
        <v>47</v>
      </c>
      <c r="Z12" s="145" t="n">
        <v>0</v>
      </c>
      <c r="AA12" s="145" t="n">
        <v>60</v>
      </c>
      <c r="AB12" s="145" t="n">
        <v>0</v>
      </c>
      <c r="AC12" s="149" t="n">
        <f aca="false">V12-U12+AZ12</f>
        <v>106</v>
      </c>
      <c r="AD12" s="150" t="n">
        <f aca="false">U12-T12</f>
        <v>-77</v>
      </c>
      <c r="AE12" s="143" t="n">
        <v>156</v>
      </c>
      <c r="AF12" s="151" t="n">
        <f aca="false">IF(AE12&gt;0, V12/(AE12*24),"no data")</f>
        <v>0.971688034188034</v>
      </c>
      <c r="AG12" s="152" t="n">
        <f aca="false">IF(R12&gt;0,R12/24,"no data")</f>
        <v>152.791666666667</v>
      </c>
      <c r="AH12" s="151" t="n">
        <f aca="false">IF(U12&gt;0,(U12/R12),"no data")</f>
        <v>0.963185164985001</v>
      </c>
      <c r="AI12" s="153" t="n">
        <f aca="false">(1440-((W12*X12)+(Y12*Z12)+(AA12*AB12))/(W12+Y12+AA12))/1440</f>
        <v>1</v>
      </c>
      <c r="AJ12" s="154" t="n">
        <f aca="false">IF(U12&gt;0,(1440-((X12*W12+AT12*AU12)+(Z12*Y12+AV12*AW12)+(AA12*AB12+AX12*AY12))/(W12+Y12+AA12))/1440,"no data")</f>
        <v>1</v>
      </c>
      <c r="AK12" s="127" t="n">
        <v>9.92</v>
      </c>
      <c r="AL12" s="133" t="n">
        <v>134.84</v>
      </c>
      <c r="AM12" s="201" t="n">
        <f aca="false">AK12*AL12</f>
        <v>1337.6128</v>
      </c>
      <c r="AN12" s="127" t="n">
        <v>30.47429</v>
      </c>
      <c r="AO12" s="199" t="n">
        <v>962.35318361806</v>
      </c>
      <c r="AP12" s="155" t="n">
        <f aca="false">AN12*AO12</f>
        <v>29327.03</v>
      </c>
      <c r="AQ12" s="156" t="n">
        <f aca="false">IF(U12&gt;0,((((AK12*AL12)+(AN12*AO12))/(U12*1000))*1000000),"no data")</f>
        <v>8681.94869762174</v>
      </c>
      <c r="AR12" s="157" t="n">
        <f aca="false">S12/24</f>
        <v>150.375</v>
      </c>
      <c r="AS12" s="36"/>
      <c r="AT12" s="158" t="n">
        <v>0</v>
      </c>
      <c r="AU12" s="143" t="n">
        <v>0</v>
      </c>
      <c r="AV12" s="159" t="n">
        <v>0</v>
      </c>
      <c r="AW12" s="159" t="n">
        <v>0</v>
      </c>
      <c r="AX12" s="143" t="n">
        <v>0</v>
      </c>
      <c r="AY12" s="159" t="n">
        <v>0</v>
      </c>
      <c r="AZ12" s="143" t="n">
        <v>0</v>
      </c>
      <c r="BB12" s="143" t="n">
        <v>1078</v>
      </c>
      <c r="BC12" s="143" t="n">
        <v>1129</v>
      </c>
      <c r="BD12" s="143" t="n">
        <v>1431</v>
      </c>
      <c r="BE12" s="160" t="n">
        <f aca="false">BC12-BB12</f>
        <v>51</v>
      </c>
      <c r="BF12" s="161" t="n">
        <f aca="false">AQ12</f>
        <v>8681.94869762174</v>
      </c>
      <c r="BG12" s="162" t="n">
        <f aca="false">BD12/24</f>
        <v>59.625</v>
      </c>
      <c r="BH12" s="163" t="n">
        <v>2.152</v>
      </c>
      <c r="BI12" s="164" t="n">
        <v>2.152</v>
      </c>
      <c r="BJ12" s="162" t="n">
        <v>27.2</v>
      </c>
      <c r="BK12" s="160" t="n">
        <v>28.21</v>
      </c>
      <c r="BL12" s="160" t="n">
        <v>23.18</v>
      </c>
      <c r="BM12" s="160" t="n">
        <v>29.15</v>
      </c>
      <c r="BN12" s="160" t="n">
        <v>994.4</v>
      </c>
      <c r="BO12" s="162" t="n">
        <v>50.08</v>
      </c>
      <c r="BP12" s="165" t="n">
        <v>0.9374</v>
      </c>
      <c r="BQ12" s="162" t="n">
        <v>95.89</v>
      </c>
      <c r="BR12" s="162" t="n">
        <v>86.75</v>
      </c>
      <c r="BS12" s="120" t="n">
        <f aca="false">BR12-BQ12</f>
        <v>-9.14</v>
      </c>
      <c r="BT12" s="160" t="n">
        <v>12295</v>
      </c>
      <c r="BU12" s="160" t="n">
        <v>11795</v>
      </c>
      <c r="BV12" s="135" t="n">
        <f aca="false">BU12-BT12</f>
        <v>-500</v>
      </c>
      <c r="BW12" s="160" t="n">
        <f aca="false">BH12+BI12</f>
        <v>4.304</v>
      </c>
      <c r="BX12" s="162" t="n">
        <v>24</v>
      </c>
      <c r="BY12" s="162" t="n">
        <v>24</v>
      </c>
      <c r="CA12" s="162" t="n">
        <v>24</v>
      </c>
      <c r="CB12" s="162" t="n">
        <v>7.93</v>
      </c>
      <c r="CD12" s="162" t="n">
        <v>2.2</v>
      </c>
      <c r="CE12" s="162" t="n">
        <v>3.6</v>
      </c>
      <c r="CF12" s="162" t="n">
        <v>1.8</v>
      </c>
      <c r="CG12" s="162" t="n">
        <v>1.5</v>
      </c>
    </row>
    <row r="13" customFormat="false" ht="15" hidden="false" customHeight="false" outlineLevel="0" collapsed="false">
      <c r="A13" s="90"/>
      <c r="B13" s="91" t="n">
        <v>43165</v>
      </c>
      <c r="C13" s="140" t="n">
        <v>72.06</v>
      </c>
      <c r="D13" s="166" t="n">
        <v>0.6601</v>
      </c>
      <c r="E13" s="140" t="n">
        <v>61.56</v>
      </c>
      <c r="F13" s="143" t="n">
        <v>81</v>
      </c>
      <c r="G13" s="143" t="n">
        <v>61</v>
      </c>
      <c r="H13" s="144" t="n">
        <v>24</v>
      </c>
      <c r="I13" s="144" t="n">
        <v>0</v>
      </c>
      <c r="J13" s="144" t="n">
        <v>24</v>
      </c>
      <c r="K13" s="144" t="n">
        <v>0</v>
      </c>
      <c r="L13" s="145" t="n">
        <v>0</v>
      </c>
      <c r="M13" s="145" t="n">
        <v>0</v>
      </c>
      <c r="N13" s="145" t="n">
        <v>0</v>
      </c>
      <c r="O13" s="145" t="n">
        <v>0</v>
      </c>
      <c r="P13" s="145" t="n">
        <v>24</v>
      </c>
      <c r="Q13" s="143" t="n">
        <v>0</v>
      </c>
      <c r="R13" s="143" t="n">
        <v>3665</v>
      </c>
      <c r="S13" s="143" t="n">
        <v>3609</v>
      </c>
      <c r="T13" s="143" t="n">
        <v>3609</v>
      </c>
      <c r="U13" s="143" t="n">
        <v>3526</v>
      </c>
      <c r="V13" s="144" t="n">
        <v>3636</v>
      </c>
      <c r="W13" s="144" t="n">
        <v>45</v>
      </c>
      <c r="X13" s="144" t="n">
        <v>0</v>
      </c>
      <c r="Y13" s="144" t="n">
        <v>47</v>
      </c>
      <c r="Z13" s="145" t="n">
        <v>0</v>
      </c>
      <c r="AA13" s="145" t="n">
        <v>60</v>
      </c>
      <c r="AB13" s="145" t="n">
        <v>0</v>
      </c>
      <c r="AC13" s="149" t="n">
        <f aca="false">V13-U13+AZ13</f>
        <v>110</v>
      </c>
      <c r="AD13" s="150" t="n">
        <f aca="false">U13-T13</f>
        <v>-83</v>
      </c>
      <c r="AE13" s="143" t="n">
        <v>155</v>
      </c>
      <c r="AF13" s="151" t="n">
        <f aca="false">IF(AE13&gt;0, V13/(AE13*24),"no data")</f>
        <v>0.97741935483871</v>
      </c>
      <c r="AG13" s="152" t="n">
        <f aca="false">IF(R13&gt;0,R13/24,"no data")</f>
        <v>152.708333333333</v>
      </c>
      <c r="AH13" s="151" t="n">
        <f aca="false">IF(U13&gt;0,(U13/R13),"no data")</f>
        <v>0.962073669849932</v>
      </c>
      <c r="AI13" s="153" t="n">
        <f aca="false">(1440-((W13*X13)+(Y13*Z13)+(AA13*AB13))/(W13+Y13+AA13))/1440</f>
        <v>1</v>
      </c>
      <c r="AJ13" s="154" t="n">
        <f aca="false">IF(U13&gt;0,(1440-((X13*W13+AT13*AU13)+(Z13*Y13+AV13*AW13)+(AA13*AB13+AX13*AY13))/(W13+Y13+AA13))/1440,"no data")</f>
        <v>1</v>
      </c>
      <c r="AK13" s="127" t="n">
        <v>9.9</v>
      </c>
      <c r="AL13" s="133" t="n">
        <v>136.13</v>
      </c>
      <c r="AM13" s="201" t="n">
        <f aca="false">AK13*AL13</f>
        <v>1347.687</v>
      </c>
      <c r="AN13" s="127" t="n">
        <v>30.44587</v>
      </c>
      <c r="AO13" s="199" t="n">
        <v>964.98769783882</v>
      </c>
      <c r="AP13" s="155" t="n">
        <f aca="false">AN13*AO13</f>
        <v>29379.89</v>
      </c>
      <c r="AQ13" s="156" t="n">
        <f aca="false">IF(U13&gt;0,((((AK13*AL13)+(AN13*AO13))/(U13*1000))*1000000),"no data")</f>
        <v>8714.57090187181</v>
      </c>
      <c r="AR13" s="157" t="n">
        <f aca="false">S13/24</f>
        <v>150.375</v>
      </c>
      <c r="AS13" s="36"/>
      <c r="AT13" s="158" t="n">
        <v>0</v>
      </c>
      <c r="AU13" s="143" t="n">
        <v>0</v>
      </c>
      <c r="AV13" s="159" t="n">
        <v>0</v>
      </c>
      <c r="AW13" s="159" t="n">
        <v>0</v>
      </c>
      <c r="AX13" s="143" t="n">
        <v>0</v>
      </c>
      <c r="AY13" s="159" t="n">
        <v>0</v>
      </c>
      <c r="AZ13" s="143" t="n">
        <v>0</v>
      </c>
      <c r="BB13" s="143" t="n">
        <v>1074</v>
      </c>
      <c r="BC13" s="143" t="n">
        <v>1124</v>
      </c>
      <c r="BD13" s="143" t="n">
        <v>1438</v>
      </c>
      <c r="BE13" s="160" t="n">
        <f aca="false">BC13-BB13</f>
        <v>50</v>
      </c>
      <c r="BF13" s="161" t="n">
        <f aca="false">AQ13</f>
        <v>8714.57090187181</v>
      </c>
      <c r="BG13" s="162" t="n">
        <f aca="false">BD13/24</f>
        <v>59.9166666666667</v>
      </c>
      <c r="BH13" s="163" t="n">
        <v>2.177</v>
      </c>
      <c r="BI13" s="164" t="n">
        <v>2.177</v>
      </c>
      <c r="BJ13" s="162" t="n">
        <v>27.2</v>
      </c>
      <c r="BK13" s="160" t="n">
        <v>28.09</v>
      </c>
      <c r="BL13" s="160" t="n">
        <v>23.01</v>
      </c>
      <c r="BM13" s="160" t="n">
        <v>29</v>
      </c>
      <c r="BN13" s="160" t="n">
        <v>995.2</v>
      </c>
      <c r="BO13" s="160" t="n">
        <v>49.99</v>
      </c>
      <c r="BP13" s="165" t="n">
        <v>0.9372</v>
      </c>
      <c r="BQ13" s="162" t="n">
        <v>95.96</v>
      </c>
      <c r="BR13" s="162" t="n">
        <v>86.64</v>
      </c>
      <c r="BS13" s="120" t="n">
        <f aca="false">BR13-BQ13</f>
        <v>-9.31999999999999</v>
      </c>
      <c r="BT13" s="160" t="n">
        <v>12291</v>
      </c>
      <c r="BU13" s="160" t="n">
        <v>11784</v>
      </c>
      <c r="BV13" s="135" t="n">
        <f aca="false">BU13-BT13</f>
        <v>-507</v>
      </c>
      <c r="BW13" s="160" t="n">
        <f aca="false">BH13+BI13</f>
        <v>4.354</v>
      </c>
      <c r="BX13" s="162" t="n">
        <v>24</v>
      </c>
      <c r="BY13" s="162" t="n">
        <v>24</v>
      </c>
      <c r="CA13" s="162" t="n">
        <v>24</v>
      </c>
      <c r="CB13" s="162" t="n">
        <v>9.53</v>
      </c>
      <c r="CD13" s="162" t="n">
        <v>2.1</v>
      </c>
      <c r="CE13" s="162" t="n">
        <v>3.5</v>
      </c>
      <c r="CF13" s="162" t="n">
        <v>1.8</v>
      </c>
      <c r="CG13" s="162" t="n">
        <v>1.5</v>
      </c>
    </row>
    <row r="14" customFormat="false" ht="15" hidden="false" customHeight="false" outlineLevel="0" collapsed="false">
      <c r="A14" s="90"/>
      <c r="B14" s="91" t="n">
        <v>43166</v>
      </c>
      <c r="C14" s="140" t="n">
        <v>74</v>
      </c>
      <c r="D14" s="166" t="n">
        <v>0.63</v>
      </c>
      <c r="E14" s="140" t="n">
        <v>62</v>
      </c>
      <c r="F14" s="143" t="n">
        <v>88</v>
      </c>
      <c r="G14" s="143" t="n">
        <v>64</v>
      </c>
      <c r="H14" s="144" t="n">
        <v>24</v>
      </c>
      <c r="I14" s="144" t="n">
        <v>0</v>
      </c>
      <c r="J14" s="144" t="n">
        <v>24</v>
      </c>
      <c r="K14" s="144" t="n">
        <v>0</v>
      </c>
      <c r="L14" s="145" t="n">
        <v>0</v>
      </c>
      <c r="M14" s="145" t="n">
        <v>0</v>
      </c>
      <c r="N14" s="145" t="n">
        <v>0</v>
      </c>
      <c r="O14" s="145" t="n">
        <v>0</v>
      </c>
      <c r="P14" s="145" t="n">
        <v>24</v>
      </c>
      <c r="Q14" s="143" t="n">
        <v>0</v>
      </c>
      <c r="R14" s="143" t="n">
        <v>3648</v>
      </c>
      <c r="S14" s="143" t="n">
        <v>3611</v>
      </c>
      <c r="T14" s="143" t="n">
        <v>3611</v>
      </c>
      <c r="U14" s="143" t="n">
        <v>3528</v>
      </c>
      <c r="V14" s="144" t="n">
        <v>3637</v>
      </c>
      <c r="W14" s="144" t="n">
        <v>45</v>
      </c>
      <c r="X14" s="144" t="n">
        <v>0</v>
      </c>
      <c r="Y14" s="144" t="n">
        <v>46</v>
      </c>
      <c r="Z14" s="145" t="n">
        <v>0</v>
      </c>
      <c r="AA14" s="145" t="n">
        <v>61</v>
      </c>
      <c r="AB14" s="145" t="n">
        <v>0</v>
      </c>
      <c r="AC14" s="149" t="n">
        <f aca="false">V14-U14+AZ14</f>
        <v>109</v>
      </c>
      <c r="AD14" s="150" t="n">
        <f aca="false">U14-T14</f>
        <v>-83</v>
      </c>
      <c r="AE14" s="143" t="n">
        <v>155</v>
      </c>
      <c r="AF14" s="151" t="n">
        <f aca="false">IF(AE14&gt;0, V14/(AE14*24),"no data")</f>
        <v>0.977688172043011</v>
      </c>
      <c r="AG14" s="152" t="n">
        <f aca="false">IF(R14&gt;0,R14/24,"no data")</f>
        <v>152</v>
      </c>
      <c r="AH14" s="151" t="n">
        <f aca="false">IF(U14&gt;0,(U14/R14),"no data")</f>
        <v>0.967105263157895</v>
      </c>
      <c r="AI14" s="153" t="n">
        <f aca="false">(1440-((W14*X14)+(Y14*Z14)+(AA14*AB14))/(W14+Y14+AA14))/1440</f>
        <v>1</v>
      </c>
      <c r="AJ14" s="154" t="n">
        <f aca="false">IF(U14&gt;0,(1440-((X14*W14+AT14*AU14)+(Z14*Y14+AV14*AW14)+(AA14*AB14+AX14*AY14))/(W14+Y14+AA14))/1440,"no data")</f>
        <v>1</v>
      </c>
      <c r="AK14" s="127" t="n">
        <v>9.914</v>
      </c>
      <c r="AL14" s="133" t="n">
        <v>133.79</v>
      </c>
      <c r="AM14" s="201" t="n">
        <f aca="false">AK14*AL14</f>
        <v>1326.39406</v>
      </c>
      <c r="AN14" s="127" t="n">
        <v>30.16108</v>
      </c>
      <c r="AO14" s="199" t="n">
        <v>978.378426767211</v>
      </c>
      <c r="AP14" s="155" t="n">
        <f aca="false">AN14*AO14</f>
        <v>29508.95</v>
      </c>
      <c r="AQ14" s="156" t="n">
        <f aca="false">IF(U14&gt;0,((((AK14*AL14)+(AN14*AO14))/(U14*1000))*1000000),"no data")</f>
        <v>8740.1768877551</v>
      </c>
      <c r="AR14" s="157" t="n">
        <f aca="false">S14/24</f>
        <v>150.458333333333</v>
      </c>
      <c r="AS14" s="36"/>
      <c r="AT14" s="167" t="n">
        <v>0</v>
      </c>
      <c r="AU14" s="143" t="n">
        <v>0</v>
      </c>
      <c r="AV14" s="159" t="n">
        <v>0</v>
      </c>
      <c r="AW14" s="159" t="n">
        <v>0</v>
      </c>
      <c r="AX14" s="143" t="n">
        <v>0</v>
      </c>
      <c r="AY14" s="159" t="n">
        <v>0</v>
      </c>
      <c r="AZ14" s="143" t="n">
        <v>0</v>
      </c>
      <c r="BB14" s="143" t="n">
        <v>1069</v>
      </c>
      <c r="BC14" s="143" t="n">
        <v>1113</v>
      </c>
      <c r="BD14" s="143" t="n">
        <v>1455</v>
      </c>
      <c r="BE14" s="160" t="n">
        <f aca="false">BC14-BB14</f>
        <v>44</v>
      </c>
      <c r="BF14" s="161" t="n">
        <f aca="false">AQ14</f>
        <v>8740.1768877551</v>
      </c>
      <c r="BG14" s="162" t="n">
        <f aca="false">BD14/24</f>
        <v>60.625</v>
      </c>
      <c r="BH14" s="163" t="n">
        <v>2.278</v>
      </c>
      <c r="BI14" s="164" t="n">
        <v>2.291</v>
      </c>
      <c r="BJ14" s="162" t="n">
        <v>27.2</v>
      </c>
      <c r="BK14" s="160" t="n">
        <v>27.51</v>
      </c>
      <c r="BL14" s="160" t="n">
        <v>22.48</v>
      </c>
      <c r="BM14" s="160" t="n">
        <v>28.71</v>
      </c>
      <c r="BN14" s="160" t="n">
        <v>992.8</v>
      </c>
      <c r="BO14" s="160" t="n">
        <v>50.02</v>
      </c>
      <c r="BP14" s="165" t="n">
        <v>0.9379</v>
      </c>
      <c r="BQ14" s="162" t="n">
        <v>95.89</v>
      </c>
      <c r="BR14" s="162" t="n">
        <v>86.54</v>
      </c>
      <c r="BS14" s="120" t="n">
        <f aca="false">BR14-BQ14</f>
        <v>-9.34999999999999</v>
      </c>
      <c r="BT14" s="160" t="n">
        <v>12082</v>
      </c>
      <c r="BU14" s="160" t="n">
        <v>11651</v>
      </c>
      <c r="BV14" s="135" t="n">
        <f aca="false">BU14-BT14</f>
        <v>-431</v>
      </c>
      <c r="BW14" s="160" t="n">
        <f aca="false">BH14+BI14</f>
        <v>4.569</v>
      </c>
      <c r="BX14" s="162" t="n">
        <v>24</v>
      </c>
      <c r="BY14" s="162" t="n">
        <v>24</v>
      </c>
      <c r="CA14" s="162" t="n">
        <v>24</v>
      </c>
      <c r="CB14" s="162" t="n">
        <v>6.21</v>
      </c>
      <c r="CD14" s="162" t="n">
        <v>2.1</v>
      </c>
      <c r="CE14" s="162" t="n">
        <v>3.6</v>
      </c>
      <c r="CF14" s="162" t="n">
        <v>1.7</v>
      </c>
      <c r="CG14" s="162" t="n">
        <v>1.6</v>
      </c>
    </row>
    <row r="15" customFormat="false" ht="15" hidden="false" customHeight="false" outlineLevel="0" collapsed="false">
      <c r="A15" s="90"/>
      <c r="B15" s="91" t="n">
        <v>43167</v>
      </c>
      <c r="C15" s="140" t="n">
        <v>75</v>
      </c>
      <c r="D15" s="166" t="n">
        <v>0.58</v>
      </c>
      <c r="E15" s="140" t="n">
        <v>61</v>
      </c>
      <c r="F15" s="168" t="n">
        <v>86</v>
      </c>
      <c r="G15" s="168" t="n">
        <v>65</v>
      </c>
      <c r="H15" s="144" t="n">
        <v>24</v>
      </c>
      <c r="I15" s="144" t="n">
        <v>0</v>
      </c>
      <c r="J15" s="144" t="n">
        <v>24</v>
      </c>
      <c r="K15" s="144" t="n">
        <v>0</v>
      </c>
      <c r="L15" s="145" t="n">
        <v>0</v>
      </c>
      <c r="M15" s="145" t="n">
        <v>0</v>
      </c>
      <c r="N15" s="145" t="n">
        <v>0</v>
      </c>
      <c r="O15" s="145" t="n">
        <v>0</v>
      </c>
      <c r="P15" s="145" t="n">
        <v>23</v>
      </c>
      <c r="Q15" s="143" t="n">
        <v>34</v>
      </c>
      <c r="R15" s="143" t="n">
        <v>3643</v>
      </c>
      <c r="S15" s="143" t="n">
        <v>3592</v>
      </c>
      <c r="T15" s="143" t="n">
        <v>3585</v>
      </c>
      <c r="U15" s="143" t="n">
        <v>3517</v>
      </c>
      <c r="V15" s="144" t="n">
        <v>3626</v>
      </c>
      <c r="W15" s="144" t="n">
        <v>44</v>
      </c>
      <c r="X15" s="144" t="n">
        <v>0</v>
      </c>
      <c r="Y15" s="144" t="n">
        <v>46</v>
      </c>
      <c r="Z15" s="145" t="n">
        <v>0</v>
      </c>
      <c r="AA15" s="145" t="n">
        <v>60</v>
      </c>
      <c r="AB15" s="145" t="n">
        <v>0</v>
      </c>
      <c r="AC15" s="149" t="n">
        <f aca="false">V15-U15+AZ15</f>
        <v>109</v>
      </c>
      <c r="AD15" s="150" t="n">
        <f aca="false">U15-T15</f>
        <v>-68</v>
      </c>
      <c r="AE15" s="143" t="n">
        <v>155</v>
      </c>
      <c r="AF15" s="151" t="n">
        <f aca="false">IF(AE15&gt;0, V15/(AE15*24),"no data")</f>
        <v>0.974731182795699</v>
      </c>
      <c r="AG15" s="152" t="n">
        <f aca="false">IF(R15&gt;0,R15/24,"no data")</f>
        <v>151.791666666667</v>
      </c>
      <c r="AH15" s="151" t="n">
        <f aca="false">IF(U15&gt;0,(U15/R15),"no data")</f>
        <v>0.965413121054076</v>
      </c>
      <c r="AI15" s="153" t="n">
        <f aca="false">(1440-((W15*X15)+(Y15*Z15)+(AA15*AB15))/(W15+Y15+AA15))/1440</f>
        <v>1</v>
      </c>
      <c r="AJ15" s="154" t="n">
        <f aca="false">IF(U15&gt;0,(1440-((X15*W15+AT15*AU15)+(Z15*Y15+AV15*AW15)+(AA15*AB15+AX15*AY15))/(W15+Y15+AA15))/1440,"no data")</f>
        <v>0.998314814814815</v>
      </c>
      <c r="AK15" s="127" t="n">
        <v>9.9</v>
      </c>
      <c r="AL15" s="133" t="n">
        <v>134.58</v>
      </c>
      <c r="AM15" s="201" t="n">
        <f aca="false">AK15*AL15</f>
        <v>1332.342</v>
      </c>
      <c r="AN15" s="127" t="n">
        <v>30.54689</v>
      </c>
      <c r="AO15" s="199" t="n">
        <v>966.372026743148</v>
      </c>
      <c r="AP15" s="155" t="n">
        <f aca="false">AN15*AO15</f>
        <v>29519.66</v>
      </c>
      <c r="AQ15" s="156" t="n">
        <f aca="false">IF(U15&gt;0,((((AK15*AL15)+(AN15*AO15))/(U15*1000))*1000000),"no data")</f>
        <v>8772.24964458345</v>
      </c>
      <c r="AR15" s="157" t="n">
        <f aca="false">S15/24</f>
        <v>149.666666666667</v>
      </c>
      <c r="AS15" s="36"/>
      <c r="AT15" s="143" t="n">
        <v>0</v>
      </c>
      <c r="AU15" s="159" t="n">
        <v>0</v>
      </c>
      <c r="AV15" s="159" t="n">
        <v>0</v>
      </c>
      <c r="AW15" s="143" t="n">
        <v>0</v>
      </c>
      <c r="AX15" s="159" t="n">
        <v>14</v>
      </c>
      <c r="AY15" s="143" t="n">
        <v>26</v>
      </c>
      <c r="AZ15" s="143" t="n">
        <v>0</v>
      </c>
      <c r="BB15" s="160" t="n">
        <v>1072</v>
      </c>
      <c r="BC15" s="160" t="n">
        <v>1114</v>
      </c>
      <c r="BD15" s="169" t="n">
        <v>1440</v>
      </c>
      <c r="BE15" s="160" t="n">
        <f aca="false">BC15-BB15</f>
        <v>42</v>
      </c>
      <c r="BF15" s="162" t="n">
        <f aca="false">AQ15</f>
        <v>8772.24964458345</v>
      </c>
      <c r="BG15" s="162" t="n">
        <f aca="false">BD15/24</f>
        <v>60</v>
      </c>
      <c r="BH15" s="163" t="n">
        <v>2.257</v>
      </c>
      <c r="BI15" s="164" t="n">
        <v>2.257</v>
      </c>
      <c r="BJ15" s="162" t="n">
        <v>27.2</v>
      </c>
      <c r="BK15" s="160" t="n">
        <v>28.07</v>
      </c>
      <c r="BL15" s="160" t="n">
        <v>22.9</v>
      </c>
      <c r="BM15" s="160" t="n">
        <v>28.8</v>
      </c>
      <c r="BN15" s="160" t="n">
        <v>993.5</v>
      </c>
      <c r="BO15" s="160" t="n">
        <v>50.07</v>
      </c>
      <c r="BP15" s="165" t="n">
        <v>0.9379</v>
      </c>
      <c r="BQ15" s="162" t="n">
        <v>95.8</v>
      </c>
      <c r="BR15" s="162" t="n">
        <v>86.5</v>
      </c>
      <c r="BS15" s="120" t="n">
        <f aca="false">BR15-BQ15</f>
        <v>-9.3</v>
      </c>
      <c r="BT15" s="160" t="n">
        <v>12319</v>
      </c>
      <c r="BU15" s="160" t="n">
        <v>11836</v>
      </c>
      <c r="BV15" s="135" t="n">
        <f aca="false">BU15-BT15</f>
        <v>-483</v>
      </c>
      <c r="BW15" s="160" t="n">
        <f aca="false">BH15+BI15</f>
        <v>4.514</v>
      </c>
      <c r="BX15" s="162" t="n">
        <v>24</v>
      </c>
      <c r="BY15" s="162" t="n">
        <v>24</v>
      </c>
      <c r="CA15" s="162" t="n">
        <v>24</v>
      </c>
      <c r="CB15" s="162" t="n">
        <v>9.4</v>
      </c>
      <c r="CD15" s="162" t="n">
        <v>2.1</v>
      </c>
      <c r="CE15" s="162" t="n">
        <v>3.6</v>
      </c>
      <c r="CF15" s="162" t="n">
        <v>1.8</v>
      </c>
      <c r="CG15" s="162" t="n">
        <v>1.6</v>
      </c>
    </row>
    <row r="16" customFormat="false" ht="15" hidden="false" customHeight="false" outlineLevel="0" collapsed="false">
      <c r="A16" s="90"/>
      <c r="B16" s="91" t="n">
        <v>43168</v>
      </c>
      <c r="C16" s="140" t="n">
        <v>72</v>
      </c>
      <c r="D16" s="166" t="n">
        <v>0.6</v>
      </c>
      <c r="E16" s="140" t="n">
        <v>59</v>
      </c>
      <c r="F16" s="143" t="n">
        <v>81</v>
      </c>
      <c r="G16" s="143" t="n">
        <v>60</v>
      </c>
      <c r="H16" s="143" t="n">
        <v>24</v>
      </c>
      <c r="I16" s="143" t="n">
        <v>0</v>
      </c>
      <c r="J16" s="143" t="n">
        <v>24</v>
      </c>
      <c r="K16" s="143" t="n">
        <v>0</v>
      </c>
      <c r="L16" s="145" t="n">
        <v>0</v>
      </c>
      <c r="M16" s="145" t="n">
        <v>0</v>
      </c>
      <c r="N16" s="145" t="n">
        <v>0</v>
      </c>
      <c r="O16" s="145" t="n">
        <v>0</v>
      </c>
      <c r="P16" s="145" t="n">
        <v>23</v>
      </c>
      <c r="Q16" s="143" t="n">
        <v>18</v>
      </c>
      <c r="R16" s="143" t="n">
        <v>3670</v>
      </c>
      <c r="S16" s="143" t="n">
        <v>3598</v>
      </c>
      <c r="T16" s="143" t="n">
        <v>3589</v>
      </c>
      <c r="U16" s="143" t="n">
        <v>3519</v>
      </c>
      <c r="V16" s="143" t="n">
        <v>3626</v>
      </c>
      <c r="W16" s="143" t="n">
        <v>45</v>
      </c>
      <c r="X16" s="143" t="n">
        <v>0</v>
      </c>
      <c r="Y16" s="143" t="n">
        <v>47</v>
      </c>
      <c r="Z16" s="145" t="n">
        <v>0</v>
      </c>
      <c r="AA16" s="145" t="n">
        <v>59</v>
      </c>
      <c r="AB16" s="145" t="n">
        <v>0</v>
      </c>
      <c r="AC16" s="149" t="n">
        <f aca="false">V16-U16+AZ16</f>
        <v>107</v>
      </c>
      <c r="AD16" s="150" t="n">
        <f aca="false">U16-T16</f>
        <v>-70</v>
      </c>
      <c r="AE16" s="143" t="n">
        <v>154</v>
      </c>
      <c r="AF16" s="151" t="n">
        <f aca="false">IF(AE16&gt;0, V16/(AE16*24),"no data")</f>
        <v>0.981060606060606</v>
      </c>
      <c r="AG16" s="152" t="n">
        <f aca="false">IF(R16&gt;0,R16/24,"no data")</f>
        <v>152.916666666667</v>
      </c>
      <c r="AH16" s="151" t="n">
        <f aca="false">IF(U16&gt;0,(U16/R16),"no data")</f>
        <v>0.958855585831063</v>
      </c>
      <c r="AI16" s="153" t="n">
        <f aca="false">IF(U16&gt;0,(1440-((W16*X16)+(Y16*Z16)+(AA16*AB16))/(W16+Y16+AA16))/1440,"no data")</f>
        <v>1</v>
      </c>
      <c r="AJ16" s="154" t="n">
        <f aca="false">IF(U16&gt;0,(1440-((X16*W16+AT16*AU16)+(Z16*Y16+AV16*AW16)+(AA16*AB16+AX16*AY16))/(W16+Y16+AA16))/1440,"no data")</f>
        <v>0.998261589403973</v>
      </c>
      <c r="AK16" s="127" t="n">
        <v>9.86</v>
      </c>
      <c r="AL16" s="133" t="n">
        <v>134.1</v>
      </c>
      <c r="AM16" s="201" t="n">
        <f aca="false">AK16*AL16</f>
        <v>1322.226</v>
      </c>
      <c r="AN16" s="127" t="n">
        <v>30.49879</v>
      </c>
      <c r="AO16" s="199" t="n">
        <v>961.283709943903</v>
      </c>
      <c r="AP16" s="155" t="n">
        <f aca="false">AN16*AO16</f>
        <v>29317.99</v>
      </c>
      <c r="AQ16" s="156" t="n">
        <f aca="false">IF(U16&gt;0,((((AK16*AL16)+(AN16*AO16))/(U16*1000))*1000000),"no data")</f>
        <v>8707.08042057403</v>
      </c>
      <c r="AR16" s="157" t="n">
        <f aca="false">S16/24</f>
        <v>149.916666666667</v>
      </c>
      <c r="AS16" s="36"/>
      <c r="AT16" s="143" t="n">
        <v>0</v>
      </c>
      <c r="AU16" s="143" t="n">
        <v>0</v>
      </c>
      <c r="AV16" s="143" t="n">
        <v>0</v>
      </c>
      <c r="AW16" s="143" t="n">
        <v>0</v>
      </c>
      <c r="AX16" s="143" t="n">
        <v>9</v>
      </c>
      <c r="AY16" s="143" t="n">
        <v>42</v>
      </c>
      <c r="AZ16" s="143" t="n">
        <v>0</v>
      </c>
      <c r="BB16" s="160" t="n">
        <v>1081</v>
      </c>
      <c r="BC16" s="160" t="n">
        <v>1127</v>
      </c>
      <c r="BD16" s="160" t="n">
        <v>1418</v>
      </c>
      <c r="BE16" s="160" t="n">
        <f aca="false">BC16-BB16</f>
        <v>46</v>
      </c>
      <c r="BF16" s="162" t="n">
        <f aca="false">AQ16</f>
        <v>8707.08042057403</v>
      </c>
      <c r="BG16" s="162" t="n">
        <f aca="false">BD16/24</f>
        <v>59.0833333333333</v>
      </c>
      <c r="BH16" s="163" t="n">
        <v>2.059</v>
      </c>
      <c r="BI16" s="164" t="n">
        <v>2.059</v>
      </c>
      <c r="BJ16" s="162" t="n">
        <v>27.2</v>
      </c>
      <c r="BK16" s="160" t="n">
        <v>28.45</v>
      </c>
      <c r="BL16" s="160" t="n">
        <v>23.31</v>
      </c>
      <c r="BM16" s="160" t="n">
        <v>28.63</v>
      </c>
      <c r="BN16" s="160" t="n">
        <v>995.5</v>
      </c>
      <c r="BO16" s="160" t="n">
        <v>50.04</v>
      </c>
      <c r="BP16" s="165" t="n">
        <v>0.9379</v>
      </c>
      <c r="BQ16" s="162" t="n">
        <v>95.74</v>
      </c>
      <c r="BR16" s="162" t="n">
        <v>86.44</v>
      </c>
      <c r="BS16" s="120" t="n">
        <f aca="false">BR16-BQ16</f>
        <v>-9.3</v>
      </c>
      <c r="BT16" s="160" t="n">
        <v>12368</v>
      </c>
      <c r="BU16" s="160" t="n">
        <v>11855</v>
      </c>
      <c r="BV16" s="135" t="n">
        <f aca="false">BU16-BT16</f>
        <v>-513</v>
      </c>
      <c r="BW16" s="160" t="n">
        <f aca="false">BH16+BI16</f>
        <v>4.118</v>
      </c>
      <c r="BX16" s="162" t="n">
        <v>24</v>
      </c>
      <c r="BY16" s="162" t="n">
        <v>24</v>
      </c>
      <c r="CA16" s="162" t="n">
        <v>24</v>
      </c>
      <c r="CB16" s="162" t="n">
        <v>7.1</v>
      </c>
      <c r="CD16" s="162" t="n">
        <v>2.1</v>
      </c>
      <c r="CE16" s="162" t="n">
        <v>3.5</v>
      </c>
      <c r="CF16" s="162" t="n">
        <v>1.8</v>
      </c>
      <c r="CG16" s="162" t="n">
        <v>1.7</v>
      </c>
    </row>
    <row r="17" customFormat="false" ht="15" hidden="false" customHeight="false" outlineLevel="0" collapsed="false">
      <c r="A17" s="90"/>
      <c r="B17" s="91" t="n">
        <v>43169</v>
      </c>
      <c r="C17" s="140" t="n">
        <v>73.2</v>
      </c>
      <c r="D17" s="166" t="n">
        <v>0.598</v>
      </c>
      <c r="E17" s="140" t="n">
        <v>60.06</v>
      </c>
      <c r="F17" s="143" t="n">
        <v>88</v>
      </c>
      <c r="G17" s="143" t="n">
        <v>62</v>
      </c>
      <c r="H17" s="143" t="n">
        <v>24</v>
      </c>
      <c r="I17" s="143" t="n">
        <v>0</v>
      </c>
      <c r="J17" s="143" t="n">
        <v>24</v>
      </c>
      <c r="K17" s="143" t="n">
        <v>0</v>
      </c>
      <c r="L17" s="145" t="n">
        <v>0</v>
      </c>
      <c r="M17" s="145" t="n">
        <v>0</v>
      </c>
      <c r="N17" s="145" t="n">
        <v>0</v>
      </c>
      <c r="O17" s="145" t="n">
        <v>0</v>
      </c>
      <c r="P17" s="145" t="n">
        <v>24</v>
      </c>
      <c r="Q17" s="143" t="n">
        <v>0</v>
      </c>
      <c r="R17" s="143" t="n">
        <v>3653</v>
      </c>
      <c r="S17" s="143" t="n">
        <v>3592</v>
      </c>
      <c r="T17" s="143" t="n">
        <v>3592</v>
      </c>
      <c r="U17" s="143" t="n">
        <v>3517</v>
      </c>
      <c r="V17" s="143" t="n">
        <v>3624</v>
      </c>
      <c r="W17" s="143" t="n">
        <v>45</v>
      </c>
      <c r="X17" s="143" t="n">
        <v>0</v>
      </c>
      <c r="Y17" s="143" t="n">
        <v>47</v>
      </c>
      <c r="Z17" s="145" t="n">
        <v>0</v>
      </c>
      <c r="AA17" s="145" t="n">
        <v>59</v>
      </c>
      <c r="AB17" s="145" t="n">
        <v>0</v>
      </c>
      <c r="AC17" s="149" t="n">
        <f aca="false">V17-U17+AZ17</f>
        <v>107</v>
      </c>
      <c r="AD17" s="150" t="n">
        <f aca="false">U17-T17</f>
        <v>-75</v>
      </c>
      <c r="AE17" s="143" t="n">
        <v>154</v>
      </c>
      <c r="AF17" s="151" t="n">
        <f aca="false">IF(AE17&gt;0, V17/(AE17*24),"no data")</f>
        <v>0.980519480519481</v>
      </c>
      <c r="AG17" s="152" t="n">
        <f aca="false">IF(R17&gt;0,R17/24,"no data")</f>
        <v>152.208333333333</v>
      </c>
      <c r="AH17" s="151" t="n">
        <f aca="false">IF(U17&gt;0,(U17/R17),"no data")</f>
        <v>0.96277032575965</v>
      </c>
      <c r="AI17" s="153" t="n">
        <f aca="false">IF(U17&gt;0,(1440-((W17*X17)+(Y17*Z17)+(AA17*AB17))/(W17+Y17+AA17))/1440,"no data")</f>
        <v>1</v>
      </c>
      <c r="AJ17" s="154" t="n">
        <f aca="false">IF(U17&gt;0,(1440-((X17*W17+AT17*AU17)+(Z17*Y17+AV17*AW17)+(AA17*AB17+AX17*AY17))/(W17+Y17+AA17))/1440,"no data")</f>
        <v>1</v>
      </c>
      <c r="AK17" s="127" t="n">
        <v>9.763</v>
      </c>
      <c r="AL17" s="133" t="n">
        <v>135.36</v>
      </c>
      <c r="AM17" s="201" t="n">
        <f aca="false">AK17*AL17</f>
        <v>1321.51968</v>
      </c>
      <c r="AN17" s="127" t="n">
        <v>30.3662</v>
      </c>
      <c r="AO17" s="199" t="n">
        <v>962.497118506761</v>
      </c>
      <c r="AP17" s="155" t="n">
        <f aca="false">AN17*AO17</f>
        <v>29227.38</v>
      </c>
      <c r="AQ17" s="156" t="n">
        <f aca="false">IF(U17&gt;0,((((AK17*AL17)+(AN17*AO17))/(U17*1000))*1000000),"no data")</f>
        <v>8686.06758032414</v>
      </c>
      <c r="AR17" s="157" t="n">
        <f aca="false">S17/24</f>
        <v>149.666666666667</v>
      </c>
      <c r="AS17" s="36"/>
      <c r="AT17" s="143" t="n">
        <v>0</v>
      </c>
      <c r="AU17" s="143" t="n">
        <v>0</v>
      </c>
      <c r="AV17" s="143" t="n">
        <v>0</v>
      </c>
      <c r="AW17" s="143" t="n">
        <v>0</v>
      </c>
      <c r="AX17" s="143" t="n">
        <v>0</v>
      </c>
      <c r="AY17" s="143" t="n">
        <v>0</v>
      </c>
      <c r="AZ17" s="143" t="n">
        <v>0</v>
      </c>
      <c r="BB17" s="160" t="n">
        <v>1075</v>
      </c>
      <c r="BC17" s="160" t="n">
        <v>1125</v>
      </c>
      <c r="BD17" s="160" t="n">
        <v>1424</v>
      </c>
      <c r="BE17" s="160" t="n">
        <f aca="false">BC17-BB17</f>
        <v>50</v>
      </c>
      <c r="BF17" s="162" t="n">
        <f aca="false">AQ17</f>
        <v>8686.06758032414</v>
      </c>
      <c r="BG17" s="162" t="n">
        <f aca="false">BD17/24</f>
        <v>59.3333333333333</v>
      </c>
      <c r="BH17" s="163" t="n">
        <v>2.091</v>
      </c>
      <c r="BI17" s="164" t="n">
        <v>2.091</v>
      </c>
      <c r="BJ17" s="162" t="n">
        <v>27.2</v>
      </c>
      <c r="BK17" s="160" t="n">
        <v>28.21</v>
      </c>
      <c r="BL17" s="160" t="n">
        <v>23.12</v>
      </c>
      <c r="BM17" s="160" t="n">
        <v>28.65</v>
      </c>
      <c r="BN17" s="160" t="n">
        <v>994.1</v>
      </c>
      <c r="BO17" s="160" t="n">
        <v>50.05</v>
      </c>
      <c r="BP17" s="165" t="n">
        <v>0.9374</v>
      </c>
      <c r="BQ17" s="162" t="n">
        <v>95.77</v>
      </c>
      <c r="BR17" s="162" t="n">
        <v>86.45</v>
      </c>
      <c r="BS17" s="120" t="n">
        <f aca="false">BR17-BQ17</f>
        <v>-9.31999999999999</v>
      </c>
      <c r="BT17" s="160" t="n">
        <v>12333</v>
      </c>
      <c r="BU17" s="160" t="n">
        <v>11806</v>
      </c>
      <c r="BV17" s="135" t="n">
        <f aca="false">BU17-BT17</f>
        <v>-527</v>
      </c>
      <c r="BW17" s="160" t="n">
        <f aca="false">BH17+BI17</f>
        <v>4.182</v>
      </c>
      <c r="BX17" s="162" t="n">
        <v>24</v>
      </c>
      <c r="BY17" s="162" t="n">
        <v>24</v>
      </c>
      <c r="CA17" s="162" t="n">
        <v>24</v>
      </c>
      <c r="CB17" s="162" t="n">
        <v>6.9</v>
      </c>
      <c r="CD17" s="162" t="n">
        <v>2.2</v>
      </c>
      <c r="CE17" s="162" t="n">
        <v>3.6</v>
      </c>
      <c r="CF17" s="162" t="n">
        <v>1.8</v>
      </c>
      <c r="CG17" s="162" t="n">
        <v>1.6</v>
      </c>
    </row>
    <row r="18" customFormat="false" ht="15" hidden="false" customHeight="false" outlineLevel="0" collapsed="false">
      <c r="A18" s="90"/>
      <c r="B18" s="91" t="n">
        <v>43170</v>
      </c>
      <c r="C18" s="140" t="n">
        <v>75.61</v>
      </c>
      <c r="D18" s="166" t="n">
        <v>0.6064</v>
      </c>
      <c r="E18" s="140" t="n">
        <v>62.24</v>
      </c>
      <c r="F18" s="143" t="n">
        <v>91</v>
      </c>
      <c r="G18" s="143" t="n">
        <v>67</v>
      </c>
      <c r="H18" s="143" t="n">
        <v>24</v>
      </c>
      <c r="I18" s="143" t="n">
        <v>0</v>
      </c>
      <c r="J18" s="143" t="n">
        <v>24</v>
      </c>
      <c r="K18" s="143" t="n">
        <v>0</v>
      </c>
      <c r="L18" s="143" t="n">
        <v>0</v>
      </c>
      <c r="M18" s="143" t="n">
        <v>0</v>
      </c>
      <c r="N18" s="170" t="n">
        <v>0</v>
      </c>
      <c r="O18" s="170" t="n">
        <v>0</v>
      </c>
      <c r="P18" s="170" t="n">
        <v>0</v>
      </c>
      <c r="Q18" s="143" t="n">
        <v>0</v>
      </c>
      <c r="R18" s="143" t="n">
        <v>3636</v>
      </c>
      <c r="S18" s="143" t="n">
        <v>3189</v>
      </c>
      <c r="T18" s="143" t="n">
        <v>3189</v>
      </c>
      <c r="U18" s="143" t="n">
        <v>3122</v>
      </c>
      <c r="V18" s="143" t="n">
        <v>3216</v>
      </c>
      <c r="W18" s="143" t="n">
        <v>44</v>
      </c>
      <c r="X18" s="143" t="n">
        <v>0</v>
      </c>
      <c r="Y18" s="143" t="n">
        <v>46</v>
      </c>
      <c r="Z18" s="143" t="n">
        <v>0</v>
      </c>
      <c r="AA18" s="143" t="n">
        <v>59</v>
      </c>
      <c r="AB18" s="170" t="n">
        <v>0</v>
      </c>
      <c r="AC18" s="149" t="n">
        <f aca="false">V18-U18+AZ18</f>
        <v>94</v>
      </c>
      <c r="AD18" s="150" t="n">
        <f aca="false">U18-T18</f>
        <v>-67</v>
      </c>
      <c r="AE18" s="143" t="n">
        <v>137</v>
      </c>
      <c r="AF18" s="151" t="n">
        <f aca="false">IF(AE18&gt;0, V18/(AE18*24),"no data")</f>
        <v>0.978102189781022</v>
      </c>
      <c r="AG18" s="152" t="n">
        <f aca="false">IF(R18&gt;0,R18/24,"no data")</f>
        <v>151.5</v>
      </c>
      <c r="AH18" s="151" t="n">
        <f aca="false">IF(U18&gt;0,(U18/R18),"no data")</f>
        <v>0.858635863586359</v>
      </c>
      <c r="AI18" s="153" t="n">
        <f aca="false">IF(U18&gt;0,(1440-((W18*X18)+(Y18*Z18)+(AA18*AB18))/(W18+Y18+AA18))/1440,"no data")</f>
        <v>1</v>
      </c>
      <c r="AJ18" s="154" t="n">
        <f aca="false">IF(U18&gt;0,(1440-((X18*W18+AT18*AU18)+(Z18*Y18+AV18*AW18)+(AA18*AB18+AX18*AY18))/(W18+Y18+AA18))/1440,"no data")</f>
        <v>0.892617449664429</v>
      </c>
      <c r="AK18" s="127" t="n">
        <v>9.878</v>
      </c>
      <c r="AL18" s="133" t="n">
        <v>137.73</v>
      </c>
      <c r="AM18" s="201" t="n">
        <f aca="false">AK18*AL18</f>
        <v>1360.49694</v>
      </c>
      <c r="AN18" s="127" t="n">
        <v>25.98221</v>
      </c>
      <c r="AO18" s="199" t="n">
        <v>962.796082396378</v>
      </c>
      <c r="AP18" s="155" t="n">
        <f aca="false">AN18*AO18</f>
        <v>25015.57</v>
      </c>
      <c r="AQ18" s="156" t="n">
        <f aca="false">IF(U18&gt;0,((((AK18*AL18)+(AN18*AO18))/(U18*1000))*1000000),"no data")</f>
        <v>8448.45193465727</v>
      </c>
      <c r="AR18" s="157" t="n">
        <f aca="false">S18/24</f>
        <v>132.875</v>
      </c>
      <c r="AS18" s="36"/>
      <c r="AT18" s="143" t="n">
        <v>0</v>
      </c>
      <c r="AU18" s="143" t="n">
        <v>0</v>
      </c>
      <c r="AV18" s="143" t="n">
        <v>0</v>
      </c>
      <c r="AW18" s="143" t="n">
        <v>0</v>
      </c>
      <c r="AX18" s="159" t="n">
        <v>16</v>
      </c>
      <c r="AY18" s="143" t="n">
        <v>1440</v>
      </c>
      <c r="AZ18" s="143" t="n">
        <v>0</v>
      </c>
      <c r="BB18" s="160" t="n">
        <v>1066</v>
      </c>
      <c r="BC18" s="160" t="n">
        <v>1112</v>
      </c>
      <c r="BD18" s="160" t="n">
        <v>1038</v>
      </c>
      <c r="BE18" s="160" t="n">
        <f aca="false">BC18-BB18</f>
        <v>46</v>
      </c>
      <c r="BF18" s="162" t="n">
        <f aca="false">AQ18</f>
        <v>8448.45193465727</v>
      </c>
      <c r="BG18" s="162" t="n">
        <f aca="false">BD18/24</f>
        <v>43.25</v>
      </c>
      <c r="BH18" s="163" t="n">
        <v>0</v>
      </c>
      <c r="BI18" s="164" t="n">
        <v>0</v>
      </c>
      <c r="BJ18" s="162" t="n">
        <v>27.2</v>
      </c>
      <c r="BK18" s="160" t="n">
        <v>28.06</v>
      </c>
      <c r="BL18" s="160" t="n">
        <v>22.9</v>
      </c>
      <c r="BM18" s="160" t="n">
        <v>28.75</v>
      </c>
      <c r="BN18" s="160" t="n">
        <v>992.6</v>
      </c>
      <c r="BO18" s="160" t="n">
        <v>50.03</v>
      </c>
      <c r="BP18" s="165" t="n">
        <v>0.9364</v>
      </c>
      <c r="BQ18" s="162" t="n">
        <v>95.96</v>
      </c>
      <c r="BR18" s="162" t="n">
        <v>86.48</v>
      </c>
      <c r="BS18" s="120" t="n">
        <f aca="false">BR18-BQ18</f>
        <v>-9.47999999999999</v>
      </c>
      <c r="BT18" s="160" t="n">
        <v>12653</v>
      </c>
      <c r="BU18" s="160" t="n">
        <v>12347</v>
      </c>
      <c r="BV18" s="135" t="n">
        <f aca="false">BU18-BT18</f>
        <v>-306</v>
      </c>
      <c r="BW18" s="160" t="n">
        <f aca="false">BH18+BI18</f>
        <v>0</v>
      </c>
      <c r="BX18" s="162" t="n">
        <v>0</v>
      </c>
      <c r="BY18" s="162" t="n">
        <v>0</v>
      </c>
      <c r="CA18" s="162" t="n">
        <v>24</v>
      </c>
      <c r="CB18" s="162" t="n">
        <v>7.53</v>
      </c>
      <c r="CD18" s="162" t="n">
        <v>2.2</v>
      </c>
      <c r="CE18" s="162" t="n">
        <v>3.7</v>
      </c>
      <c r="CF18" s="162" t="n">
        <v>1.7</v>
      </c>
      <c r="CG18" s="162" t="n">
        <v>1.6</v>
      </c>
    </row>
    <row r="19" customFormat="false" ht="15" hidden="false" customHeight="true" outlineLevel="0" collapsed="false">
      <c r="A19" s="90" t="s">
        <v>102</v>
      </c>
      <c r="B19" s="91" t="n">
        <v>43171</v>
      </c>
      <c r="C19" s="92" t="n">
        <v>76.7</v>
      </c>
      <c r="D19" s="93" t="n">
        <v>0.6109</v>
      </c>
      <c r="E19" s="92" t="n">
        <v>63.34</v>
      </c>
      <c r="F19" s="95" t="n">
        <v>94</v>
      </c>
      <c r="G19" s="95" t="n">
        <v>64</v>
      </c>
      <c r="H19" s="95" t="n">
        <v>24</v>
      </c>
      <c r="I19" s="95" t="n">
        <v>0</v>
      </c>
      <c r="J19" s="95" t="n">
        <v>24</v>
      </c>
      <c r="K19" s="95" t="n">
        <v>0</v>
      </c>
      <c r="L19" s="95" t="n">
        <v>0</v>
      </c>
      <c r="M19" s="95" t="n">
        <v>0</v>
      </c>
      <c r="N19" s="97" t="n">
        <v>0</v>
      </c>
      <c r="O19" s="97" t="n">
        <v>0</v>
      </c>
      <c r="P19" s="97" t="n">
        <v>13</v>
      </c>
      <c r="Q19" s="95" t="n">
        <v>0</v>
      </c>
      <c r="R19" s="202" t="n">
        <v>3621</v>
      </c>
      <c r="S19" s="95" t="n">
        <v>3388</v>
      </c>
      <c r="T19" s="95" t="n">
        <v>3388</v>
      </c>
      <c r="U19" s="95" t="n">
        <v>3314</v>
      </c>
      <c r="V19" s="95" t="n">
        <v>3416</v>
      </c>
      <c r="W19" s="95" t="n">
        <v>44</v>
      </c>
      <c r="X19" s="95" t="n">
        <v>0</v>
      </c>
      <c r="Y19" s="95" t="n">
        <v>46</v>
      </c>
      <c r="Z19" s="95" t="n">
        <v>0</v>
      </c>
      <c r="AA19" s="95" t="n">
        <v>59</v>
      </c>
      <c r="AB19" s="97" t="n">
        <v>0</v>
      </c>
      <c r="AC19" s="100" t="n">
        <f aca="false">V19-U19+AZ19</f>
        <v>102</v>
      </c>
      <c r="AD19" s="101" t="n">
        <f aca="false">U19-T19</f>
        <v>-74</v>
      </c>
      <c r="AE19" s="95" t="n">
        <v>151</v>
      </c>
      <c r="AF19" s="102" t="n">
        <f aca="false">IF(AE19&gt;0, V19/(AE19*24),"no data")</f>
        <v>0.942604856512141</v>
      </c>
      <c r="AG19" s="103" t="n">
        <f aca="false">IF(R19&gt;0,R19/24,"no data")</f>
        <v>150.875</v>
      </c>
      <c r="AH19" s="102" t="n">
        <f aca="false">IF(U19&gt;0,(U19/R19),"no data")</f>
        <v>0.915216790941729</v>
      </c>
      <c r="AI19" s="104" t="n">
        <f aca="false">IF(U19&gt;0,(1440-((W19*X19)+(Y19*Z19)+(AA19*AB19))/(W19+Y19+AA19))/1440,"no data")</f>
        <v>1</v>
      </c>
      <c r="AJ19" s="105" t="n">
        <f aca="false">IF(U19&gt;0,(1440-((X19*W19+AT19*AU19)+(Z19*Y19+AV19*AW19)+(AA19*AB19+AX19*AY19))/(W19+Y19+AA19))/1440,"no data")</f>
        <v>0.950782997762863</v>
      </c>
      <c r="AK19" s="127" t="n">
        <v>9.7</v>
      </c>
      <c r="AL19" s="133" t="n">
        <v>132.62</v>
      </c>
      <c r="AM19" s="94" t="n">
        <f aca="false">AK19*AL19</f>
        <v>1286.414</v>
      </c>
      <c r="AN19" s="127" t="n">
        <v>28.38871</v>
      </c>
      <c r="AO19" s="199" t="n">
        <v>963.185012633543</v>
      </c>
      <c r="AP19" s="109" t="n">
        <f aca="false">AN19*AO19</f>
        <v>27343.58</v>
      </c>
      <c r="AQ19" s="130" t="n">
        <f aca="false">IF(U19&gt;0,((((AK19*AL19)+(AN19*AO19))/(U19*1000))*1000000),"no data")</f>
        <v>8639.1050090525</v>
      </c>
      <c r="AR19" s="111" t="n">
        <f aca="false">S19/24</f>
        <v>141.166666666667</v>
      </c>
      <c r="AS19" s="36"/>
      <c r="AT19" s="95" t="n">
        <v>0</v>
      </c>
      <c r="AU19" s="112" t="n">
        <v>0</v>
      </c>
      <c r="AV19" s="112" t="n">
        <v>0</v>
      </c>
      <c r="AW19" s="95" t="n">
        <v>0</v>
      </c>
      <c r="AX19" s="112" t="n">
        <v>16</v>
      </c>
      <c r="AY19" s="95" t="n">
        <v>660</v>
      </c>
      <c r="AZ19" s="95" t="n">
        <v>0</v>
      </c>
      <c r="BB19" s="113" t="n">
        <v>1060</v>
      </c>
      <c r="BC19" s="113" t="n">
        <v>1105</v>
      </c>
      <c r="BD19" s="113" t="n">
        <v>1251</v>
      </c>
      <c r="BE19" s="113" t="n">
        <f aca="false">BC19-BB19</f>
        <v>45</v>
      </c>
      <c r="BF19" s="113" t="n">
        <f aca="false">AQ19</f>
        <v>8639.1050090525</v>
      </c>
      <c r="BG19" s="173" t="n">
        <f aca="false">BD19/24</f>
        <v>52.125</v>
      </c>
      <c r="BH19" s="174" t="n">
        <v>1.305</v>
      </c>
      <c r="BI19" s="137" t="n">
        <v>1.305</v>
      </c>
      <c r="BJ19" s="114" t="n">
        <v>27.2</v>
      </c>
      <c r="BK19" s="113" t="n">
        <v>27.99</v>
      </c>
      <c r="BL19" s="113" t="n">
        <v>22.9</v>
      </c>
      <c r="BM19" s="113" t="n">
        <v>28.7</v>
      </c>
      <c r="BN19" s="113" t="n">
        <v>991.4</v>
      </c>
      <c r="BO19" s="113" t="n">
        <v>50.02</v>
      </c>
      <c r="BP19" s="136" t="n">
        <v>0.9382</v>
      </c>
      <c r="BQ19" s="114" t="n">
        <v>95.98</v>
      </c>
      <c r="BR19" s="114" t="n">
        <v>86.48</v>
      </c>
      <c r="BS19" s="120" t="n">
        <f aca="false">BR19-BQ19</f>
        <v>-9.5</v>
      </c>
      <c r="BT19" s="113" t="n">
        <v>12846</v>
      </c>
      <c r="BU19" s="113" t="n">
        <v>12584</v>
      </c>
      <c r="BV19" s="135" t="n">
        <f aca="false">BU19-BT19</f>
        <v>-262</v>
      </c>
      <c r="BW19" s="113" t="n">
        <f aca="false">BH19+BI19</f>
        <v>2.61</v>
      </c>
      <c r="BX19" s="114" t="n">
        <v>13</v>
      </c>
      <c r="BY19" s="114" t="n">
        <v>13</v>
      </c>
      <c r="CA19" s="114" t="n">
        <v>24</v>
      </c>
      <c r="CB19" s="114" t="n">
        <v>7.33</v>
      </c>
      <c r="CD19" s="114" t="n">
        <v>2.1</v>
      </c>
      <c r="CE19" s="114" t="n">
        <v>3.6</v>
      </c>
      <c r="CF19" s="114" t="n">
        <v>1.7</v>
      </c>
      <c r="CG19" s="114" t="n">
        <v>1.5</v>
      </c>
    </row>
    <row r="20" customFormat="false" ht="15" hidden="false" customHeight="false" outlineLevel="0" collapsed="false">
      <c r="A20" s="90"/>
      <c r="B20" s="91" t="n">
        <v>43172</v>
      </c>
      <c r="C20" s="92" t="n">
        <v>77.8</v>
      </c>
      <c r="D20" s="93" t="n">
        <v>0.618</v>
      </c>
      <c r="E20" s="92" t="n">
        <v>64.5</v>
      </c>
      <c r="F20" s="95" t="n">
        <v>98</v>
      </c>
      <c r="G20" s="95" t="n">
        <v>66</v>
      </c>
      <c r="H20" s="95" t="n">
        <v>24</v>
      </c>
      <c r="I20" s="95" t="n">
        <v>0</v>
      </c>
      <c r="J20" s="95" t="n">
        <v>24</v>
      </c>
      <c r="K20" s="95" t="n">
        <v>0</v>
      </c>
      <c r="L20" s="97" t="n">
        <v>0</v>
      </c>
      <c r="M20" s="97" t="n">
        <v>0</v>
      </c>
      <c r="N20" s="97" t="n">
        <v>0</v>
      </c>
      <c r="O20" s="97" t="n">
        <v>0</v>
      </c>
      <c r="P20" s="97" t="n">
        <v>24</v>
      </c>
      <c r="Q20" s="95" t="n">
        <v>0</v>
      </c>
      <c r="R20" s="203" t="n">
        <v>3617</v>
      </c>
      <c r="S20" s="112" t="n">
        <v>3553</v>
      </c>
      <c r="T20" s="95" t="n">
        <v>3553</v>
      </c>
      <c r="U20" s="95" t="n">
        <v>3467</v>
      </c>
      <c r="V20" s="95" t="n">
        <v>3576</v>
      </c>
      <c r="W20" s="95" t="n">
        <v>44</v>
      </c>
      <c r="X20" s="95" t="n">
        <v>0</v>
      </c>
      <c r="Y20" s="95" t="n">
        <v>46</v>
      </c>
      <c r="Z20" s="97" t="n">
        <v>0</v>
      </c>
      <c r="AA20" s="97" t="n">
        <v>60</v>
      </c>
      <c r="AB20" s="97" t="n">
        <v>0</v>
      </c>
      <c r="AC20" s="100" t="n">
        <f aca="false">V20-U20+AZ20</f>
        <v>109</v>
      </c>
      <c r="AD20" s="101" t="n">
        <f aca="false">U20-T20</f>
        <v>-86</v>
      </c>
      <c r="AE20" s="95" t="n">
        <v>152</v>
      </c>
      <c r="AF20" s="102" t="n">
        <f aca="false">IF(AE20&gt;0, V20/(AE20*24),"no data")</f>
        <v>0.980263157894737</v>
      </c>
      <c r="AG20" s="103" t="n">
        <f aca="false">IF(R20&gt;0,R20/24,"no data")</f>
        <v>150.708333333333</v>
      </c>
      <c r="AH20" s="102" t="n">
        <f aca="false">IF(U20&gt;0,(U20/R20),"no data")</f>
        <v>0.958529167818634</v>
      </c>
      <c r="AI20" s="104" t="n">
        <f aca="false">IF(U20&gt;0,(1440-((W20*X20)+(Y20*Z20)+(AA20*AB20))/(W20+Y20+AA20))/1440,"no data")</f>
        <v>1</v>
      </c>
      <c r="AJ20" s="105" t="n">
        <f aca="false">IF(U20&gt;0,(1440-((X20*W20+AT20*AU20)+(Z20*Y20+AV20*AW20)+(AA20*AB20+AX20*AY20))/(W20+Y20+AA20))/1440,"no data")</f>
        <v>1</v>
      </c>
      <c r="AK20" s="127" t="n">
        <v>9.728</v>
      </c>
      <c r="AL20" s="133" t="n">
        <v>135.75</v>
      </c>
      <c r="AM20" s="94" t="n">
        <f aca="false">AK20*AL20</f>
        <v>1320.576</v>
      </c>
      <c r="AN20" s="127" t="n">
        <v>30.28409</v>
      </c>
      <c r="AO20" s="199" t="n">
        <v>959.090730479272</v>
      </c>
      <c r="AP20" s="109" t="n">
        <f aca="false">AN20*AO20</f>
        <v>29045.19</v>
      </c>
      <c r="AQ20" s="130" t="n">
        <f aca="false">IF(U20&gt;0,((((AK20*AL20)+(AN20*AO20))/(U20*1000))*1000000),"no data")</f>
        <v>8758.51341217191</v>
      </c>
      <c r="AR20" s="111" t="n">
        <f aca="false">S20/24</f>
        <v>148.041666666667</v>
      </c>
      <c r="AS20" s="36"/>
      <c r="AT20" s="95" t="n">
        <v>0</v>
      </c>
      <c r="AU20" s="112" t="n">
        <v>0</v>
      </c>
      <c r="AV20" s="112" t="n">
        <v>0</v>
      </c>
      <c r="AW20" s="112" t="n">
        <v>0</v>
      </c>
      <c r="AX20" s="112" t="n">
        <v>0</v>
      </c>
      <c r="AY20" s="112" t="n">
        <v>0</v>
      </c>
      <c r="AZ20" s="95" t="n">
        <v>0</v>
      </c>
      <c r="BB20" s="113" t="n">
        <v>1053</v>
      </c>
      <c r="BC20" s="113" t="n">
        <v>1097</v>
      </c>
      <c r="BD20" s="113" t="n">
        <v>1426</v>
      </c>
      <c r="BE20" s="113" t="n">
        <f aca="false">BC20-BB20</f>
        <v>44</v>
      </c>
      <c r="BF20" s="113" t="n">
        <f aca="false">AQ20</f>
        <v>8758.51341217191</v>
      </c>
      <c r="BG20" s="173" t="n">
        <f aca="false">BD20/24</f>
        <v>59.4166666666667</v>
      </c>
      <c r="BH20" s="115" t="n">
        <v>2.16</v>
      </c>
      <c r="BI20" s="116" t="n">
        <v>2.253</v>
      </c>
      <c r="BJ20" s="117" t="n">
        <v>27.2</v>
      </c>
      <c r="BK20" s="118" t="n">
        <v>27.88</v>
      </c>
      <c r="BL20" s="118" t="n">
        <v>22.77</v>
      </c>
      <c r="BM20" s="118" t="n">
        <v>28.75</v>
      </c>
      <c r="BN20" s="118" t="n">
        <v>988.3</v>
      </c>
      <c r="BO20" s="117" t="n">
        <v>50.07</v>
      </c>
      <c r="BP20" s="119" t="n">
        <v>0.9373</v>
      </c>
      <c r="BQ20" s="114" t="n">
        <v>96.02</v>
      </c>
      <c r="BR20" s="114" t="n">
        <v>86.53</v>
      </c>
      <c r="BS20" s="120" t="n">
        <f aca="false">BR20-BQ20</f>
        <v>-9.49</v>
      </c>
      <c r="BT20" s="113" t="n">
        <v>12436</v>
      </c>
      <c r="BU20" s="113" t="n">
        <v>11956</v>
      </c>
      <c r="BV20" s="135" t="n">
        <f aca="false">BU20-BT20</f>
        <v>-480</v>
      </c>
      <c r="BW20" s="113" t="n">
        <f aca="false">BH20+BI20</f>
        <v>4.413</v>
      </c>
      <c r="BX20" s="114" t="n">
        <v>24</v>
      </c>
      <c r="BY20" s="114" t="n">
        <v>24</v>
      </c>
      <c r="CA20" s="114" t="n">
        <v>24</v>
      </c>
      <c r="CB20" s="114" t="n">
        <v>6.98</v>
      </c>
      <c r="CD20" s="114" t="n">
        <v>2.1</v>
      </c>
      <c r="CE20" s="114" t="n">
        <v>3.4</v>
      </c>
      <c r="CF20" s="114" t="n">
        <v>1.7</v>
      </c>
      <c r="CG20" s="114" t="n">
        <v>1.6</v>
      </c>
    </row>
    <row r="21" customFormat="false" ht="15" hidden="false" customHeight="false" outlineLevel="0" collapsed="false">
      <c r="A21" s="90"/>
      <c r="B21" s="91" t="n">
        <v>43173</v>
      </c>
      <c r="C21" s="92" t="n">
        <v>73.9</v>
      </c>
      <c r="D21" s="93" t="n">
        <v>0.659</v>
      </c>
      <c r="E21" s="92" t="n">
        <v>63.2</v>
      </c>
      <c r="F21" s="95" t="n">
        <v>83</v>
      </c>
      <c r="G21" s="95" t="n">
        <v>65</v>
      </c>
      <c r="H21" s="95" t="n">
        <v>24</v>
      </c>
      <c r="I21" s="95" t="n">
        <v>0</v>
      </c>
      <c r="J21" s="95" t="n">
        <v>24</v>
      </c>
      <c r="K21" s="95" t="n">
        <v>0</v>
      </c>
      <c r="L21" s="97" t="n">
        <v>0</v>
      </c>
      <c r="M21" s="97" t="n">
        <v>0</v>
      </c>
      <c r="N21" s="97" t="n">
        <v>0</v>
      </c>
      <c r="O21" s="97" t="n">
        <v>0</v>
      </c>
      <c r="P21" s="97" t="n">
        <v>24</v>
      </c>
      <c r="Q21" s="95" t="n">
        <v>0</v>
      </c>
      <c r="R21" s="203" t="n">
        <v>3656</v>
      </c>
      <c r="S21" s="112" t="n">
        <v>3553</v>
      </c>
      <c r="T21" s="112" t="n">
        <v>3553</v>
      </c>
      <c r="U21" s="112" t="n">
        <v>3473</v>
      </c>
      <c r="V21" s="112" t="n">
        <v>3581</v>
      </c>
      <c r="W21" s="95" t="n">
        <v>44</v>
      </c>
      <c r="X21" s="95" t="n">
        <v>0</v>
      </c>
      <c r="Y21" s="95" t="n">
        <v>46</v>
      </c>
      <c r="Z21" s="97" t="n">
        <v>0</v>
      </c>
      <c r="AA21" s="97" t="n">
        <v>59</v>
      </c>
      <c r="AB21" s="97" t="n">
        <v>0</v>
      </c>
      <c r="AC21" s="100" t="n">
        <f aca="false">V21-U21+AZ21</f>
        <v>108</v>
      </c>
      <c r="AD21" s="101" t="n">
        <f aca="false">U21-T21</f>
        <v>-80</v>
      </c>
      <c r="AE21" s="95" t="n">
        <v>152</v>
      </c>
      <c r="AF21" s="102" t="n">
        <f aca="false">IF(AE21&gt;0, V21/(AE21*24),"no data")</f>
        <v>0.981633771929825</v>
      </c>
      <c r="AG21" s="103" t="n">
        <f aca="false">IF(R21&gt;0,R21/24,"no data")</f>
        <v>152.333333333333</v>
      </c>
      <c r="AH21" s="102" t="n">
        <f aca="false">IF(U21&gt;0,(U21/R21),"no data")</f>
        <v>0.949945295404814</v>
      </c>
      <c r="AI21" s="104" t="n">
        <f aca="false">IF(U21&gt;0,(1440-((W21*X21)+(Y21*Z21)+(AA21*AB21))/(W21+Y21+AA21))/1440,"no data")</f>
        <v>1</v>
      </c>
      <c r="AJ21" s="105" t="n">
        <f aca="false">IF(U21&gt;0,(1440-((X21*W21+AT21*AU21)+(Z21*Y21+AV21*AW21)+(AA21*AB21+AX21*AY21))/(W21+Y21+AA21))/1440,"no data")</f>
        <v>1</v>
      </c>
      <c r="AK21" s="127" t="n">
        <v>9.662</v>
      </c>
      <c r="AL21" s="133" t="n">
        <v>134.83</v>
      </c>
      <c r="AM21" s="94" t="n">
        <f aca="false">AK21*AL21</f>
        <v>1302.72746</v>
      </c>
      <c r="AN21" s="127" t="n">
        <v>30.20851</v>
      </c>
      <c r="AO21" s="199" t="n">
        <v>963.299083602601</v>
      </c>
      <c r="AP21" s="109" t="n">
        <f aca="false">AN21*AO21</f>
        <v>29099.83</v>
      </c>
      <c r="AQ21" s="130" t="n">
        <f aca="false">IF(U21&gt;0,((((AK21*AL21)+(AN21*AO21))/(U21*1000))*1000000),"no data")</f>
        <v>8753.97565793262</v>
      </c>
      <c r="AR21" s="111" t="n">
        <f aca="false">S21/24</f>
        <v>148.041666666667</v>
      </c>
      <c r="AS21" s="36"/>
      <c r="AT21" s="95" t="n">
        <v>0</v>
      </c>
      <c r="AU21" s="112" t="n">
        <v>0</v>
      </c>
      <c r="AV21" s="112" t="n">
        <v>0</v>
      </c>
      <c r="AW21" s="95" t="n">
        <v>0</v>
      </c>
      <c r="AX21" s="112" t="n">
        <v>0</v>
      </c>
      <c r="AY21" s="95" t="n">
        <v>0</v>
      </c>
      <c r="AZ21" s="95" t="n">
        <v>0</v>
      </c>
      <c r="BB21" s="113" t="n">
        <v>1058</v>
      </c>
      <c r="BC21" s="113" t="n">
        <v>1103</v>
      </c>
      <c r="BD21" s="113" t="n">
        <v>1420</v>
      </c>
      <c r="BE21" s="113" t="n">
        <f aca="false">BC21-BB21</f>
        <v>45</v>
      </c>
      <c r="BF21" s="113" t="n">
        <f aca="false">AQ21</f>
        <v>8753.97565793262</v>
      </c>
      <c r="BG21" s="173" t="n">
        <f aca="false">BD21/24</f>
        <v>59.1666666666667</v>
      </c>
      <c r="BH21" s="115" t="n">
        <v>2.16</v>
      </c>
      <c r="BI21" s="116" t="n">
        <v>2.16</v>
      </c>
      <c r="BJ21" s="117" t="n">
        <v>27.2</v>
      </c>
      <c r="BK21" s="118" t="n">
        <v>27.93</v>
      </c>
      <c r="BL21" s="118" t="n">
        <v>22.79</v>
      </c>
      <c r="BM21" s="118" t="n">
        <v>28.71</v>
      </c>
      <c r="BN21" s="176" t="n">
        <v>987.13</v>
      </c>
      <c r="BO21" s="117" t="n">
        <v>50.07</v>
      </c>
      <c r="BP21" s="119" t="n">
        <v>0.9379</v>
      </c>
      <c r="BQ21" s="114" t="n">
        <v>95.99</v>
      </c>
      <c r="BR21" s="114" t="n">
        <v>86.48</v>
      </c>
      <c r="BS21" s="120" t="n">
        <f aca="false">BR21-BQ21</f>
        <v>-9.50999999999999</v>
      </c>
      <c r="BT21" s="113" t="n">
        <v>12390</v>
      </c>
      <c r="BU21" s="113" t="n">
        <v>11912</v>
      </c>
      <c r="BV21" s="135" t="n">
        <f aca="false">BU21-BT21</f>
        <v>-478</v>
      </c>
      <c r="BW21" s="113" t="n">
        <f aca="false">BH21+BI21</f>
        <v>4.32</v>
      </c>
      <c r="BX21" s="114" t="n">
        <v>24</v>
      </c>
      <c r="BY21" s="114" t="n">
        <v>24</v>
      </c>
      <c r="CA21" s="114" t="n">
        <v>24</v>
      </c>
      <c r="CB21" s="114" t="n">
        <v>5.78</v>
      </c>
      <c r="CD21" s="114" t="n">
        <v>2.2</v>
      </c>
      <c r="CE21" s="114" t="n">
        <v>3.6</v>
      </c>
      <c r="CF21" s="114" t="n">
        <v>1.8</v>
      </c>
      <c r="CG21" s="114" t="n">
        <v>1.6</v>
      </c>
    </row>
    <row r="22" customFormat="false" ht="15" hidden="false" customHeight="false" outlineLevel="0" collapsed="false">
      <c r="A22" s="90"/>
      <c r="B22" s="91" t="n">
        <v>43174</v>
      </c>
      <c r="C22" s="92" t="n">
        <v>74.56</v>
      </c>
      <c r="D22" s="93" t="n">
        <v>0.5348</v>
      </c>
      <c r="E22" s="94" t="n">
        <v>59.15</v>
      </c>
      <c r="F22" s="95" t="n">
        <v>87</v>
      </c>
      <c r="G22" s="95" t="n">
        <v>64</v>
      </c>
      <c r="H22" s="95" t="n">
        <v>24</v>
      </c>
      <c r="I22" s="95" t="n">
        <v>0</v>
      </c>
      <c r="J22" s="95" t="n">
        <v>24</v>
      </c>
      <c r="K22" s="95" t="n">
        <v>0</v>
      </c>
      <c r="L22" s="97" t="n">
        <v>0</v>
      </c>
      <c r="M22" s="97" t="n">
        <v>0</v>
      </c>
      <c r="N22" s="97" t="n">
        <v>0</v>
      </c>
      <c r="O22" s="97" t="n">
        <v>0</v>
      </c>
      <c r="P22" s="97" t="n">
        <v>24</v>
      </c>
      <c r="Q22" s="95" t="n">
        <v>0</v>
      </c>
      <c r="R22" s="203" t="n">
        <v>3643</v>
      </c>
      <c r="S22" s="112" t="n">
        <v>3570</v>
      </c>
      <c r="T22" s="95" t="n">
        <v>3570</v>
      </c>
      <c r="U22" s="95" t="n">
        <v>3512</v>
      </c>
      <c r="V22" s="95" t="n">
        <v>3621</v>
      </c>
      <c r="W22" s="95" t="n">
        <v>45</v>
      </c>
      <c r="X22" s="95" t="n">
        <v>0</v>
      </c>
      <c r="Y22" s="95" t="n">
        <v>47</v>
      </c>
      <c r="Z22" s="97" t="n">
        <v>0</v>
      </c>
      <c r="AA22" s="97" t="n">
        <v>59</v>
      </c>
      <c r="AB22" s="97" t="n">
        <v>0</v>
      </c>
      <c r="AC22" s="100" t="n">
        <f aca="false">V22-U22+AZ22</f>
        <v>109</v>
      </c>
      <c r="AD22" s="101" t="n">
        <f aca="false">U22-T22</f>
        <v>-58</v>
      </c>
      <c r="AE22" s="95" t="n">
        <v>154</v>
      </c>
      <c r="AF22" s="102" t="n">
        <f aca="false">IF(AE22&gt;0, V22/(AE22*24),"no data")</f>
        <v>0.979707792207792</v>
      </c>
      <c r="AG22" s="103" t="n">
        <f aca="false">IF(R22&gt;0,R22/24,"no data")</f>
        <v>151.791666666667</v>
      </c>
      <c r="AH22" s="102" t="n">
        <f aca="false">IF(U22&gt;0,(U22/R22),"no data")</f>
        <v>0.964040625857809</v>
      </c>
      <c r="AI22" s="104" t="n">
        <f aca="false">IF(U22&gt;0,(1440-((W22*X22)+(Y22*Z22)+(AA22*AB22))/(W22+Y22+AA22))/1440,"no data")</f>
        <v>1</v>
      </c>
      <c r="AJ22" s="105" t="n">
        <f aca="false">IF(U22&gt;0,(1440-((X22*W22+AT22*AU22)+(Z22*Y22+AV22*AW22)+(AA22*AB22+AX22*AY22))/(W22+Y22+AA22))/1440,"no data")</f>
        <v>1</v>
      </c>
      <c r="AK22" s="127" t="n">
        <v>9.73</v>
      </c>
      <c r="AL22" s="133" t="n">
        <v>134.97</v>
      </c>
      <c r="AM22" s="94" t="n">
        <f aca="false">AK22*AL22</f>
        <v>1313.2581</v>
      </c>
      <c r="AN22" s="127" t="n">
        <v>30.29227</v>
      </c>
      <c r="AO22" s="199" t="n">
        <v>965.246249290661</v>
      </c>
      <c r="AP22" s="109" t="n">
        <f aca="false">AN22*AO22</f>
        <v>29239.5</v>
      </c>
      <c r="AQ22" s="130" t="n">
        <f aca="false">IF(U22&gt;0,((((AK22*AL22)+(AN22*AO22))/(U22*1000))*1000000),"no data")</f>
        <v>8699.53248861048</v>
      </c>
      <c r="AR22" s="111" t="n">
        <f aca="false">S22/24</f>
        <v>148.75</v>
      </c>
      <c r="AS22" s="36"/>
      <c r="AT22" s="95" t="n">
        <v>0</v>
      </c>
      <c r="AU22" s="112" t="n">
        <v>0</v>
      </c>
      <c r="AV22" s="112" t="n">
        <v>0</v>
      </c>
      <c r="AW22" s="95" t="n">
        <v>0</v>
      </c>
      <c r="AX22" s="112" t="n">
        <v>0</v>
      </c>
      <c r="AY22" s="95" t="n">
        <v>0</v>
      </c>
      <c r="AZ22" s="95" t="n">
        <v>0</v>
      </c>
      <c r="BB22" s="113" t="n">
        <v>1076</v>
      </c>
      <c r="BC22" s="113" t="n">
        <v>1123</v>
      </c>
      <c r="BD22" s="113" t="n">
        <v>1422</v>
      </c>
      <c r="BE22" s="113" t="n">
        <f aca="false">BC22-BB22</f>
        <v>47</v>
      </c>
      <c r="BF22" s="113" t="n">
        <f aca="false">AQ22</f>
        <v>8699.53248861048</v>
      </c>
      <c r="BG22" s="173" t="n">
        <f aca="false">BD22/24</f>
        <v>59.25</v>
      </c>
      <c r="BH22" s="115" t="n">
        <v>2.093</v>
      </c>
      <c r="BI22" s="116" t="n">
        <v>2.093</v>
      </c>
      <c r="BJ22" s="117" t="n">
        <v>27.2</v>
      </c>
      <c r="BK22" s="118" t="n">
        <v>28.13</v>
      </c>
      <c r="BL22" s="118" t="n">
        <v>23.03</v>
      </c>
      <c r="BM22" s="118" t="n">
        <v>28.69</v>
      </c>
      <c r="BN22" s="118" t="n">
        <v>989.63</v>
      </c>
      <c r="BO22" s="117" t="n">
        <v>50.11</v>
      </c>
      <c r="BP22" s="119" t="n">
        <v>0.9377</v>
      </c>
      <c r="BQ22" s="114" t="n">
        <v>95.53</v>
      </c>
      <c r="BR22" s="114" t="n">
        <v>86.28</v>
      </c>
      <c r="BS22" s="120" t="n">
        <f aca="false">BR22-BQ22</f>
        <v>-9.25</v>
      </c>
      <c r="BT22" s="113" t="n">
        <v>12286</v>
      </c>
      <c r="BU22" s="113" t="n">
        <v>11789</v>
      </c>
      <c r="BV22" s="135" t="n">
        <f aca="false">BU22-BT22</f>
        <v>-497</v>
      </c>
      <c r="BW22" s="113" t="n">
        <f aca="false">BH22+BI22</f>
        <v>4.186</v>
      </c>
      <c r="BX22" s="114" t="n">
        <v>24</v>
      </c>
      <c r="BY22" s="114" t="n">
        <v>24</v>
      </c>
      <c r="CA22" s="114" t="n">
        <v>24</v>
      </c>
      <c r="CB22" s="114" t="n">
        <v>6.58</v>
      </c>
      <c r="CD22" s="114" t="n">
        <v>2.2</v>
      </c>
      <c r="CE22" s="114" t="n">
        <v>3.65</v>
      </c>
      <c r="CF22" s="114" t="n">
        <v>1.8</v>
      </c>
      <c r="CG22" s="114" t="n">
        <v>1.7</v>
      </c>
    </row>
    <row r="23" customFormat="false" ht="15" hidden="false" customHeight="false" outlineLevel="0" collapsed="false">
      <c r="A23" s="90"/>
      <c r="B23" s="91" t="n">
        <v>43175</v>
      </c>
      <c r="C23" s="92" t="n">
        <v>75</v>
      </c>
      <c r="D23" s="93" t="n">
        <v>0.5217</v>
      </c>
      <c r="E23" s="94" t="n">
        <v>58.5</v>
      </c>
      <c r="F23" s="96" t="n">
        <v>88</v>
      </c>
      <c r="G23" s="96" t="n">
        <v>63</v>
      </c>
      <c r="H23" s="96" t="n">
        <v>24</v>
      </c>
      <c r="I23" s="96" t="n">
        <v>0</v>
      </c>
      <c r="J23" s="96" t="n">
        <v>24</v>
      </c>
      <c r="K23" s="96" t="n">
        <v>0</v>
      </c>
      <c r="L23" s="96" t="n">
        <v>0</v>
      </c>
      <c r="M23" s="96" t="n">
        <v>0</v>
      </c>
      <c r="N23" s="96" t="n">
        <v>0</v>
      </c>
      <c r="O23" s="96" t="n">
        <v>0</v>
      </c>
      <c r="P23" s="96" t="n">
        <v>24</v>
      </c>
      <c r="Q23" s="95" t="n">
        <v>0</v>
      </c>
      <c r="R23" s="203" t="n">
        <v>3637</v>
      </c>
      <c r="S23" s="112" t="n">
        <v>3578</v>
      </c>
      <c r="T23" s="96" t="n">
        <v>3578</v>
      </c>
      <c r="U23" s="96" t="n">
        <v>3501</v>
      </c>
      <c r="V23" s="96" t="n">
        <v>3611</v>
      </c>
      <c r="W23" s="96" t="n">
        <v>45</v>
      </c>
      <c r="X23" s="96" t="n">
        <v>0</v>
      </c>
      <c r="Y23" s="96" t="n">
        <v>47</v>
      </c>
      <c r="Z23" s="96" t="n">
        <v>0</v>
      </c>
      <c r="AA23" s="96" t="n">
        <v>59</v>
      </c>
      <c r="AB23" s="96" t="n">
        <v>0</v>
      </c>
      <c r="AC23" s="100" t="n">
        <f aca="false">V23-U23+AZ23</f>
        <v>110</v>
      </c>
      <c r="AD23" s="101" t="n">
        <f aca="false">U23-T23</f>
        <v>-77</v>
      </c>
      <c r="AE23" s="96" t="n">
        <v>153</v>
      </c>
      <c r="AF23" s="102" t="n">
        <f aca="false">IF(AE23&gt;0, V23/(AE23*24),"no data")</f>
        <v>0.98338779956427</v>
      </c>
      <c r="AG23" s="103" t="n">
        <f aca="false">IF(R23&gt;0,R23/24,"no data")</f>
        <v>151.541666666667</v>
      </c>
      <c r="AH23" s="102" t="n">
        <f aca="false">IF(U23&gt;0,(U23/R23),"no data")</f>
        <v>0.962606543854825</v>
      </c>
      <c r="AI23" s="104" t="n">
        <f aca="false">IF(U23&gt;0,(1440-((W23*X23)+(Y23*Z23)+(AA23*AB23))/(W23+Y23+AA23))/1440,"no data")</f>
        <v>1</v>
      </c>
      <c r="AJ23" s="105" t="n">
        <f aca="false">IF(U23&gt;0,(1440-((X23*W23+AT23*AU23)+(Z23*Y23+AV23*AW23)+(AA23*AB23+AX23*AY23))/(W23+Y23+AA23))/1440,"no data")</f>
        <v>1</v>
      </c>
      <c r="AK23" s="127" t="n">
        <v>9.649</v>
      </c>
      <c r="AL23" s="133" t="n">
        <v>135.79</v>
      </c>
      <c r="AM23" s="94" t="n">
        <f aca="false">AK23*AL23</f>
        <v>1310.23771</v>
      </c>
      <c r="AN23" s="127" t="n">
        <v>30.24235</v>
      </c>
      <c r="AO23" s="199" t="n">
        <v>964.073559098417</v>
      </c>
      <c r="AP23" s="109" t="n">
        <f aca="false">AN23*AO23</f>
        <v>29155.85</v>
      </c>
      <c r="AQ23" s="130" t="n">
        <f aca="false">IF(U23&gt;0,((((AK23*AL23)+(AN23*AO23))/(U23*1000))*1000000),"no data")</f>
        <v>8702.11017137961</v>
      </c>
      <c r="AR23" s="111" t="n">
        <f aca="false">S23/24</f>
        <v>149.083333333333</v>
      </c>
      <c r="AS23" s="36"/>
      <c r="AT23" s="96" t="n">
        <v>0</v>
      </c>
      <c r="AU23" s="112" t="n">
        <v>0</v>
      </c>
      <c r="AV23" s="112" t="n">
        <v>0</v>
      </c>
      <c r="AW23" s="95" t="n">
        <v>0</v>
      </c>
      <c r="AX23" s="96" t="n">
        <v>0</v>
      </c>
      <c r="AY23" s="96" t="n">
        <v>0</v>
      </c>
      <c r="AZ23" s="96" t="n">
        <v>0</v>
      </c>
      <c r="BB23" s="113" t="n">
        <v>1077</v>
      </c>
      <c r="BC23" s="113" t="n">
        <v>1122</v>
      </c>
      <c r="BD23" s="113" t="n">
        <v>1412</v>
      </c>
      <c r="BE23" s="113" t="n">
        <f aca="false">BC23-BB23</f>
        <v>45</v>
      </c>
      <c r="BF23" s="113" t="n">
        <f aca="false">AQ23</f>
        <v>8702.11017137961</v>
      </c>
      <c r="BG23" s="173" t="n">
        <f aca="false">BD23/24</f>
        <v>58.8333333333333</v>
      </c>
      <c r="BH23" s="179" t="n">
        <v>2.025</v>
      </c>
      <c r="BI23" s="179" t="n">
        <v>2.025</v>
      </c>
      <c r="BJ23" s="180" t="n">
        <v>27.2</v>
      </c>
      <c r="BK23" s="180" t="n">
        <v>28.22</v>
      </c>
      <c r="BL23" s="180" t="n">
        <v>23.09</v>
      </c>
      <c r="BM23" s="180" t="n">
        <v>28.38</v>
      </c>
      <c r="BN23" s="181" t="n">
        <v>990.71</v>
      </c>
      <c r="BO23" s="181" t="n">
        <v>50.05</v>
      </c>
      <c r="BP23" s="182" t="n">
        <v>0.9374</v>
      </c>
      <c r="BQ23" s="114" t="n">
        <v>95.51</v>
      </c>
      <c r="BR23" s="114" t="n">
        <v>86.31</v>
      </c>
      <c r="BS23" s="120" t="n">
        <f aca="false">BR23-BQ23</f>
        <v>-9.2</v>
      </c>
      <c r="BT23" s="134" t="n">
        <v>12313</v>
      </c>
      <c r="BU23" s="134" t="n">
        <v>11811</v>
      </c>
      <c r="BV23" s="135" t="n">
        <f aca="false">BU23-BT23</f>
        <v>-502</v>
      </c>
      <c r="BW23" s="113" t="n">
        <f aca="false">BH23+BI23</f>
        <v>4.05</v>
      </c>
      <c r="BX23" s="181" t="n">
        <v>24</v>
      </c>
      <c r="BY23" s="181" t="n">
        <v>24</v>
      </c>
      <c r="CA23" s="181" t="n">
        <v>24</v>
      </c>
      <c r="CB23" s="181" t="n">
        <v>8.42</v>
      </c>
      <c r="CD23" s="181" t="n">
        <v>2.2</v>
      </c>
      <c r="CE23" s="181" t="n">
        <v>3.6</v>
      </c>
      <c r="CF23" s="181" t="n">
        <v>1.8</v>
      </c>
      <c r="CG23" s="181" t="n">
        <v>1.6</v>
      </c>
    </row>
    <row r="24" customFormat="false" ht="15" hidden="false" customHeight="false" outlineLevel="0" collapsed="false">
      <c r="A24" s="90"/>
      <c r="B24" s="91" t="n">
        <v>43176</v>
      </c>
      <c r="C24" s="92" t="n">
        <v>75.89</v>
      </c>
      <c r="D24" s="93" t="n">
        <v>0.5467</v>
      </c>
      <c r="E24" s="94" t="n">
        <v>60.38</v>
      </c>
      <c r="F24" s="183" t="n">
        <v>90</v>
      </c>
      <c r="G24" s="183" t="n">
        <v>64</v>
      </c>
      <c r="H24" s="95" t="n">
        <v>24</v>
      </c>
      <c r="I24" s="95" t="n">
        <v>0</v>
      </c>
      <c r="J24" s="95" t="n">
        <v>24</v>
      </c>
      <c r="K24" s="95" t="n">
        <v>0</v>
      </c>
      <c r="L24" s="97" t="n">
        <v>0</v>
      </c>
      <c r="M24" s="97" t="n">
        <v>0</v>
      </c>
      <c r="N24" s="97" t="n">
        <v>0</v>
      </c>
      <c r="O24" s="97" t="n">
        <v>0</v>
      </c>
      <c r="P24" s="97" t="n">
        <v>23</v>
      </c>
      <c r="Q24" s="95" t="n">
        <v>31</v>
      </c>
      <c r="R24" s="203" t="n">
        <v>3633</v>
      </c>
      <c r="S24" s="112" t="n">
        <v>3572</v>
      </c>
      <c r="T24" s="183" t="n">
        <v>3564</v>
      </c>
      <c r="U24" s="183" t="n">
        <v>3488</v>
      </c>
      <c r="V24" s="95" t="n">
        <v>3597</v>
      </c>
      <c r="W24" s="95" t="n">
        <v>45</v>
      </c>
      <c r="X24" s="95" t="n">
        <v>0</v>
      </c>
      <c r="Y24" s="95" t="n">
        <v>47</v>
      </c>
      <c r="Z24" s="97" t="n">
        <v>0</v>
      </c>
      <c r="AA24" s="97" t="n">
        <v>59</v>
      </c>
      <c r="AB24" s="97" t="n">
        <v>0</v>
      </c>
      <c r="AC24" s="100" t="n">
        <f aca="false">V24-U24+AZ24</f>
        <v>109</v>
      </c>
      <c r="AD24" s="101" t="n">
        <f aca="false">U24-T24</f>
        <v>-76</v>
      </c>
      <c r="AE24" s="96" t="n">
        <v>154</v>
      </c>
      <c r="AF24" s="102" t="n">
        <f aca="false">IF(AE24&gt;0, V24/(AE24*24),"no data")</f>
        <v>0.973214285714286</v>
      </c>
      <c r="AG24" s="103" t="n">
        <f aca="false">IF(R24&gt;0,R24/24,"no data")</f>
        <v>151.375</v>
      </c>
      <c r="AH24" s="102" t="n">
        <f aca="false">IF(U24&gt;0,(U24/R24),"no data")</f>
        <v>0.960088081475365</v>
      </c>
      <c r="AI24" s="104" t="n">
        <f aca="false">IF(U24&gt;0,(1440-((W24*X24)+(Y24*Z24)+(AA24*AB24))/(W24+Y24+AA24))/1440,"no data")</f>
        <v>1</v>
      </c>
      <c r="AJ24" s="105" t="n">
        <f aca="false">IF(U24&gt;0,(1440-((X24*W24+AT24*AU24)+(Z24*Y24+AV24*AW24)+(AA24*AB24+AX24*AY24))/(W24+Y24+AA24))/1440,"no data")</f>
        <v>0.998532928623988</v>
      </c>
      <c r="AK24" s="127" t="n">
        <v>9.68</v>
      </c>
      <c r="AL24" s="133" t="n">
        <v>138.41</v>
      </c>
      <c r="AM24" s="94" t="n">
        <f aca="false">AK24*AL24</f>
        <v>1339.8088</v>
      </c>
      <c r="AN24" s="127" t="n">
        <v>29.8629</v>
      </c>
      <c r="AO24" s="199" t="n">
        <v>974.900930586112</v>
      </c>
      <c r="AP24" s="109" t="n">
        <f aca="false">AN24*AO24</f>
        <v>29113.369</v>
      </c>
      <c r="AQ24" s="130" t="n">
        <f aca="false">IF(U24&gt;0,((((AK24*AL24)+(AN24*AO24))/(U24*1000))*1000000),"no data")</f>
        <v>8730.84225917431</v>
      </c>
      <c r="AR24" s="111" t="n">
        <f aca="false">S24/24</f>
        <v>148.833333333333</v>
      </c>
      <c r="AS24" s="36"/>
      <c r="AT24" s="95" t="n">
        <v>0</v>
      </c>
      <c r="AU24" s="112" t="n">
        <v>0</v>
      </c>
      <c r="AV24" s="112" t="n">
        <v>0</v>
      </c>
      <c r="AW24" s="95" t="n">
        <v>0</v>
      </c>
      <c r="AX24" s="112" t="n">
        <v>11</v>
      </c>
      <c r="AY24" s="95" t="n">
        <v>29</v>
      </c>
      <c r="AZ24" s="95" t="n">
        <v>0</v>
      </c>
      <c r="BB24" s="113" t="n">
        <v>1070</v>
      </c>
      <c r="BC24" s="113" t="n">
        <v>1116</v>
      </c>
      <c r="BD24" s="113" t="n">
        <v>1411</v>
      </c>
      <c r="BE24" s="113" t="n">
        <f aca="false">BC24-BB24</f>
        <v>46</v>
      </c>
      <c r="BF24" s="113" t="n">
        <f aca="false">AQ24</f>
        <v>8730.84225917431</v>
      </c>
      <c r="BG24" s="173" t="n">
        <f aca="false">BD24/24</f>
        <v>58.7916666666667</v>
      </c>
      <c r="BH24" s="115" t="n">
        <v>2.072</v>
      </c>
      <c r="BI24" s="116" t="n">
        <v>2.072</v>
      </c>
      <c r="BJ24" s="117" t="n">
        <v>27.2</v>
      </c>
      <c r="BK24" s="118" t="n">
        <v>27.78</v>
      </c>
      <c r="BL24" s="118" t="n">
        <v>22.71</v>
      </c>
      <c r="BM24" s="118" t="n">
        <v>28.52</v>
      </c>
      <c r="BN24" s="118" t="n">
        <v>991.8</v>
      </c>
      <c r="BO24" s="117" t="n">
        <v>50.06</v>
      </c>
      <c r="BP24" s="119" t="n">
        <v>0.9365</v>
      </c>
      <c r="BQ24" s="114" t="n">
        <v>95.61</v>
      </c>
      <c r="BR24" s="114" t="n">
        <v>86.37</v>
      </c>
      <c r="BS24" s="120" t="n">
        <f aca="false">BR24-BQ24</f>
        <v>-9.24</v>
      </c>
      <c r="BT24" s="134" t="n">
        <v>12203</v>
      </c>
      <c r="BU24" s="134" t="n">
        <v>11728</v>
      </c>
      <c r="BV24" s="135" t="n">
        <f aca="false">BU24-BT24</f>
        <v>-475</v>
      </c>
      <c r="BW24" s="113" t="n">
        <f aca="false">BH24+BI24</f>
        <v>4.144</v>
      </c>
      <c r="BX24" s="114" t="n">
        <v>24</v>
      </c>
      <c r="BY24" s="114" t="n">
        <v>24</v>
      </c>
      <c r="CA24" s="114" t="n">
        <v>24</v>
      </c>
      <c r="CB24" s="114" t="n">
        <v>8.4</v>
      </c>
      <c r="CD24" s="114" t="n">
        <v>2.1</v>
      </c>
      <c r="CE24" s="114" t="n">
        <v>3.6</v>
      </c>
      <c r="CF24" s="114" t="n">
        <v>1.8</v>
      </c>
      <c r="CG24" s="114" t="n">
        <v>1.6</v>
      </c>
    </row>
    <row r="25" customFormat="false" ht="15" hidden="false" customHeight="false" outlineLevel="0" collapsed="false">
      <c r="A25" s="90"/>
      <c r="B25" s="91" t="n">
        <v>43177</v>
      </c>
      <c r="C25" s="92" t="n">
        <v>74.98</v>
      </c>
      <c r="D25" s="93" t="n">
        <v>0.5593</v>
      </c>
      <c r="E25" s="94" t="n">
        <v>59.98</v>
      </c>
      <c r="F25" s="96" t="n">
        <v>87</v>
      </c>
      <c r="G25" s="96" t="n">
        <v>65</v>
      </c>
      <c r="H25" s="95" t="n">
        <v>24</v>
      </c>
      <c r="I25" s="95" t="n">
        <v>0</v>
      </c>
      <c r="J25" s="95" t="n">
        <v>24</v>
      </c>
      <c r="K25" s="95" t="n">
        <v>0</v>
      </c>
      <c r="L25" s="97" t="n">
        <v>0</v>
      </c>
      <c r="M25" s="97" t="n">
        <v>0</v>
      </c>
      <c r="N25" s="97" t="n">
        <v>0</v>
      </c>
      <c r="O25" s="97" t="n">
        <v>0</v>
      </c>
      <c r="P25" s="97" t="n">
        <v>0</v>
      </c>
      <c r="Q25" s="92" t="n">
        <v>0</v>
      </c>
      <c r="R25" s="202" t="n">
        <v>3645</v>
      </c>
      <c r="S25" s="112" t="n">
        <v>3210</v>
      </c>
      <c r="T25" s="96" t="n">
        <v>3210</v>
      </c>
      <c r="U25" s="96" t="n">
        <v>3137</v>
      </c>
      <c r="V25" s="95" t="n">
        <v>3230</v>
      </c>
      <c r="W25" s="95" t="n">
        <v>45</v>
      </c>
      <c r="X25" s="95" t="n">
        <v>0</v>
      </c>
      <c r="Y25" s="95" t="n">
        <v>46</v>
      </c>
      <c r="Z25" s="97" t="n">
        <v>0</v>
      </c>
      <c r="AA25" s="97" t="n">
        <v>59</v>
      </c>
      <c r="AB25" s="97" t="n">
        <v>0</v>
      </c>
      <c r="AC25" s="100" t="n">
        <f aca="false">V25-U25+AZ25</f>
        <v>93</v>
      </c>
      <c r="AD25" s="101" t="n">
        <f aca="false">U25-T25</f>
        <v>-73</v>
      </c>
      <c r="AE25" s="96" t="n">
        <v>138</v>
      </c>
      <c r="AF25" s="102" t="n">
        <f aca="false">IF(AE25&gt;0, V25/(AE25*24),"no data")</f>
        <v>0.97524154589372</v>
      </c>
      <c r="AG25" s="103" t="n">
        <f aca="false">IF(R25&gt;0,R25/24,"no data")</f>
        <v>151.875</v>
      </c>
      <c r="AH25" s="102" t="n">
        <f aca="false">IF(U25&gt;0,(U25/R25),"no data")</f>
        <v>0.860631001371742</v>
      </c>
      <c r="AI25" s="104" t="n">
        <f aca="false">IF(U25&gt;0,(1440-((W25*X25)+(Y25*Z25)+(AA25*AB25))/(W25+Y25+AA25))/1440,"no data")</f>
        <v>1</v>
      </c>
      <c r="AJ25" s="105" t="n">
        <f aca="false">IF(U25&gt;0,(1440-((X25*W25+AT25*AU25)+(Z25*Y25+AV25*AW25)+(AA25*AB25+AX25*AY25))/(W25+Y25+AA25))/1440,"no data")</f>
        <v>0.893333333333333</v>
      </c>
      <c r="AK25" s="127" t="n">
        <v>9.725</v>
      </c>
      <c r="AL25" s="133" t="n">
        <v>135.02</v>
      </c>
      <c r="AM25" s="94" t="n">
        <f aca="false">AK25*AL25</f>
        <v>1313.0695</v>
      </c>
      <c r="AN25" s="127" t="n">
        <v>25.930881</v>
      </c>
      <c r="AO25" s="199" t="n">
        <v>968.459189643422</v>
      </c>
      <c r="AP25" s="109" t="n">
        <f aca="false">AN25*AO25</f>
        <v>25113</v>
      </c>
      <c r="AQ25" s="130" t="n">
        <f aca="false">IF(U25&gt;0,((((AK25*AL25)+(AN25*AO25))/(U25*1000))*1000000),"no data")</f>
        <v>8423.99410264584</v>
      </c>
      <c r="AR25" s="111" t="n">
        <f aca="false">S25/24</f>
        <v>133.75</v>
      </c>
      <c r="AS25" s="36"/>
      <c r="AT25" s="95" t="n">
        <v>0</v>
      </c>
      <c r="AU25" s="112" t="n">
        <v>0</v>
      </c>
      <c r="AV25" s="112" t="n">
        <v>0</v>
      </c>
      <c r="AW25" s="95" t="n">
        <v>0</v>
      </c>
      <c r="AX25" s="112" t="n">
        <v>16</v>
      </c>
      <c r="AY25" s="95" t="n">
        <v>1440</v>
      </c>
      <c r="AZ25" s="95" t="n">
        <v>0</v>
      </c>
      <c r="BB25" s="113" t="n">
        <v>1072</v>
      </c>
      <c r="BC25" s="113" t="n">
        <v>1115</v>
      </c>
      <c r="BD25" s="113" t="n">
        <v>1043</v>
      </c>
      <c r="BE25" s="113" t="n">
        <f aca="false">BC25-BB25</f>
        <v>43</v>
      </c>
      <c r="BF25" s="113" t="n">
        <f aca="false">AQ25</f>
        <v>8423.99410264584</v>
      </c>
      <c r="BG25" s="173" t="n">
        <f aca="false">BD25/24</f>
        <v>43.4583333333333</v>
      </c>
      <c r="BH25" s="115" t="n">
        <v>0</v>
      </c>
      <c r="BI25" s="116" t="n">
        <v>0</v>
      </c>
      <c r="BJ25" s="117" t="n">
        <v>27.2</v>
      </c>
      <c r="BK25" s="118" t="n">
        <v>28</v>
      </c>
      <c r="BL25" s="118" t="n">
        <v>22.88</v>
      </c>
      <c r="BM25" s="118" t="n">
        <v>28.43</v>
      </c>
      <c r="BN25" s="118" t="n">
        <v>992.5</v>
      </c>
      <c r="BO25" s="117" t="n">
        <v>50.08</v>
      </c>
      <c r="BP25" s="119" t="n">
        <v>0.9374</v>
      </c>
      <c r="BQ25" s="114" t="n">
        <v>95.61</v>
      </c>
      <c r="BR25" s="114" t="n">
        <v>86.38</v>
      </c>
      <c r="BS25" s="120" t="n">
        <f aca="false">BR25-BQ25</f>
        <v>-9.23</v>
      </c>
      <c r="BT25" s="134" t="n">
        <v>12273</v>
      </c>
      <c r="BU25" s="134" t="n">
        <v>11788</v>
      </c>
      <c r="BV25" s="135" t="n">
        <f aca="false">BU25-BT25</f>
        <v>-485</v>
      </c>
      <c r="BW25" s="113" t="n">
        <f aca="false">BH25+BI25</f>
        <v>0</v>
      </c>
      <c r="BX25" s="114" t="n">
        <v>0</v>
      </c>
      <c r="BY25" s="114" t="n">
        <v>0</v>
      </c>
      <c r="CA25" s="114" t="n">
        <v>24</v>
      </c>
      <c r="CB25" s="114" t="n">
        <v>8.26</v>
      </c>
      <c r="CD25" s="114" t="n">
        <v>2.1</v>
      </c>
      <c r="CE25" s="114" t="n">
        <v>3.7</v>
      </c>
      <c r="CF25" s="114" t="n">
        <v>1.7</v>
      </c>
      <c r="CG25" s="114" t="n">
        <v>1.6</v>
      </c>
    </row>
    <row r="26" customFormat="false" ht="15" hidden="false" customHeight="true" outlineLevel="0" collapsed="false">
      <c r="A26" s="90" t="s">
        <v>103</v>
      </c>
      <c r="B26" s="91" t="n">
        <v>43178</v>
      </c>
      <c r="C26" s="140" t="n">
        <v>75</v>
      </c>
      <c r="D26" s="166" t="n">
        <v>0.56</v>
      </c>
      <c r="E26" s="142" t="n">
        <v>61</v>
      </c>
      <c r="F26" s="144" t="n">
        <v>85</v>
      </c>
      <c r="G26" s="144" t="n">
        <v>66</v>
      </c>
      <c r="H26" s="144" t="n">
        <v>24</v>
      </c>
      <c r="I26" s="144" t="n">
        <v>0</v>
      </c>
      <c r="J26" s="144" t="n">
        <v>24</v>
      </c>
      <c r="K26" s="144" t="n">
        <v>0</v>
      </c>
      <c r="L26" s="185" t="n">
        <v>0</v>
      </c>
      <c r="M26" s="185" t="n">
        <v>0</v>
      </c>
      <c r="N26" s="185" t="n">
        <v>0</v>
      </c>
      <c r="O26" s="185" t="n">
        <v>0</v>
      </c>
      <c r="P26" s="185" t="n">
        <v>12</v>
      </c>
      <c r="Q26" s="140" t="n">
        <v>42</v>
      </c>
      <c r="R26" s="204" t="n">
        <v>3643</v>
      </c>
      <c r="S26" s="143" t="n">
        <v>3388</v>
      </c>
      <c r="T26" s="144" t="n">
        <v>3388</v>
      </c>
      <c r="U26" s="144" t="n">
        <v>3322</v>
      </c>
      <c r="V26" s="144" t="n">
        <v>3424</v>
      </c>
      <c r="W26" s="144" t="n">
        <v>44</v>
      </c>
      <c r="X26" s="144" t="n">
        <v>0</v>
      </c>
      <c r="Y26" s="144" t="n">
        <v>46</v>
      </c>
      <c r="Z26" s="185" t="n">
        <v>0</v>
      </c>
      <c r="AA26" s="185" t="n">
        <v>59</v>
      </c>
      <c r="AB26" s="185" t="n">
        <v>0</v>
      </c>
      <c r="AC26" s="149" t="n">
        <f aca="false">V26-U26+AZ26</f>
        <v>102</v>
      </c>
      <c r="AD26" s="150" t="n">
        <f aca="false">U26-T26</f>
        <v>-66</v>
      </c>
      <c r="AE26" s="144" t="n">
        <v>151</v>
      </c>
      <c r="AF26" s="151" t="n">
        <f aca="false">IF(AE26&gt;0, V26/(AE26*24),"no data")</f>
        <v>0.944812362030905</v>
      </c>
      <c r="AG26" s="152" t="n">
        <f aca="false">IF(R26&gt;0,R26/24,"no data")</f>
        <v>151.791666666667</v>
      </c>
      <c r="AH26" s="151" t="n">
        <f aca="false">IF(U26&gt;0,(U26/R26),"no data")</f>
        <v>0.911885808399671</v>
      </c>
      <c r="AI26" s="153" t="n">
        <f aca="false">IF(U26&gt;0,(1440-((W26*X26)+(Y26*Z26)+(AA26*AB26))/(W26+Y26+AA26))/1440,"no data")</f>
        <v>1</v>
      </c>
      <c r="AJ26" s="154" t="n">
        <f aca="false">IF(U26&gt;0,(1440-((X26*W26+AT26*AU26)+(Z26*Y26+AV26*AW26)+(AA26*AB26+AX26*AY26))/(W26+Y26+AA26))/1440,"no data")</f>
        <v>0.95260067114094</v>
      </c>
      <c r="AK26" s="127" t="n">
        <v>9.64</v>
      </c>
      <c r="AL26" s="133" t="n">
        <v>135.04</v>
      </c>
      <c r="AM26" s="201" t="n">
        <f aca="false">AK26*AL26</f>
        <v>1301.7856</v>
      </c>
      <c r="AN26" s="127" t="n">
        <v>28.173449</v>
      </c>
      <c r="AO26" s="199" t="n">
        <v>972.508193796223</v>
      </c>
      <c r="AP26" s="155" t="n">
        <f aca="false">AN26*AO26</f>
        <v>27398.91</v>
      </c>
      <c r="AQ26" s="156" t="n">
        <f aca="false">IF(U26&gt;0,((((AK26*AL26)+(AN26*AO26))/(U26*1000))*1000000),"no data")</f>
        <v>8639.58326309452</v>
      </c>
      <c r="AR26" s="157" t="n">
        <f aca="false">S26/24</f>
        <v>141.166666666667</v>
      </c>
      <c r="AS26" s="36"/>
      <c r="AT26" s="143" t="n">
        <v>0</v>
      </c>
      <c r="AU26" s="159" t="n">
        <v>0</v>
      </c>
      <c r="AV26" s="159" t="n">
        <v>0</v>
      </c>
      <c r="AW26" s="143" t="n">
        <v>0</v>
      </c>
      <c r="AX26" s="159" t="n">
        <v>15</v>
      </c>
      <c r="AY26" s="143" t="n">
        <v>678</v>
      </c>
      <c r="AZ26" s="143" t="n">
        <v>0</v>
      </c>
      <c r="BB26" s="160" t="n">
        <v>1068</v>
      </c>
      <c r="BC26" s="160" t="n">
        <v>1111</v>
      </c>
      <c r="BD26" s="160" t="n">
        <v>1245</v>
      </c>
      <c r="BE26" s="160" t="n">
        <f aca="false">BC26-BB26</f>
        <v>43</v>
      </c>
      <c r="BF26" s="160" t="n">
        <f aca="false">AQ26</f>
        <v>8639.58326309452</v>
      </c>
      <c r="BG26" s="162" t="n">
        <f aca="false">BD26/24</f>
        <v>51.875</v>
      </c>
      <c r="BH26" s="187" t="n">
        <v>1.158</v>
      </c>
      <c r="BI26" s="188" t="n">
        <v>1.158</v>
      </c>
      <c r="BJ26" s="189" t="n">
        <v>27.2</v>
      </c>
      <c r="BK26" s="190" t="n">
        <v>27.89</v>
      </c>
      <c r="BL26" s="190" t="n">
        <v>22.74</v>
      </c>
      <c r="BM26" s="190" t="n">
        <v>28.54</v>
      </c>
      <c r="BN26" s="190" t="n">
        <v>993.8</v>
      </c>
      <c r="BO26" s="190" t="n">
        <v>50.08</v>
      </c>
      <c r="BP26" s="191" t="n">
        <v>0.9374</v>
      </c>
      <c r="BQ26" s="190" t="n">
        <v>95.63</v>
      </c>
      <c r="BR26" s="190" t="n">
        <v>86.41</v>
      </c>
      <c r="BS26" s="120" t="n">
        <f aca="false">BR26-BQ26</f>
        <v>-9.22</v>
      </c>
      <c r="BT26" s="190" t="n">
        <v>12267</v>
      </c>
      <c r="BU26" s="190" t="n">
        <v>11784</v>
      </c>
      <c r="BV26" s="135" t="n">
        <f aca="false">BU26-BT26</f>
        <v>-483</v>
      </c>
      <c r="BW26" s="160" t="n">
        <f aca="false">BH26+BI26</f>
        <v>2.316</v>
      </c>
      <c r="BX26" s="162" t="n">
        <v>13</v>
      </c>
      <c r="BY26" s="162" t="n">
        <v>12.7</v>
      </c>
      <c r="CA26" s="162" t="n">
        <v>24</v>
      </c>
      <c r="CB26" s="162" t="n">
        <v>6.3</v>
      </c>
      <c r="CD26" s="162" t="n">
        <v>2.2</v>
      </c>
      <c r="CE26" s="162" t="n">
        <v>3.6</v>
      </c>
      <c r="CF26" s="162" t="n">
        <v>1.8</v>
      </c>
      <c r="CG26" s="162" t="n">
        <v>1.8</v>
      </c>
    </row>
    <row r="27" customFormat="false" ht="15" hidden="false" customHeight="false" outlineLevel="0" collapsed="false">
      <c r="A27" s="90"/>
      <c r="B27" s="91" t="n">
        <v>43179</v>
      </c>
      <c r="C27" s="140" t="n">
        <v>75</v>
      </c>
      <c r="D27" s="166" t="n">
        <v>0.609</v>
      </c>
      <c r="E27" s="142" t="n">
        <v>62.5</v>
      </c>
      <c r="F27" s="144" t="n">
        <v>87</v>
      </c>
      <c r="G27" s="144" t="n">
        <v>65</v>
      </c>
      <c r="H27" s="144" t="n">
        <v>24</v>
      </c>
      <c r="I27" s="144" t="n">
        <v>0</v>
      </c>
      <c r="J27" s="144" t="n">
        <v>24</v>
      </c>
      <c r="K27" s="144" t="n">
        <v>0</v>
      </c>
      <c r="L27" s="185" t="n">
        <v>0</v>
      </c>
      <c r="M27" s="185" t="n">
        <v>0</v>
      </c>
      <c r="N27" s="185" t="n">
        <v>0</v>
      </c>
      <c r="O27" s="185" t="n">
        <v>0</v>
      </c>
      <c r="P27" s="185" t="n">
        <v>24</v>
      </c>
      <c r="Q27" s="140" t="n">
        <v>0</v>
      </c>
      <c r="R27" s="204" t="n">
        <v>3647</v>
      </c>
      <c r="S27" s="143" t="n">
        <v>3557</v>
      </c>
      <c r="T27" s="144" t="n">
        <v>3557</v>
      </c>
      <c r="U27" s="144" t="n">
        <v>3478</v>
      </c>
      <c r="V27" s="144" t="n">
        <v>3588</v>
      </c>
      <c r="W27" s="144" t="n">
        <v>44</v>
      </c>
      <c r="X27" s="144" t="n">
        <v>0</v>
      </c>
      <c r="Y27" s="144" t="n">
        <v>46</v>
      </c>
      <c r="Z27" s="185" t="n">
        <v>0</v>
      </c>
      <c r="AA27" s="185" t="n">
        <v>59</v>
      </c>
      <c r="AB27" s="185" t="n">
        <v>0</v>
      </c>
      <c r="AC27" s="149" t="n">
        <f aca="false">V27-U27+AZ27</f>
        <v>110</v>
      </c>
      <c r="AD27" s="150" t="n">
        <f aca="false">U27-T27</f>
        <v>-79</v>
      </c>
      <c r="AE27" s="144" t="n">
        <v>153</v>
      </c>
      <c r="AF27" s="151" t="n">
        <f aca="false">IF(AE27&gt;0, V27/(AE27*24),"no data")</f>
        <v>0.977124183006536</v>
      </c>
      <c r="AG27" s="152" t="n">
        <f aca="false">IF(R27&gt;0,R27/24,"no data")</f>
        <v>151.958333333333</v>
      </c>
      <c r="AH27" s="151" t="n">
        <f aca="false">IF(U27&gt;0,(U27/R27),"no data")</f>
        <v>0.953660542911982</v>
      </c>
      <c r="AI27" s="153" t="n">
        <f aca="false">IF(U27&gt;0,(1440-((W27*X27)+(Y27*Z27)+(AA27*AB27))/(W27+Y27+AA27))/1440,"no data")</f>
        <v>1</v>
      </c>
      <c r="AJ27" s="154" t="n">
        <f aca="false">IF(U27&gt;0,(1440-((X27*W27+AT27*AU27)+(Z27*Y27+AV27*AW27)+(AA27*AB27+AX27*AY27))/(W27+Y27+AA27))/1440,"no data")</f>
        <v>1</v>
      </c>
      <c r="AK27" s="127" t="n">
        <v>9.635</v>
      </c>
      <c r="AL27" s="133" t="n">
        <v>134.24</v>
      </c>
      <c r="AM27" s="201" t="n">
        <f aca="false">AK27*AL27</f>
        <v>1293.4024</v>
      </c>
      <c r="AN27" s="127" t="n">
        <v>30.250869</v>
      </c>
      <c r="AO27" s="205" t="n">
        <v>962.60342140915</v>
      </c>
      <c r="AP27" s="155" t="n">
        <f aca="false">AN27*AO27</f>
        <v>29119.59</v>
      </c>
      <c r="AQ27" s="156" t="n">
        <f aca="false">IF(U27&gt;0,((((AK27*AL27)+(AN27*AO27))/(U27*1000))*1000000),"no data")</f>
        <v>8744.39114433583</v>
      </c>
      <c r="AR27" s="157" t="n">
        <f aca="false">S27/24</f>
        <v>148.208333333333</v>
      </c>
      <c r="AS27" s="36"/>
      <c r="AT27" s="143" t="n">
        <v>0</v>
      </c>
      <c r="AU27" s="159" t="n">
        <v>0</v>
      </c>
      <c r="AV27" s="143" t="n">
        <v>0</v>
      </c>
      <c r="AW27" s="143" t="n">
        <v>0</v>
      </c>
      <c r="AX27" s="159" t="n">
        <v>0</v>
      </c>
      <c r="AY27" s="143" t="n">
        <v>0</v>
      </c>
      <c r="AZ27" s="143" t="n">
        <v>0</v>
      </c>
      <c r="BB27" s="160" t="n">
        <v>1063</v>
      </c>
      <c r="BC27" s="160" t="n">
        <v>1105</v>
      </c>
      <c r="BD27" s="160" t="n">
        <v>1420</v>
      </c>
      <c r="BE27" s="160" t="n">
        <f aca="false">BC27-BB27</f>
        <v>42</v>
      </c>
      <c r="BF27" s="160" t="n">
        <f aca="false">AQ27</f>
        <v>8744.39114433583</v>
      </c>
      <c r="BG27" s="162" t="n">
        <f aca="false">BD27/24</f>
        <v>59.1666666666667</v>
      </c>
      <c r="BH27" s="187" t="n">
        <v>2.122</v>
      </c>
      <c r="BI27" s="188" t="n">
        <v>2.122</v>
      </c>
      <c r="BJ27" s="189" t="n">
        <v>27.2</v>
      </c>
      <c r="BK27" s="190" t="n">
        <v>27.98</v>
      </c>
      <c r="BL27" s="190" t="n">
        <v>22.88</v>
      </c>
      <c r="BM27" s="190" t="n">
        <v>28.31</v>
      </c>
      <c r="BN27" s="192" t="n">
        <v>991.1</v>
      </c>
      <c r="BO27" s="190" t="n">
        <v>50.09</v>
      </c>
      <c r="BP27" s="191" t="n">
        <v>0.9377</v>
      </c>
      <c r="BQ27" s="190" t="n">
        <v>95.8</v>
      </c>
      <c r="BR27" s="190" t="n">
        <v>86.5</v>
      </c>
      <c r="BS27" s="120" t="n">
        <f aca="false">BR27-BQ27</f>
        <v>-9.3</v>
      </c>
      <c r="BT27" s="190" t="n">
        <v>12376</v>
      </c>
      <c r="BU27" s="190" t="n">
        <v>11898</v>
      </c>
      <c r="BV27" s="135" t="n">
        <f aca="false">BU27-BT27</f>
        <v>-478</v>
      </c>
      <c r="BW27" s="160" t="n">
        <f aca="false">BH27+BI27</f>
        <v>4.244</v>
      </c>
      <c r="BX27" s="162" t="n">
        <v>24</v>
      </c>
      <c r="BY27" s="162" t="n">
        <v>24</v>
      </c>
      <c r="CA27" s="162" t="n">
        <v>24</v>
      </c>
      <c r="CB27" s="162" t="n">
        <v>6.1</v>
      </c>
      <c r="CD27" s="162" t="n">
        <v>2.2</v>
      </c>
      <c r="CE27" s="162" t="n">
        <v>3.5</v>
      </c>
      <c r="CF27" s="162" t="n">
        <v>1.8</v>
      </c>
      <c r="CG27" s="162" t="n">
        <v>1.6</v>
      </c>
    </row>
    <row r="28" customFormat="false" ht="15" hidden="false" customHeight="false" outlineLevel="0" collapsed="false">
      <c r="A28" s="90"/>
      <c r="B28" s="91" t="n">
        <v>43180</v>
      </c>
      <c r="C28" s="140" t="n">
        <v>70</v>
      </c>
      <c r="D28" s="166" t="n">
        <v>0.67</v>
      </c>
      <c r="E28" s="142" t="n">
        <v>60</v>
      </c>
      <c r="F28" s="144" t="n">
        <v>79</v>
      </c>
      <c r="G28" s="144" t="n">
        <v>61</v>
      </c>
      <c r="H28" s="144" t="n">
        <v>24</v>
      </c>
      <c r="I28" s="144" t="n">
        <v>0</v>
      </c>
      <c r="J28" s="144" t="n">
        <v>24</v>
      </c>
      <c r="K28" s="144" t="n">
        <v>0</v>
      </c>
      <c r="L28" s="185" t="n">
        <v>0</v>
      </c>
      <c r="M28" s="185" t="n">
        <v>0</v>
      </c>
      <c r="N28" s="185" t="n">
        <v>0</v>
      </c>
      <c r="O28" s="185" t="n">
        <v>0</v>
      </c>
      <c r="P28" s="185" t="n">
        <v>24</v>
      </c>
      <c r="Q28" s="140" t="n">
        <v>0</v>
      </c>
      <c r="R28" s="204" t="n">
        <v>3680</v>
      </c>
      <c r="S28" s="143" t="n">
        <v>3592</v>
      </c>
      <c r="T28" s="144" t="n">
        <v>3592</v>
      </c>
      <c r="U28" s="144" t="n">
        <v>3519</v>
      </c>
      <c r="V28" s="144" t="n">
        <v>3625</v>
      </c>
      <c r="W28" s="144" t="n">
        <v>44</v>
      </c>
      <c r="X28" s="144" t="n">
        <v>0</v>
      </c>
      <c r="Y28" s="144" t="n">
        <v>46</v>
      </c>
      <c r="Z28" s="206" t="n">
        <v>0</v>
      </c>
      <c r="AA28" s="185" t="n">
        <v>60</v>
      </c>
      <c r="AB28" s="185" t="n">
        <v>0</v>
      </c>
      <c r="AC28" s="149" t="n">
        <f aca="false">V28-U28+AZ28</f>
        <v>106</v>
      </c>
      <c r="AD28" s="150" t="n">
        <f aca="false">U28-T28</f>
        <v>-73</v>
      </c>
      <c r="AE28" s="144" t="n">
        <v>154</v>
      </c>
      <c r="AF28" s="151" t="n">
        <f aca="false">IF(AE28&gt;0, V28/(AE28*24),"no data")</f>
        <v>0.980790043290043</v>
      </c>
      <c r="AG28" s="152" t="n">
        <f aca="false">IF(R28&gt;0,R28/24,"no data")</f>
        <v>153.333333333333</v>
      </c>
      <c r="AH28" s="151" t="n">
        <f aca="false">IF(U28&gt;0,(U28/R28),"no data")</f>
        <v>0.95625</v>
      </c>
      <c r="AI28" s="153" t="n">
        <f aca="false">IF(U28&gt;0,(1440-((W28*X28)+(Y28*Z28)+(AA28*AB28))/(W28+Y28+AA28))/1440,"no data")</f>
        <v>1</v>
      </c>
      <c r="AJ28" s="154" t="n">
        <f aca="false">IF(U28&gt;0,(1440-((X28*W28+AT28*AU28)+(Z28*Y28+AV28*AW28)+(AA28*AB28+AX28*AY28))/(W28+Y28+AA28))/1440,"no data")</f>
        <v>1</v>
      </c>
      <c r="AK28" s="127" t="n">
        <v>9.6</v>
      </c>
      <c r="AL28" s="133" t="n">
        <v>135.95</v>
      </c>
      <c r="AM28" s="201" t="n">
        <f aca="false">AK28*AL28</f>
        <v>1305.12</v>
      </c>
      <c r="AN28" s="127" t="n">
        <v>30.358721</v>
      </c>
      <c r="AO28" s="205" t="n">
        <v>969.574805210009</v>
      </c>
      <c r="AP28" s="155" t="n">
        <f aca="false">AN28*AO28</f>
        <v>29435.051</v>
      </c>
      <c r="AQ28" s="156" t="n">
        <f aca="false">IF(U28&gt;0,((((AK28*AL28)+(AN28*AO28))/(U28*1000))*1000000),"no data")</f>
        <v>8735.48479681728</v>
      </c>
      <c r="AR28" s="157" t="n">
        <f aca="false">S28/24</f>
        <v>149.666666666667</v>
      </c>
      <c r="AS28" s="36"/>
      <c r="AT28" s="143" t="n">
        <v>0</v>
      </c>
      <c r="AU28" s="159" t="n">
        <v>0</v>
      </c>
      <c r="AV28" s="159" t="n">
        <v>0</v>
      </c>
      <c r="AW28" s="143" t="n">
        <v>0</v>
      </c>
      <c r="AX28" s="159" t="n">
        <v>0</v>
      </c>
      <c r="AY28" s="143" t="n">
        <v>0</v>
      </c>
      <c r="AZ28" s="143" t="n">
        <v>0</v>
      </c>
      <c r="BB28" s="160" t="n">
        <v>1075</v>
      </c>
      <c r="BC28" s="160" t="n">
        <v>1118</v>
      </c>
      <c r="BD28" s="160" t="n">
        <v>1432</v>
      </c>
      <c r="BE28" s="160" t="n">
        <f aca="false">BC28-BB28</f>
        <v>43</v>
      </c>
      <c r="BF28" s="160" t="n">
        <f aca="false">AQ28</f>
        <v>8735.48479681728</v>
      </c>
      <c r="BG28" s="162" t="n">
        <f aca="false">BD28/24</f>
        <v>59.6666666666667</v>
      </c>
      <c r="BH28" s="187" t="n">
        <v>2.122</v>
      </c>
      <c r="BI28" s="187" t="n">
        <v>2.122</v>
      </c>
      <c r="BJ28" s="189" t="n">
        <v>27.2</v>
      </c>
      <c r="BK28" s="190" t="n">
        <v>28.05</v>
      </c>
      <c r="BL28" s="190" t="n">
        <v>22.96</v>
      </c>
      <c r="BM28" s="190" t="n">
        <v>28.28</v>
      </c>
      <c r="BN28" s="192" t="n">
        <v>991.3</v>
      </c>
      <c r="BO28" s="189" t="n">
        <v>50.06</v>
      </c>
      <c r="BP28" s="191" t="n">
        <v>0.9368</v>
      </c>
      <c r="BQ28" s="190" t="n">
        <v>95.8</v>
      </c>
      <c r="BR28" s="190" t="n">
        <v>86.38</v>
      </c>
      <c r="BS28" s="120" t="n">
        <f aca="false">BR28-BQ28</f>
        <v>-9.42</v>
      </c>
      <c r="BT28" s="190" t="n">
        <v>12262</v>
      </c>
      <c r="BU28" s="190" t="n">
        <v>11798</v>
      </c>
      <c r="BV28" s="135" t="n">
        <f aca="false">BU28-BT28</f>
        <v>-464</v>
      </c>
      <c r="BW28" s="160" t="n">
        <f aca="false">BH28+BI28</f>
        <v>4.244</v>
      </c>
      <c r="BX28" s="162" t="n">
        <v>24</v>
      </c>
      <c r="BY28" s="162" t="n">
        <v>24</v>
      </c>
      <c r="CA28" s="162" t="n">
        <v>24</v>
      </c>
      <c r="CB28" s="162" t="n">
        <v>8.2</v>
      </c>
      <c r="CD28" s="162" t="n">
        <v>2.1</v>
      </c>
      <c r="CE28" s="162" t="n">
        <v>3.4</v>
      </c>
      <c r="CF28" s="162" t="n">
        <v>1.8</v>
      </c>
      <c r="CG28" s="162" t="n">
        <v>1.6</v>
      </c>
    </row>
    <row r="29" customFormat="false" ht="15" hidden="false" customHeight="false" outlineLevel="0" collapsed="false">
      <c r="A29" s="90"/>
      <c r="B29" s="91" t="n">
        <v>43181</v>
      </c>
      <c r="C29" s="140" t="n">
        <v>71.72</v>
      </c>
      <c r="D29" s="166" t="n">
        <v>0.647</v>
      </c>
      <c r="E29" s="142" t="n">
        <v>61.09</v>
      </c>
      <c r="F29" s="144" t="n">
        <v>82</v>
      </c>
      <c r="G29" s="144" t="n">
        <v>61</v>
      </c>
      <c r="H29" s="144" t="n">
        <v>24</v>
      </c>
      <c r="I29" s="144" t="n">
        <v>0</v>
      </c>
      <c r="J29" s="144" t="n">
        <v>24</v>
      </c>
      <c r="K29" s="144" t="n">
        <v>0</v>
      </c>
      <c r="L29" s="185" t="n">
        <v>0</v>
      </c>
      <c r="M29" s="185" t="n">
        <v>0</v>
      </c>
      <c r="N29" s="185" t="n">
        <v>0</v>
      </c>
      <c r="O29" s="185" t="n">
        <v>0</v>
      </c>
      <c r="P29" s="185" t="n">
        <v>24</v>
      </c>
      <c r="Q29" s="140" t="n">
        <v>0</v>
      </c>
      <c r="R29" s="207" t="n">
        <v>3663</v>
      </c>
      <c r="S29" s="143" t="n">
        <v>3589</v>
      </c>
      <c r="T29" s="144" t="n">
        <v>3589</v>
      </c>
      <c r="U29" s="144" t="n">
        <v>3511</v>
      </c>
      <c r="V29" s="144" t="n">
        <v>3618</v>
      </c>
      <c r="W29" s="144" t="n">
        <v>45</v>
      </c>
      <c r="X29" s="144" t="n">
        <v>0</v>
      </c>
      <c r="Y29" s="144" t="n">
        <v>46</v>
      </c>
      <c r="Z29" s="185" t="n">
        <v>0</v>
      </c>
      <c r="AA29" s="185" t="n">
        <v>60</v>
      </c>
      <c r="AB29" s="185" t="n">
        <v>0</v>
      </c>
      <c r="AC29" s="149" t="n">
        <f aca="false">V29-U29+AZ29</f>
        <v>107</v>
      </c>
      <c r="AD29" s="150" t="n">
        <f aca="false">U29-T29</f>
        <v>-78</v>
      </c>
      <c r="AE29" s="144" t="n">
        <v>153</v>
      </c>
      <c r="AF29" s="151" t="n">
        <f aca="false">IF(AE29&gt;0, V29/(AE29*24),"no data")</f>
        <v>0.985294117647059</v>
      </c>
      <c r="AG29" s="152" t="n">
        <f aca="false">IF(R29&gt;0,R29/24,"no data")</f>
        <v>152.625</v>
      </c>
      <c r="AH29" s="151" t="n">
        <f aca="false">IF(U29&gt;0,(U29/R29),"no data")</f>
        <v>0.958503958503959</v>
      </c>
      <c r="AI29" s="153" t="n">
        <f aca="false">IF(U29&gt;0,(1440-((W29*X29)+(Y29*Z29)+(AA29*AB29))/(W29+Y29+AA29))/1440,"no data")</f>
        <v>1</v>
      </c>
      <c r="AJ29" s="154" t="n">
        <f aca="false">IF(U29&gt;0,(1440-((X29*W29+AT29*AU29)+(Z29*Y29+AV29*AW29)+(AA29*AB29+AX29*AY29))/(W29+Y29+AA29))/1440,"no data")</f>
        <v>1</v>
      </c>
      <c r="AK29" s="127" t="n">
        <v>9.596</v>
      </c>
      <c r="AL29" s="133" t="n">
        <v>137.7</v>
      </c>
      <c r="AM29" s="201" t="n">
        <f aca="false">AK29*AL29</f>
        <v>1321.3692</v>
      </c>
      <c r="AN29" s="127" t="n">
        <v>30.302779</v>
      </c>
      <c r="AO29" s="205" t="n">
        <v>970.567121913142</v>
      </c>
      <c r="AP29" s="155" t="n">
        <f aca="false">AN29*AO29</f>
        <v>29410.881</v>
      </c>
      <c r="AQ29" s="156" t="n">
        <f aca="false">IF(U29&gt;0,((((AK29*AL29)+(AN29*AO29))/(U29*1000))*1000000),"no data")</f>
        <v>8753.13306750214</v>
      </c>
      <c r="AR29" s="157" t="n">
        <f aca="false">S29/24</f>
        <v>149.541666666667</v>
      </c>
      <c r="AS29" s="36"/>
      <c r="AT29" s="143" t="n">
        <v>0</v>
      </c>
      <c r="AU29" s="159" t="n">
        <v>0</v>
      </c>
      <c r="AV29" s="159" t="n">
        <v>0</v>
      </c>
      <c r="AW29" s="143" t="n">
        <v>0</v>
      </c>
      <c r="AX29" s="159" t="n">
        <v>0</v>
      </c>
      <c r="AY29" s="143" t="n">
        <v>0</v>
      </c>
      <c r="AZ29" s="143" t="n">
        <v>0</v>
      </c>
      <c r="BB29" s="160" t="n">
        <v>1071</v>
      </c>
      <c r="BC29" s="160" t="n">
        <v>1112</v>
      </c>
      <c r="BD29" s="160" t="n">
        <v>1435</v>
      </c>
      <c r="BE29" s="160" t="n">
        <f aca="false">BC29-BB29</f>
        <v>41</v>
      </c>
      <c r="BF29" s="160" t="n">
        <f aca="false">AQ29</f>
        <v>8753.13306750214</v>
      </c>
      <c r="BG29" s="162" t="n">
        <f aca="false">BD29/24</f>
        <v>59.7916666666667</v>
      </c>
      <c r="BH29" s="187" t="n">
        <v>2.149</v>
      </c>
      <c r="BI29" s="188" t="n">
        <v>2.149</v>
      </c>
      <c r="BJ29" s="208" t="n">
        <v>27</v>
      </c>
      <c r="BK29" s="189" t="n">
        <v>27.93</v>
      </c>
      <c r="BL29" s="190" t="n">
        <v>22.89</v>
      </c>
      <c r="BM29" s="192" t="n">
        <v>27.65</v>
      </c>
      <c r="BN29" s="190" t="n">
        <v>992.08</v>
      </c>
      <c r="BO29" s="190" t="n">
        <v>50.05</v>
      </c>
      <c r="BP29" s="191" t="n">
        <v>0.9365</v>
      </c>
      <c r="BQ29" s="190" t="n">
        <v>95.8</v>
      </c>
      <c r="BR29" s="189" t="n">
        <v>86.44</v>
      </c>
      <c r="BS29" s="120" t="n">
        <f aca="false">BR29-BQ29</f>
        <v>-9.36</v>
      </c>
      <c r="BT29" s="190" t="n">
        <v>12252</v>
      </c>
      <c r="BU29" s="160" t="n">
        <v>11781</v>
      </c>
      <c r="BV29" s="135" t="n">
        <f aca="false">BU29-BT29</f>
        <v>-471</v>
      </c>
      <c r="BW29" s="160" t="n">
        <f aca="false">BH29+BI29</f>
        <v>4.298</v>
      </c>
      <c r="BX29" s="162" t="n">
        <v>24</v>
      </c>
      <c r="BY29" s="162" t="n">
        <v>24</v>
      </c>
      <c r="CA29" s="162" t="n">
        <v>24</v>
      </c>
      <c r="CB29" s="162" t="n">
        <v>4.45</v>
      </c>
      <c r="CD29" s="162" t="n">
        <v>2.2</v>
      </c>
      <c r="CE29" s="162" t="n">
        <v>3.5</v>
      </c>
      <c r="CF29" s="162" t="n">
        <v>1.6</v>
      </c>
      <c r="CG29" s="162" t="n">
        <v>1.4</v>
      </c>
    </row>
    <row r="30" customFormat="false" ht="15" hidden="false" customHeight="false" outlineLevel="0" collapsed="false">
      <c r="A30" s="90"/>
      <c r="B30" s="91" t="n">
        <v>43182</v>
      </c>
      <c r="C30" s="140" t="n">
        <v>75.1</v>
      </c>
      <c r="D30" s="166" t="n">
        <v>0.603</v>
      </c>
      <c r="E30" s="142" t="n">
        <v>61.83</v>
      </c>
      <c r="F30" s="144" t="n">
        <v>87</v>
      </c>
      <c r="G30" s="144" t="n">
        <v>62</v>
      </c>
      <c r="H30" s="144" t="n">
        <v>24</v>
      </c>
      <c r="I30" s="144" t="n">
        <v>0</v>
      </c>
      <c r="J30" s="144" t="n">
        <v>24</v>
      </c>
      <c r="K30" s="144" t="n">
        <v>0</v>
      </c>
      <c r="L30" s="170" t="n">
        <v>0</v>
      </c>
      <c r="M30" s="170" t="n">
        <v>0</v>
      </c>
      <c r="N30" s="170" t="n">
        <v>0</v>
      </c>
      <c r="O30" s="170" t="n">
        <v>0</v>
      </c>
      <c r="P30" s="170" t="n">
        <v>24</v>
      </c>
      <c r="Q30" s="140" t="n">
        <v>0</v>
      </c>
      <c r="R30" s="204" t="n">
        <v>3636</v>
      </c>
      <c r="S30" s="142" t="n">
        <v>3566</v>
      </c>
      <c r="T30" s="144" t="n">
        <v>3566</v>
      </c>
      <c r="U30" s="144" t="n">
        <v>3497</v>
      </c>
      <c r="V30" s="144" t="n">
        <v>3606</v>
      </c>
      <c r="W30" s="144" t="n">
        <v>44</v>
      </c>
      <c r="X30" s="144" t="n">
        <v>0</v>
      </c>
      <c r="Y30" s="144" t="n">
        <v>46</v>
      </c>
      <c r="Z30" s="170" t="n">
        <v>0</v>
      </c>
      <c r="AA30" s="170" t="n">
        <v>60</v>
      </c>
      <c r="AB30" s="170" t="n">
        <v>0</v>
      </c>
      <c r="AC30" s="149" t="n">
        <f aca="false">V30-U30+AZ30</f>
        <v>109</v>
      </c>
      <c r="AD30" s="150" t="n">
        <f aca="false">U30-T30</f>
        <v>-69</v>
      </c>
      <c r="AE30" s="144" t="n">
        <v>153</v>
      </c>
      <c r="AF30" s="151" t="n">
        <f aca="false">IF(AE30&gt;0, V30/(AE30*24),"no data")</f>
        <v>0.98202614379085</v>
      </c>
      <c r="AG30" s="152" t="n">
        <f aca="false">IF(R30&gt;0,R30/24,"no data")</f>
        <v>151.5</v>
      </c>
      <c r="AH30" s="151" t="n">
        <f aca="false">IF(U30&gt;0,(U30/R30),"no data")</f>
        <v>0.961771177117712</v>
      </c>
      <c r="AI30" s="153" t="n">
        <f aca="false">IF(U30&gt;0,(1440-((W30*X30)+(Y30*Z30)+(AA30*AB30))/(W30+Y30+AA30))/1440,"no data")</f>
        <v>1</v>
      </c>
      <c r="AJ30" s="154" t="n">
        <f aca="false">IF(U30&gt;0,(1440-((X30*W30+AT30*AU30)+(Z30*Y30+AV30*AW30)+(AA30*AB30+AX30*AY30))/(W30+Y30+AA30))/1440,"no data")</f>
        <v>1</v>
      </c>
      <c r="AK30" s="127" t="n">
        <v>9.591</v>
      </c>
      <c r="AL30" s="133" t="n">
        <v>135.72</v>
      </c>
      <c r="AM30" s="201" t="n">
        <f aca="false">AK30*AL30</f>
        <v>1301.69052</v>
      </c>
      <c r="AN30" s="127" t="n">
        <v>30.224811</v>
      </c>
      <c r="AO30" s="205" t="n">
        <v>970.525870285839</v>
      </c>
      <c r="AP30" s="155" t="n">
        <f aca="false">AN30*AO30</f>
        <v>29333.961</v>
      </c>
      <c r="AQ30" s="156" t="n">
        <f aca="false">IF(U30&gt;0,((((AK30*AL30)+(AN30*AO30))/(U30*1000))*1000000),"no data")</f>
        <v>8760.55233628825</v>
      </c>
      <c r="AR30" s="157" t="n">
        <f aca="false">S30/24</f>
        <v>148.583333333333</v>
      </c>
      <c r="AS30" s="36"/>
      <c r="AT30" s="143" t="n">
        <v>0</v>
      </c>
      <c r="AU30" s="159" t="n">
        <v>0</v>
      </c>
      <c r="AV30" s="159" t="n">
        <v>0</v>
      </c>
      <c r="AW30" s="143" t="n">
        <v>0</v>
      </c>
      <c r="AX30" s="159" t="n">
        <v>0</v>
      </c>
      <c r="AY30" s="143" t="n">
        <v>0</v>
      </c>
      <c r="AZ30" s="143" t="n">
        <v>0</v>
      </c>
      <c r="BB30" s="160" t="n">
        <v>1066</v>
      </c>
      <c r="BC30" s="160" t="n">
        <v>1104</v>
      </c>
      <c r="BD30" s="160" t="n">
        <v>1436</v>
      </c>
      <c r="BE30" s="160" t="n">
        <f aca="false">BC30-BB30</f>
        <v>38</v>
      </c>
      <c r="BF30" s="160" t="n">
        <f aca="false">AQ30</f>
        <v>8760.55233628825</v>
      </c>
      <c r="BG30" s="162" t="n">
        <f aca="false">BD30/24</f>
        <v>59.8333333333333</v>
      </c>
      <c r="BH30" s="187" t="n">
        <v>2.185</v>
      </c>
      <c r="BI30" s="188" t="n">
        <v>2.185</v>
      </c>
      <c r="BJ30" s="189" t="n">
        <v>27</v>
      </c>
      <c r="BK30" s="190" t="n">
        <v>27.76</v>
      </c>
      <c r="BL30" s="190" t="n">
        <v>22.75</v>
      </c>
      <c r="BM30" s="190" t="n">
        <v>27.83</v>
      </c>
      <c r="BN30" s="190" t="n">
        <v>992.3</v>
      </c>
      <c r="BO30" s="189" t="n">
        <v>50.05</v>
      </c>
      <c r="BP30" s="191" t="n">
        <v>0.9368</v>
      </c>
      <c r="BQ30" s="190" t="n">
        <v>95.68</v>
      </c>
      <c r="BR30" s="189" t="n">
        <v>86.4</v>
      </c>
      <c r="BS30" s="120" t="n">
        <f aca="false">BR30-BQ30</f>
        <v>-9.28</v>
      </c>
      <c r="BT30" s="190" t="n">
        <v>12243</v>
      </c>
      <c r="BU30" s="160" t="n">
        <v>11800</v>
      </c>
      <c r="BV30" s="135" t="n">
        <f aca="false">BU30-BT30</f>
        <v>-443</v>
      </c>
      <c r="BW30" s="160" t="n">
        <f aca="false">BH30+BI30</f>
        <v>4.37</v>
      </c>
      <c r="BX30" s="162" t="n">
        <v>24</v>
      </c>
      <c r="BY30" s="162" t="n">
        <v>24</v>
      </c>
      <c r="CA30" s="162" t="n">
        <v>24</v>
      </c>
      <c r="CB30" s="162" t="n">
        <v>7.12</v>
      </c>
      <c r="CD30" s="162" t="n">
        <v>2</v>
      </c>
      <c r="CE30" s="162" t="n">
        <v>3.4</v>
      </c>
      <c r="CF30" s="162" t="n">
        <v>1.6</v>
      </c>
      <c r="CG30" s="162" t="n">
        <v>1.2</v>
      </c>
    </row>
    <row r="31" customFormat="false" ht="15" hidden="false" customHeight="false" outlineLevel="0" collapsed="false">
      <c r="A31" s="90"/>
      <c r="B31" s="91" t="n">
        <v>43183</v>
      </c>
      <c r="C31" s="140" t="n">
        <v>76.4</v>
      </c>
      <c r="D31" s="166" t="n">
        <v>0.583</v>
      </c>
      <c r="E31" s="142" t="n">
        <v>62.18</v>
      </c>
      <c r="F31" s="143" t="n">
        <v>88</v>
      </c>
      <c r="G31" s="143" t="n">
        <v>64</v>
      </c>
      <c r="H31" s="144" t="n">
        <v>24</v>
      </c>
      <c r="I31" s="144" t="n">
        <v>0</v>
      </c>
      <c r="J31" s="144" t="n">
        <v>24</v>
      </c>
      <c r="K31" s="144" t="n">
        <v>0</v>
      </c>
      <c r="L31" s="170" t="n">
        <v>0</v>
      </c>
      <c r="M31" s="170" t="n">
        <v>0</v>
      </c>
      <c r="N31" s="170" t="n">
        <v>0</v>
      </c>
      <c r="O31" s="170" t="n">
        <v>0</v>
      </c>
      <c r="P31" s="170" t="n">
        <v>24</v>
      </c>
      <c r="Q31" s="140" t="n">
        <v>0</v>
      </c>
      <c r="R31" s="207" t="n">
        <v>3630</v>
      </c>
      <c r="S31" s="143" t="n">
        <v>3564</v>
      </c>
      <c r="T31" s="143" t="n">
        <v>3564</v>
      </c>
      <c r="U31" s="143" t="n">
        <v>3490</v>
      </c>
      <c r="V31" s="144" t="n">
        <v>3597</v>
      </c>
      <c r="W31" s="144" t="n">
        <v>44</v>
      </c>
      <c r="X31" s="144" t="n">
        <v>0</v>
      </c>
      <c r="Y31" s="144" t="n">
        <v>46</v>
      </c>
      <c r="Z31" s="170" t="n">
        <v>0</v>
      </c>
      <c r="AA31" s="170" t="n">
        <v>60</v>
      </c>
      <c r="AB31" s="170" t="n">
        <v>0</v>
      </c>
      <c r="AC31" s="149" t="n">
        <f aca="false">V31-U31+AZ31</f>
        <v>107</v>
      </c>
      <c r="AD31" s="150" t="n">
        <f aca="false">U31-T31</f>
        <v>-74</v>
      </c>
      <c r="AE31" s="144" t="n">
        <v>153</v>
      </c>
      <c r="AF31" s="151" t="n">
        <f aca="false">IF(AE31&gt;0, V31/(AE31*24),"no data")</f>
        <v>0.979575163398693</v>
      </c>
      <c r="AG31" s="152" t="n">
        <f aca="false">IF(R31&gt;0,R31/24,"no data")</f>
        <v>151.25</v>
      </c>
      <c r="AH31" s="151" t="n">
        <f aca="false">IF(U31&gt;0,(U31/R31),"no data")</f>
        <v>0.961432506887052</v>
      </c>
      <c r="AI31" s="153" t="n">
        <f aca="false">IF(U31&gt;0,(1440-((W31*X31)+(Y31*Z31)+(AA31*AB31))/(W31+Y31+AA31))/1440,"no data")</f>
        <v>1</v>
      </c>
      <c r="AJ31" s="154" t="n">
        <f aca="false">IF(U31&gt;0,(1440-((X31*W31+AT31*AU31)+(Z31*Y31+AV31*AW31)+(AA31*AB31+AX31*AY31))/(W31+Y31+AA31))/1440,"no data")</f>
        <v>1</v>
      </c>
      <c r="AK31" s="127" t="n">
        <v>9.519</v>
      </c>
      <c r="AL31" s="133" t="n">
        <v>132.09</v>
      </c>
      <c r="AM31" s="201" t="n">
        <f aca="false">AK31*AL31</f>
        <v>1257.36471</v>
      </c>
      <c r="AN31" s="127" t="n">
        <v>30.609</v>
      </c>
      <c r="AO31" s="205" t="n">
        <v>958.323591101808</v>
      </c>
      <c r="AP31" s="155" t="n">
        <f aca="false">AN31*AO31</f>
        <v>29333.3268000352</v>
      </c>
      <c r="AQ31" s="156" t="n">
        <f aca="false">IF(U31&gt;0,((((AK31*AL31)+(AN31*AO31))/(U31*1000))*1000000),"no data")</f>
        <v>8765.24112035394</v>
      </c>
      <c r="AR31" s="157" t="n">
        <f aca="false">S31/24</f>
        <v>148.5</v>
      </c>
      <c r="AS31" s="36"/>
      <c r="AT31" s="143" t="n">
        <v>0</v>
      </c>
      <c r="AU31" s="159" t="n">
        <v>0</v>
      </c>
      <c r="AV31" s="143" t="n">
        <v>0</v>
      </c>
      <c r="AW31" s="143" t="n">
        <v>0</v>
      </c>
      <c r="AX31" s="159" t="n">
        <v>0</v>
      </c>
      <c r="AY31" s="143" t="n">
        <v>0</v>
      </c>
      <c r="AZ31" s="143" t="n">
        <v>0</v>
      </c>
      <c r="BB31" s="160" t="n">
        <v>1064</v>
      </c>
      <c r="BC31" s="160" t="n">
        <v>1105</v>
      </c>
      <c r="BD31" s="160" t="n">
        <v>1428</v>
      </c>
      <c r="BE31" s="160" t="n">
        <f aca="false">BC31-BB31</f>
        <v>41</v>
      </c>
      <c r="BF31" s="160" t="n">
        <f aca="false">AQ31</f>
        <v>8765.24112035394</v>
      </c>
      <c r="BG31" s="162" t="n">
        <f aca="false">BD31/24</f>
        <v>59.5</v>
      </c>
      <c r="BH31" s="187" t="n">
        <v>2.173</v>
      </c>
      <c r="BI31" s="188" t="n">
        <v>2.173</v>
      </c>
      <c r="BJ31" s="189" t="n">
        <v>27</v>
      </c>
      <c r="BK31" s="190" t="n">
        <v>28.15</v>
      </c>
      <c r="BL31" s="190" t="n">
        <v>23.02</v>
      </c>
      <c r="BM31" s="190" t="n">
        <v>28.2</v>
      </c>
      <c r="BN31" s="190" t="n">
        <v>994.7</v>
      </c>
      <c r="BO31" s="190" t="n">
        <v>50.02</v>
      </c>
      <c r="BP31" s="191" t="n">
        <v>0.9381</v>
      </c>
      <c r="BQ31" s="190" t="n">
        <v>95.7</v>
      </c>
      <c r="BR31" s="189" t="n">
        <v>86.4</v>
      </c>
      <c r="BS31" s="120" t="n">
        <f aca="false">BR31-BQ31</f>
        <v>-9.3</v>
      </c>
      <c r="BT31" s="160" t="n">
        <v>12435</v>
      </c>
      <c r="BU31" s="160" t="n">
        <v>11958</v>
      </c>
      <c r="BV31" s="135" t="n">
        <f aca="false">BU31-BT31</f>
        <v>-477</v>
      </c>
      <c r="BW31" s="160" t="n">
        <f aca="false">BH31+BI31</f>
        <v>4.346</v>
      </c>
      <c r="BX31" s="162" t="n">
        <v>24</v>
      </c>
      <c r="BY31" s="162" t="n">
        <v>24</v>
      </c>
      <c r="CA31" s="162" t="n">
        <v>24</v>
      </c>
      <c r="CB31" s="162" t="n">
        <v>7</v>
      </c>
      <c r="CD31" s="162" t="n">
        <v>2.1</v>
      </c>
      <c r="CE31" s="162" t="n">
        <v>3.5</v>
      </c>
      <c r="CF31" s="162" t="n">
        <v>1.8</v>
      </c>
      <c r="CG31" s="162" t="n">
        <v>1.1</v>
      </c>
    </row>
    <row r="32" customFormat="false" ht="15" hidden="false" customHeight="false" outlineLevel="0" collapsed="false">
      <c r="A32" s="90"/>
      <c r="B32" s="91" t="n">
        <v>43184</v>
      </c>
      <c r="C32" s="140" t="n">
        <v>79.2</v>
      </c>
      <c r="D32" s="166" t="n">
        <v>0.568</v>
      </c>
      <c r="E32" s="142" t="n">
        <v>64</v>
      </c>
      <c r="F32" s="143" t="n">
        <v>94</v>
      </c>
      <c r="G32" s="143" t="n">
        <v>64</v>
      </c>
      <c r="H32" s="144" t="n">
        <v>24</v>
      </c>
      <c r="I32" s="144" t="n">
        <v>0</v>
      </c>
      <c r="J32" s="144" t="n">
        <v>24</v>
      </c>
      <c r="K32" s="144" t="n">
        <v>0</v>
      </c>
      <c r="L32" s="170" t="n">
        <v>0</v>
      </c>
      <c r="M32" s="170" t="n">
        <v>0</v>
      </c>
      <c r="N32" s="170" t="n">
        <v>0</v>
      </c>
      <c r="O32" s="170" t="n">
        <v>0</v>
      </c>
      <c r="P32" s="170" t="n">
        <v>0</v>
      </c>
      <c r="Q32" s="140" t="n">
        <v>0</v>
      </c>
      <c r="R32" s="204" t="n">
        <v>3612</v>
      </c>
      <c r="S32" s="159" t="n">
        <v>3210</v>
      </c>
      <c r="T32" s="159" t="n">
        <v>3210</v>
      </c>
      <c r="U32" s="159" t="n">
        <v>3145</v>
      </c>
      <c r="V32" s="209" t="n">
        <v>3239</v>
      </c>
      <c r="W32" s="144" t="n">
        <v>44</v>
      </c>
      <c r="X32" s="144" t="n">
        <v>0</v>
      </c>
      <c r="Y32" s="144" t="n">
        <v>46</v>
      </c>
      <c r="Z32" s="170" t="n">
        <v>0</v>
      </c>
      <c r="AA32" s="170" t="n">
        <v>60</v>
      </c>
      <c r="AB32" s="170" t="n">
        <v>0</v>
      </c>
      <c r="AC32" s="149" t="n">
        <f aca="false">V32-U32+AZ32</f>
        <v>94</v>
      </c>
      <c r="AD32" s="150" t="n">
        <f aca="false">U32-T32</f>
        <v>-65</v>
      </c>
      <c r="AE32" s="143" t="n">
        <v>139</v>
      </c>
      <c r="AF32" s="151" t="n">
        <f aca="false">IF(AE32&gt;0, V32/(AE32*24),"no data")</f>
        <v>0.970923261390887</v>
      </c>
      <c r="AG32" s="152" t="n">
        <f aca="false">IF(R32&gt;0,R32/24,"no data")</f>
        <v>150.5</v>
      </c>
      <c r="AH32" s="151" t="n">
        <f aca="false">IF(U32&gt;0,(U32/R32),"no data")</f>
        <v>0.870708748615725</v>
      </c>
      <c r="AI32" s="153" t="n">
        <f aca="false">IF(U32&gt;0,(1440-((W32*X32)+(Y32*Z32)+(AA32*AB32))/(W32+Y32+AA32))/1440,"no data")</f>
        <v>1</v>
      </c>
      <c r="AJ32" s="154" t="n">
        <f aca="false">IF(U32&gt;0,(1440-((X32*W32+AT32*AU32)+(Z32*Y32+AV32*AW32)+(AA32*AB32+AX32*AY32))/(W32+Y32+AA32))/1440,"no data")</f>
        <v>0.92</v>
      </c>
      <c r="AK32" s="127" t="n">
        <v>9.383</v>
      </c>
      <c r="AL32" s="133" t="n">
        <v>134.27</v>
      </c>
      <c r="AM32" s="201" t="n">
        <f aca="false">AK32*AL32</f>
        <v>1259.85541</v>
      </c>
      <c r="AN32" s="127" t="n">
        <v>26.681</v>
      </c>
      <c r="AO32" s="205" t="n">
        <v>959.834</v>
      </c>
      <c r="AP32" s="155" t="n">
        <f aca="false">AN32*AO32</f>
        <v>25609.330954</v>
      </c>
      <c r="AQ32" s="156" t="n">
        <f aca="false">IF(U32&gt;0,((((AK32*AL32)+(AN32*AO32))/(U32*1000))*1000000),"no data")</f>
        <v>8543.46148298887</v>
      </c>
      <c r="AR32" s="157" t="n">
        <f aca="false">S32/24</f>
        <v>133.75</v>
      </c>
      <c r="AS32" s="36"/>
      <c r="AT32" s="143" t="n">
        <v>0</v>
      </c>
      <c r="AU32" s="159" t="n">
        <v>0</v>
      </c>
      <c r="AV32" s="159" t="n">
        <v>0</v>
      </c>
      <c r="AW32" s="143" t="n">
        <v>0</v>
      </c>
      <c r="AX32" s="159" t="n">
        <v>12</v>
      </c>
      <c r="AY32" s="143" t="n">
        <v>1440</v>
      </c>
      <c r="AZ32" s="143" t="n">
        <v>0</v>
      </c>
      <c r="BB32" s="160" t="n">
        <v>1057</v>
      </c>
      <c r="BC32" s="160" t="n">
        <v>1098</v>
      </c>
      <c r="BD32" s="160" t="n">
        <v>1084</v>
      </c>
      <c r="BE32" s="160" t="n">
        <f aca="false">BC32-BB32</f>
        <v>41</v>
      </c>
      <c r="BF32" s="160" t="n">
        <f aca="false">AQ32</f>
        <v>8543.46148298887</v>
      </c>
      <c r="BG32" s="162" t="n">
        <f aca="false">BD32/24</f>
        <v>45.1666666666667</v>
      </c>
      <c r="BH32" s="187" t="n">
        <v>0.381</v>
      </c>
      <c r="BI32" s="188" t="n">
        <v>0.32</v>
      </c>
      <c r="BJ32" s="189" t="n">
        <v>27</v>
      </c>
      <c r="BK32" s="190" t="n">
        <v>28.06</v>
      </c>
      <c r="BL32" s="190" t="n">
        <v>22.82</v>
      </c>
      <c r="BM32" s="190" t="n">
        <v>28.26</v>
      </c>
      <c r="BN32" s="160" t="n">
        <v>995.17</v>
      </c>
      <c r="BO32" s="190" t="n">
        <v>50.03</v>
      </c>
      <c r="BP32" s="191" t="n">
        <v>0.9374</v>
      </c>
      <c r="BQ32" s="190" t="n">
        <v>95.71</v>
      </c>
      <c r="BR32" s="189" t="n">
        <v>86.45</v>
      </c>
      <c r="BS32" s="120" t="n">
        <f aca="false">BR32-BQ32</f>
        <v>-9.25999999999999</v>
      </c>
      <c r="BT32" s="160" t="n">
        <v>12472</v>
      </c>
      <c r="BU32" s="160" t="n">
        <v>11951</v>
      </c>
      <c r="BV32" s="135" t="n">
        <f aca="false">BU32-BT32</f>
        <v>-521</v>
      </c>
      <c r="BW32" s="160" t="n">
        <f aca="false">BH32+BI32</f>
        <v>0.701</v>
      </c>
      <c r="BX32" s="162" t="n">
        <v>24</v>
      </c>
      <c r="BY32" s="162" t="n">
        <v>24</v>
      </c>
      <c r="CA32" s="162" t="n">
        <v>24</v>
      </c>
      <c r="CB32" s="162" t="n">
        <v>7.07</v>
      </c>
      <c r="CD32" s="162" t="n">
        <v>2.1</v>
      </c>
      <c r="CE32" s="162" t="n">
        <v>3.4</v>
      </c>
      <c r="CF32" s="162" t="n">
        <v>1.8</v>
      </c>
      <c r="CG32" s="162" t="n">
        <v>1.2</v>
      </c>
    </row>
    <row r="33" customFormat="false" ht="15" hidden="false" customHeight="true" outlineLevel="0" collapsed="false">
      <c r="A33" s="90" t="s">
        <v>104</v>
      </c>
      <c r="B33" s="91" t="n">
        <v>43185</v>
      </c>
      <c r="C33" s="123" t="n">
        <v>80.1</v>
      </c>
      <c r="D33" s="93" t="n">
        <v>0.536</v>
      </c>
      <c r="E33" s="124" t="n">
        <v>66</v>
      </c>
      <c r="F33" s="123" t="n">
        <v>96</v>
      </c>
      <c r="G33" s="123" t="n">
        <v>66</v>
      </c>
      <c r="H33" s="123" t="n">
        <v>24</v>
      </c>
      <c r="I33" s="123" t="n">
        <v>0</v>
      </c>
      <c r="J33" s="123" t="n">
        <v>24</v>
      </c>
      <c r="K33" s="123" t="n">
        <v>0</v>
      </c>
      <c r="L33" s="123" t="n">
        <v>0</v>
      </c>
      <c r="M33" s="123" t="n">
        <v>0</v>
      </c>
      <c r="N33" s="123" t="n">
        <v>0</v>
      </c>
      <c r="O33" s="123" t="n">
        <v>0</v>
      </c>
      <c r="P33" s="123" t="n">
        <v>24</v>
      </c>
      <c r="Q33" s="123" t="n">
        <v>0</v>
      </c>
      <c r="R33" s="131" t="n">
        <v>3596</v>
      </c>
      <c r="S33" s="131" t="n">
        <v>3516</v>
      </c>
      <c r="T33" s="131" t="n">
        <v>3516</v>
      </c>
      <c r="U33" s="131" t="n">
        <v>3459</v>
      </c>
      <c r="V33" s="131" t="n">
        <v>3569</v>
      </c>
      <c r="W33" s="123" t="n">
        <v>44</v>
      </c>
      <c r="X33" s="123" t="n">
        <v>0</v>
      </c>
      <c r="Y33" s="96" t="n">
        <v>46</v>
      </c>
      <c r="Z33" s="96" t="n">
        <v>0</v>
      </c>
      <c r="AA33" s="96" t="n">
        <v>59</v>
      </c>
      <c r="AB33" s="95" t="n">
        <v>0</v>
      </c>
      <c r="AC33" s="100" t="n">
        <f aca="false">V33-U33+AZ33</f>
        <v>110</v>
      </c>
      <c r="AD33" s="101" t="n">
        <f aca="false">U33-T33</f>
        <v>-57</v>
      </c>
      <c r="AE33" s="95" t="n">
        <v>153</v>
      </c>
      <c r="AF33" s="102" t="n">
        <f aca="false">IF(AE33&gt;0, V33/(AE33*24),"no data")</f>
        <v>0.971949891067538</v>
      </c>
      <c r="AG33" s="103" t="n">
        <f aca="false">IF(R33&gt;0,R33/24,"no data")</f>
        <v>149.833333333333</v>
      </c>
      <c r="AH33" s="102" t="n">
        <f aca="false">IF(U33&gt;0,(U33/R33),"no data")</f>
        <v>0.961902113459399</v>
      </c>
      <c r="AI33" s="104" t="n">
        <f aca="false">IF(U33&gt;0,(1440-((W33*X33)+(Y33*Z33)+(AA33*AB33))/(W33+Y33+AA33))/1440,"no data")</f>
        <v>1</v>
      </c>
      <c r="AJ33" s="105" t="n">
        <f aca="false">IF(U33&gt;0,(1440-((X33*W33+AT33*AU33)+(Z33*Y33+AV33*AW33)+(AA33*AB33+AX33*AY33))/(W33+Y33+AA33))/1440,"no data")</f>
        <v>1</v>
      </c>
      <c r="AK33" s="127" t="n">
        <v>9.503</v>
      </c>
      <c r="AL33" s="133" t="n">
        <v>134.85</v>
      </c>
      <c r="AM33" s="94" t="n">
        <f aca="false">AK33*AL33</f>
        <v>1281.47955</v>
      </c>
      <c r="AN33" s="127" t="n">
        <v>30.746</v>
      </c>
      <c r="AO33" s="205" t="n">
        <v>941.558288443181</v>
      </c>
      <c r="AP33" s="109" t="n">
        <f aca="false">AN33*AO33</f>
        <v>28949.151136474</v>
      </c>
      <c r="AQ33" s="130" t="n">
        <f aca="false">IF(U33&gt;0,((((AK33*AL33)+(AN33*AO33))/(U33*1000))*1000000),"no data")</f>
        <v>8739.70242453716</v>
      </c>
      <c r="AR33" s="111" t="n">
        <f aca="false">S33/24</f>
        <v>146.5</v>
      </c>
      <c r="AS33" s="36"/>
      <c r="AT33" s="95" t="n">
        <v>0</v>
      </c>
      <c r="AU33" s="112" t="n">
        <v>0</v>
      </c>
      <c r="AV33" s="112" t="n">
        <v>0</v>
      </c>
      <c r="AW33" s="95" t="n">
        <v>0</v>
      </c>
      <c r="AX33" s="112" t="n">
        <v>0</v>
      </c>
      <c r="AY33" s="95" t="n">
        <v>0</v>
      </c>
      <c r="AZ33" s="95" t="n">
        <v>0</v>
      </c>
      <c r="BB33" s="113" t="n">
        <v>1057</v>
      </c>
      <c r="BC33" s="113" t="n">
        <v>1096</v>
      </c>
      <c r="BD33" s="113" t="n">
        <v>1416</v>
      </c>
      <c r="BE33" s="113" t="n">
        <f aca="false">BC33-BB33</f>
        <v>39</v>
      </c>
      <c r="BF33" s="113" t="n">
        <f aca="false">AQ33</f>
        <v>8739.70242453716</v>
      </c>
      <c r="BG33" s="214" t="n">
        <f aca="false">BD33/24</f>
        <v>59</v>
      </c>
      <c r="BH33" s="115" t="n">
        <v>2.196</v>
      </c>
      <c r="BI33" s="116" t="n">
        <v>2.196</v>
      </c>
      <c r="BJ33" s="117" t="n">
        <v>27</v>
      </c>
      <c r="BK33" s="118" t="n">
        <v>28.65</v>
      </c>
      <c r="BL33" s="117" t="n">
        <v>23.33</v>
      </c>
      <c r="BM33" s="117" t="n">
        <v>28.15</v>
      </c>
      <c r="BN33" s="118" t="n">
        <v>991.96</v>
      </c>
      <c r="BO33" s="117" t="n">
        <v>50.02</v>
      </c>
      <c r="BP33" s="119" t="n">
        <v>0.9377</v>
      </c>
      <c r="BQ33" s="176" t="n">
        <v>95.64</v>
      </c>
      <c r="BR33" s="117" t="n">
        <v>86.45</v>
      </c>
      <c r="BS33" s="120" t="n">
        <f aca="false">BR33-BQ33</f>
        <v>-9.19</v>
      </c>
      <c r="BT33" s="113" t="n">
        <v>12739</v>
      </c>
      <c r="BU33" s="113" t="n">
        <v>12193</v>
      </c>
      <c r="BV33" s="135" t="n">
        <f aca="false">BU33-BT33</f>
        <v>-546</v>
      </c>
      <c r="BW33" s="113" t="n">
        <f aca="false">BH33+BI33</f>
        <v>4.392</v>
      </c>
      <c r="BX33" s="114" t="n">
        <v>24</v>
      </c>
      <c r="BY33" s="114" t="n">
        <v>24</v>
      </c>
      <c r="CA33" s="114" t="n">
        <v>24</v>
      </c>
      <c r="CB33" s="114" t="n">
        <v>5.83</v>
      </c>
      <c r="CD33" s="114" t="n">
        <v>2.1</v>
      </c>
      <c r="CE33" s="114" t="n">
        <v>3.4</v>
      </c>
      <c r="CF33" s="114" t="n">
        <v>1.8</v>
      </c>
      <c r="CG33" s="114" t="n">
        <v>1.2</v>
      </c>
    </row>
    <row r="34" customFormat="false" ht="15" hidden="false" customHeight="false" outlineLevel="0" collapsed="false">
      <c r="A34" s="90"/>
      <c r="B34" s="91" t="n">
        <v>43186</v>
      </c>
      <c r="C34" s="123" t="n">
        <v>80.2</v>
      </c>
      <c r="D34" s="93" t="n">
        <v>0.532</v>
      </c>
      <c r="E34" s="124" t="n">
        <v>63.5</v>
      </c>
      <c r="F34" s="123" t="n">
        <v>94</v>
      </c>
      <c r="G34" s="123" t="n">
        <v>65</v>
      </c>
      <c r="H34" s="123" t="n">
        <v>11</v>
      </c>
      <c r="I34" s="123" t="n">
        <v>8</v>
      </c>
      <c r="J34" s="123" t="n">
        <v>24</v>
      </c>
      <c r="K34" s="215" t="n">
        <v>0</v>
      </c>
      <c r="L34" s="215" t="n">
        <v>0</v>
      </c>
      <c r="M34" s="215" t="n">
        <v>0</v>
      </c>
      <c r="N34" s="123" t="n">
        <v>0</v>
      </c>
      <c r="O34" s="123" t="n">
        <v>0</v>
      </c>
      <c r="P34" s="123" t="n">
        <v>11</v>
      </c>
      <c r="Q34" s="123" t="n">
        <v>8</v>
      </c>
      <c r="R34" s="131" t="n">
        <v>3594</v>
      </c>
      <c r="S34" s="131" t="n">
        <v>2624</v>
      </c>
      <c r="T34" s="131" t="n">
        <v>2624</v>
      </c>
      <c r="U34" s="131" t="n">
        <v>2580</v>
      </c>
      <c r="V34" s="131" t="n">
        <v>2675</v>
      </c>
      <c r="W34" s="123" t="n">
        <v>45</v>
      </c>
      <c r="X34" s="123" t="n">
        <v>744</v>
      </c>
      <c r="Y34" s="216" t="n">
        <v>45</v>
      </c>
      <c r="Z34" s="96" t="n">
        <v>0</v>
      </c>
      <c r="AA34" s="96" t="n">
        <v>59</v>
      </c>
      <c r="AB34" s="95" t="n">
        <v>0</v>
      </c>
      <c r="AC34" s="100" t="n">
        <f aca="false">V34-U34+AZ34</f>
        <v>95</v>
      </c>
      <c r="AD34" s="101" t="n">
        <f aca="false">U34-T34</f>
        <v>-44</v>
      </c>
      <c r="AE34" s="95" t="n">
        <v>153</v>
      </c>
      <c r="AF34" s="102" t="n">
        <f aca="false">IF(AE34&gt;0, V34/(AE34*24),"no data")</f>
        <v>0.728485838779956</v>
      </c>
      <c r="AG34" s="103" t="n">
        <f aca="false">IF(R34&gt;0,R34/24,"no data")</f>
        <v>149.75</v>
      </c>
      <c r="AH34" s="102" t="n">
        <f aca="false">IF(U34&gt;0,(U34/R34),"no data")</f>
        <v>0.717863105175292</v>
      </c>
      <c r="AI34" s="104" t="n">
        <f aca="false">IF(U34&gt;0,(1440-((W34*X34)+(Y34*Z34)+(AA34*AB34))/(W34+Y34+AA34))/1440,"no data")</f>
        <v>0.843959731543624</v>
      </c>
      <c r="AJ34" s="105" t="n">
        <f aca="false">IF(U34&gt;0,(1440-((X34*W34+AT34*AU34)+(Z34*Y34+AV34*AW34)+(AA34*AB34+AX34*AY34))/(W34+Y34+AA34))/1440,"no data")</f>
        <v>0.732531692766592</v>
      </c>
      <c r="AK34" s="127" t="n">
        <v>9.496</v>
      </c>
      <c r="AL34" s="133" t="n">
        <v>135.91</v>
      </c>
      <c r="AM34" s="94" t="n">
        <f aca="false">AK34*AL34</f>
        <v>1290.60136</v>
      </c>
      <c r="AN34" s="127" t="n">
        <v>22.66</v>
      </c>
      <c r="AO34" s="205" t="n">
        <v>958.329519864824</v>
      </c>
      <c r="AP34" s="109" t="n">
        <f aca="false">AN34*AO34</f>
        <v>21715.7469201369</v>
      </c>
      <c r="AQ34" s="130" t="n">
        <f aca="false">IF(U34&gt;0,((((AK34*AL34)+(AN34*AO34))/(U34*1000))*1000000),"no data")</f>
        <v>8917.18925586702</v>
      </c>
      <c r="AR34" s="111" t="n">
        <f aca="false">S34/24</f>
        <v>109.333333333333</v>
      </c>
      <c r="AS34" s="36"/>
      <c r="AT34" s="95" t="n">
        <v>20</v>
      </c>
      <c r="AU34" s="112" t="n">
        <v>76</v>
      </c>
      <c r="AV34" s="112" t="n">
        <v>0</v>
      </c>
      <c r="AW34" s="95" t="n">
        <v>0</v>
      </c>
      <c r="AX34" s="112" t="n">
        <v>29</v>
      </c>
      <c r="AY34" s="95" t="n">
        <v>772</v>
      </c>
      <c r="AZ34" s="95" t="n">
        <v>0</v>
      </c>
      <c r="BB34" s="113" t="n">
        <v>523</v>
      </c>
      <c r="BC34" s="113" t="n">
        <v>1088</v>
      </c>
      <c r="BD34" s="113" t="n">
        <v>1064</v>
      </c>
      <c r="BE34" s="113" t="n">
        <f aca="false">BC34-BB34</f>
        <v>565</v>
      </c>
      <c r="BF34" s="113" t="n">
        <f aca="false">AQ34</f>
        <v>8917.18925586702</v>
      </c>
      <c r="BG34" s="214" t="n">
        <f aca="false">BD34/24</f>
        <v>44.3333333333333</v>
      </c>
      <c r="BH34" s="115" t="n">
        <v>1</v>
      </c>
      <c r="BI34" s="116" t="n">
        <v>2.444</v>
      </c>
      <c r="BJ34" s="117" t="n">
        <v>27.9</v>
      </c>
      <c r="BK34" s="117" t="n">
        <v>14.26</v>
      </c>
      <c r="BL34" s="118" t="n">
        <v>22.76</v>
      </c>
      <c r="BM34" s="117" t="n">
        <v>27.72</v>
      </c>
      <c r="BN34" s="118" t="n">
        <v>987.42</v>
      </c>
      <c r="BO34" s="117" t="n">
        <v>50</v>
      </c>
      <c r="BP34" s="119" t="n">
        <v>0.9374</v>
      </c>
      <c r="BQ34" s="113" t="n">
        <v>95.5</v>
      </c>
      <c r="BR34" s="117" t="n">
        <v>86.55</v>
      </c>
      <c r="BS34" s="120" t="n">
        <f aca="false">BR34-BQ34</f>
        <v>-8.95</v>
      </c>
      <c r="BT34" s="113" t="n">
        <v>12365</v>
      </c>
      <c r="BU34" s="113" t="n">
        <v>12001</v>
      </c>
      <c r="BV34" s="135" t="n">
        <f aca="false">BU34-BT34</f>
        <v>-364</v>
      </c>
      <c r="BW34" s="113" t="n">
        <f aca="false">BH34+BI34</f>
        <v>3.444</v>
      </c>
      <c r="BX34" s="114" t="n">
        <v>11.37</v>
      </c>
      <c r="BY34" s="114" t="n">
        <v>24</v>
      </c>
      <c r="CA34" s="114" t="n">
        <v>10.38</v>
      </c>
      <c r="CB34" s="114" t="n">
        <v>6.92</v>
      </c>
      <c r="CD34" s="114" t="n">
        <v>2.1</v>
      </c>
      <c r="CE34" s="114" t="n">
        <v>3.6</v>
      </c>
      <c r="CF34" s="114" t="n">
        <v>1.8</v>
      </c>
      <c r="CG34" s="114" t="n">
        <v>1.2</v>
      </c>
    </row>
    <row r="35" customFormat="false" ht="15" hidden="false" customHeight="false" outlineLevel="0" collapsed="false">
      <c r="A35" s="90"/>
      <c r="B35" s="91" t="n">
        <v>43187</v>
      </c>
      <c r="C35" s="113" t="n">
        <v>82.03</v>
      </c>
      <c r="D35" s="93" t="n">
        <v>0.5668</v>
      </c>
      <c r="E35" s="113" t="n">
        <v>66.29</v>
      </c>
      <c r="F35" s="113" t="n">
        <v>96</v>
      </c>
      <c r="G35" s="113" t="n">
        <v>68</v>
      </c>
      <c r="H35" s="113" t="n">
        <v>24</v>
      </c>
      <c r="I35" s="113" t="n">
        <v>0</v>
      </c>
      <c r="J35" s="113" t="n">
        <v>24</v>
      </c>
      <c r="K35" s="113" t="n">
        <v>0</v>
      </c>
      <c r="L35" s="113" t="n">
        <v>0</v>
      </c>
      <c r="M35" s="113" t="n">
        <v>0</v>
      </c>
      <c r="N35" s="113" t="n">
        <v>0</v>
      </c>
      <c r="O35" s="113" t="n">
        <v>0</v>
      </c>
      <c r="P35" s="113" t="n">
        <v>24</v>
      </c>
      <c r="Q35" s="113" t="n">
        <v>0</v>
      </c>
      <c r="R35" s="131" t="n">
        <v>3575</v>
      </c>
      <c r="S35" s="131" t="n">
        <v>3502</v>
      </c>
      <c r="T35" s="131" t="n">
        <v>3502</v>
      </c>
      <c r="U35" s="131" t="n">
        <v>3432</v>
      </c>
      <c r="V35" s="131" t="n">
        <v>3543</v>
      </c>
      <c r="W35" s="123" t="n">
        <v>44</v>
      </c>
      <c r="X35" s="123" t="n">
        <v>0</v>
      </c>
      <c r="Y35" s="216" t="n">
        <v>45</v>
      </c>
      <c r="Z35" s="96" t="n">
        <v>0</v>
      </c>
      <c r="AA35" s="96" t="n">
        <v>58</v>
      </c>
      <c r="AB35" s="95" t="n">
        <v>0</v>
      </c>
      <c r="AC35" s="100" t="n">
        <f aca="false">V35-U35+AZ35</f>
        <v>111</v>
      </c>
      <c r="AD35" s="101" t="n">
        <f aca="false">U35-T35</f>
        <v>-70</v>
      </c>
      <c r="AE35" s="95" t="n">
        <v>150</v>
      </c>
      <c r="AF35" s="102" t="n">
        <f aca="false">IF(AE35&gt;0, V35/(AE35*24),"no data")</f>
        <v>0.984166666666667</v>
      </c>
      <c r="AG35" s="103" t="n">
        <f aca="false">IF(R35&gt;0,R35/24,"no data")</f>
        <v>148.958333333333</v>
      </c>
      <c r="AH35" s="102" t="n">
        <f aca="false">IF(U35&gt;0,(U35/R35),"no data")</f>
        <v>0.96</v>
      </c>
      <c r="AI35" s="104" t="n">
        <f aca="false">IF(U35&gt;0,(1440-((W35*X35)+(Y35*Z35)+(AA35*AB35))/(W35+Y35+AA35))/1440,"no data")</f>
        <v>1</v>
      </c>
      <c r="AJ35" s="105" t="n">
        <f aca="false">IF(U35&gt;0,(1440-((X35*W35+AT35*AU35)+(Z35*Y35+AV35*AW35)+(AA35*AB35+AX35*AY35))/(W35+Y35+AA35))/1440,"no data")</f>
        <v>1</v>
      </c>
      <c r="AK35" s="127" t="n">
        <v>9.548</v>
      </c>
      <c r="AL35" s="133" t="n">
        <v>137.28</v>
      </c>
      <c r="AM35" s="94" t="n">
        <f aca="false">AK35*AL35</f>
        <v>1310.74944</v>
      </c>
      <c r="AN35" s="127" t="n">
        <v>29.71</v>
      </c>
      <c r="AO35" s="205" t="n">
        <v>965.457817042821</v>
      </c>
      <c r="AP35" s="109" t="n">
        <f aca="false">AN35*AO35</f>
        <v>28683.7517443422</v>
      </c>
      <c r="AQ35" s="130" t="n">
        <f aca="false">IF(U35&gt;0,((((AK35*AL35)+(AN35*AO35))/(U35*1000))*1000000),"no data")</f>
        <v>8739.65652224424</v>
      </c>
      <c r="AR35" s="111" t="n">
        <f aca="false">S35/24</f>
        <v>145.916666666667</v>
      </c>
      <c r="AS35" s="36"/>
      <c r="AT35" s="95" t="n">
        <v>0</v>
      </c>
      <c r="AU35" s="112" t="n">
        <v>0</v>
      </c>
      <c r="AV35" s="112" t="n">
        <v>0</v>
      </c>
      <c r="AW35" s="95" t="n">
        <v>0</v>
      </c>
      <c r="AX35" s="112" t="n">
        <v>0</v>
      </c>
      <c r="AY35" s="95" t="n">
        <v>0</v>
      </c>
      <c r="AZ35" s="95" t="n">
        <v>0</v>
      </c>
      <c r="BB35" s="113" t="n">
        <v>1063</v>
      </c>
      <c r="BC35" s="113" t="n">
        <v>1081</v>
      </c>
      <c r="BD35" s="113" t="n">
        <v>1399</v>
      </c>
      <c r="BE35" s="113" t="n">
        <f aca="false">BC35-BB35</f>
        <v>18</v>
      </c>
      <c r="BF35" s="113" t="n">
        <f aca="false">AQ35</f>
        <v>8739.65652224424</v>
      </c>
      <c r="BG35" s="214" t="n">
        <f aca="false">BD35/24</f>
        <v>58.2916666666667</v>
      </c>
      <c r="BH35" s="115" t="n">
        <v>2.029</v>
      </c>
      <c r="BI35" s="116" t="n">
        <v>2.063</v>
      </c>
      <c r="BJ35" s="117" t="n">
        <v>28.93</v>
      </c>
      <c r="BK35" s="118" t="n">
        <v>27.81</v>
      </c>
      <c r="BL35" s="117" t="n">
        <v>22.33</v>
      </c>
      <c r="BM35" s="117" t="n">
        <v>28.15</v>
      </c>
      <c r="BN35" s="118" t="n">
        <v>989.4</v>
      </c>
      <c r="BO35" s="117" t="n">
        <v>50.07</v>
      </c>
      <c r="BP35" s="119" t="n">
        <v>0.9368</v>
      </c>
      <c r="BQ35" s="118" t="n">
        <v>96.63</v>
      </c>
      <c r="BR35" s="117" t="n">
        <v>86.63</v>
      </c>
      <c r="BS35" s="120" t="n">
        <f aca="false">BR35-BQ35</f>
        <v>-10</v>
      </c>
      <c r="BT35" s="113" t="n">
        <v>12289</v>
      </c>
      <c r="BU35" s="113" t="n">
        <v>11929</v>
      </c>
      <c r="BV35" s="135" t="n">
        <f aca="false">BU35-BT35</f>
        <v>-360</v>
      </c>
      <c r="BW35" s="113" t="n">
        <f aca="false">BH35+BI35</f>
        <v>4.092</v>
      </c>
      <c r="BX35" s="114" t="n">
        <v>24</v>
      </c>
      <c r="BY35" s="114" t="n">
        <v>24</v>
      </c>
      <c r="CA35" s="114" t="n">
        <v>24</v>
      </c>
      <c r="CB35" s="114" t="n">
        <v>7.25</v>
      </c>
      <c r="CD35" s="114" t="n">
        <v>2</v>
      </c>
      <c r="CE35" s="114" t="n">
        <v>4</v>
      </c>
      <c r="CF35" s="114" t="n">
        <v>1.8</v>
      </c>
      <c r="CG35" s="114" t="n">
        <v>1.3</v>
      </c>
    </row>
    <row r="36" customFormat="false" ht="15" hidden="false" customHeight="false" outlineLevel="0" collapsed="false">
      <c r="A36" s="90"/>
      <c r="B36" s="91" t="n">
        <v>43188</v>
      </c>
      <c r="C36" s="92" t="n">
        <v>83.88</v>
      </c>
      <c r="D36" s="104" t="n">
        <v>0.4886</v>
      </c>
      <c r="E36" s="94" t="n">
        <v>64.45</v>
      </c>
      <c r="F36" s="113" t="n">
        <v>98</v>
      </c>
      <c r="G36" s="95" t="n">
        <v>70</v>
      </c>
      <c r="H36" s="95" t="n">
        <v>24</v>
      </c>
      <c r="I36" s="95" t="n">
        <v>0</v>
      </c>
      <c r="J36" s="95" t="n">
        <v>24</v>
      </c>
      <c r="K36" s="95" t="n">
        <v>0</v>
      </c>
      <c r="L36" s="97" t="n">
        <v>0</v>
      </c>
      <c r="M36" s="97" t="n">
        <v>0</v>
      </c>
      <c r="N36" s="97" t="n">
        <v>0</v>
      </c>
      <c r="O36" s="97" t="n">
        <v>0</v>
      </c>
      <c r="P36" s="97" t="n">
        <v>24</v>
      </c>
      <c r="Q36" s="97" t="n">
        <v>0</v>
      </c>
      <c r="R36" s="131" t="n">
        <v>3556</v>
      </c>
      <c r="S36" s="131" t="n">
        <v>3519</v>
      </c>
      <c r="T36" s="131" t="n">
        <v>3519</v>
      </c>
      <c r="U36" s="131" t="n">
        <v>3448</v>
      </c>
      <c r="V36" s="131" t="n">
        <v>3557</v>
      </c>
      <c r="W36" s="95" t="n">
        <v>44</v>
      </c>
      <c r="X36" s="95" t="n">
        <v>0</v>
      </c>
      <c r="Y36" s="96" t="n">
        <v>45</v>
      </c>
      <c r="Z36" s="96" t="n">
        <v>0</v>
      </c>
      <c r="AA36" s="96" t="n">
        <v>58</v>
      </c>
      <c r="AB36" s="95" t="n">
        <v>0</v>
      </c>
      <c r="AC36" s="100" t="n">
        <f aca="false">V36-U36+AZ36</f>
        <v>109</v>
      </c>
      <c r="AD36" s="101" t="n">
        <f aca="false">U36-T36</f>
        <v>-71</v>
      </c>
      <c r="AE36" s="95" t="n">
        <v>152</v>
      </c>
      <c r="AF36" s="102" t="n">
        <f aca="false">IF(AE36&gt;0, V36/(AE36*24),"no data")</f>
        <v>0.975054824561403</v>
      </c>
      <c r="AG36" s="103" t="n">
        <f aca="false">IF(R36&gt;0,R36/24,"no data")</f>
        <v>148.166666666667</v>
      </c>
      <c r="AH36" s="102" t="n">
        <f aca="false">IF(U36&gt;0,(U36/R36),"no data")</f>
        <v>0.96962879640045</v>
      </c>
      <c r="AI36" s="104" t="n">
        <f aca="false">IF(U36&gt;0,(1440-((W36*X36)+(Y36*Z36)+(AA36*AB36))/(W36+Y36+AA36))/1440,"no data")</f>
        <v>1</v>
      </c>
      <c r="AJ36" s="105" t="n">
        <f aca="false">IF(U36&gt;0,(1440-((X36*W36+AT36*AU36)+(Z36*Y36+AV36*AW36)+(AA36*AB36+AX36*AY36))/(W36+Y36+AA36))/1440,"no data")</f>
        <v>1</v>
      </c>
      <c r="AK36" s="127" t="n">
        <v>9.576</v>
      </c>
      <c r="AL36" s="133" t="n">
        <v>134.64</v>
      </c>
      <c r="AM36" s="94" t="n">
        <f aca="false">AK36*AL36</f>
        <v>1289.31264</v>
      </c>
      <c r="AN36" s="127" t="n">
        <v>29.839</v>
      </c>
      <c r="AO36" s="205" t="n">
        <v>969.833507206667</v>
      </c>
      <c r="AP36" s="109" t="n">
        <f aca="false">AN36*AO36</f>
        <v>28938.8620215397</v>
      </c>
      <c r="AQ36" s="130" t="n">
        <f aca="false">IF(U36&gt;0,((((AK36*AL36)+(AN36*AO36))/(U36*1000))*1000000),"no data")</f>
        <v>8766.87200160665</v>
      </c>
      <c r="AR36" s="111" t="n">
        <f aca="false">S36/24</f>
        <v>146.625</v>
      </c>
      <c r="AS36" s="36"/>
      <c r="AT36" s="95" t="n">
        <v>0</v>
      </c>
      <c r="AU36" s="112" t="n">
        <v>0</v>
      </c>
      <c r="AV36" s="112" t="n">
        <v>0</v>
      </c>
      <c r="AW36" s="95" t="n">
        <v>0</v>
      </c>
      <c r="AX36" s="112" t="n">
        <v>0</v>
      </c>
      <c r="AY36" s="95" t="n">
        <v>0</v>
      </c>
      <c r="AZ36" s="95" t="n">
        <v>0</v>
      </c>
      <c r="BB36" s="113" t="n">
        <v>1067</v>
      </c>
      <c r="BC36" s="113" t="n">
        <v>1089</v>
      </c>
      <c r="BD36" s="113" t="n">
        <v>1401</v>
      </c>
      <c r="BE36" s="113" t="n">
        <f aca="false">BC36-BB36</f>
        <v>22</v>
      </c>
      <c r="BF36" s="113" t="n">
        <f aca="false">AQ36</f>
        <v>8766.87200160665</v>
      </c>
      <c r="BG36" s="214" t="n">
        <f aca="false">BD36/24</f>
        <v>58.375</v>
      </c>
      <c r="BH36" s="115" t="n">
        <v>2.051</v>
      </c>
      <c r="BI36" s="116" t="n">
        <v>2.051</v>
      </c>
      <c r="BJ36" s="117" t="n">
        <v>28.86</v>
      </c>
      <c r="BK36" s="118" t="n">
        <v>27.83</v>
      </c>
      <c r="BL36" s="117" t="n">
        <v>22.43</v>
      </c>
      <c r="BM36" s="117" t="n">
        <v>27.99</v>
      </c>
      <c r="BN36" s="118" t="n">
        <v>988.5</v>
      </c>
      <c r="BO36" s="117" t="n">
        <v>50.14</v>
      </c>
      <c r="BP36" s="136" t="n">
        <v>0.938</v>
      </c>
      <c r="BQ36" s="117" t="n">
        <v>96.45</v>
      </c>
      <c r="BR36" s="117" t="n">
        <v>86.43</v>
      </c>
      <c r="BS36" s="120" t="n">
        <f aca="false">BR36-BQ36</f>
        <v>-10.02</v>
      </c>
      <c r="BT36" s="113" t="n">
        <v>12253</v>
      </c>
      <c r="BU36" s="113" t="n">
        <v>11869</v>
      </c>
      <c r="BV36" s="135" t="n">
        <f aca="false">BU36-BT36</f>
        <v>-384</v>
      </c>
      <c r="BW36" s="113" t="n">
        <f aca="false">BH36+BI36</f>
        <v>4.102</v>
      </c>
      <c r="BX36" s="114" t="n">
        <v>24</v>
      </c>
      <c r="BY36" s="114" t="n">
        <v>24</v>
      </c>
      <c r="CA36" s="114" t="n">
        <v>24</v>
      </c>
      <c r="CB36" s="114" t="n">
        <v>8.95</v>
      </c>
      <c r="CD36" s="114" t="n">
        <v>2.2</v>
      </c>
      <c r="CE36" s="114" t="n">
        <v>4.2</v>
      </c>
      <c r="CF36" s="114" t="n">
        <v>1.8</v>
      </c>
      <c r="CG36" s="114" t="n">
        <v>1.5</v>
      </c>
    </row>
    <row r="37" customFormat="false" ht="15" hidden="false" customHeight="false" outlineLevel="0" collapsed="false">
      <c r="A37" s="90"/>
      <c r="B37" s="91" t="n">
        <v>43189</v>
      </c>
      <c r="C37" s="92" t="n">
        <v>85.96</v>
      </c>
      <c r="D37" s="93" t="n">
        <v>0.4187</v>
      </c>
      <c r="E37" s="94" t="n">
        <v>63.13</v>
      </c>
      <c r="F37" s="113" t="n">
        <v>103</v>
      </c>
      <c r="G37" s="95" t="n">
        <v>72</v>
      </c>
      <c r="H37" s="96" t="n">
        <v>24</v>
      </c>
      <c r="I37" s="96" t="n">
        <v>0</v>
      </c>
      <c r="J37" s="96" t="n">
        <v>24</v>
      </c>
      <c r="K37" s="96" t="n">
        <v>0</v>
      </c>
      <c r="L37" s="97" t="n">
        <v>0</v>
      </c>
      <c r="M37" s="97" t="n">
        <v>0</v>
      </c>
      <c r="N37" s="97" t="n">
        <v>0</v>
      </c>
      <c r="O37" s="97" t="n">
        <v>0</v>
      </c>
      <c r="P37" s="97" t="n">
        <v>23</v>
      </c>
      <c r="Q37" s="97" t="n">
        <v>0</v>
      </c>
      <c r="R37" s="131" t="n">
        <v>3537</v>
      </c>
      <c r="S37" s="131" t="n">
        <v>3491</v>
      </c>
      <c r="T37" s="131" t="n">
        <v>3491</v>
      </c>
      <c r="U37" s="131" t="n">
        <v>3416</v>
      </c>
      <c r="V37" s="131" t="n">
        <v>3527</v>
      </c>
      <c r="W37" s="96" t="n">
        <v>44</v>
      </c>
      <c r="X37" s="96" t="n">
        <v>0</v>
      </c>
      <c r="Y37" s="96" t="n">
        <v>45</v>
      </c>
      <c r="Z37" s="96" t="n">
        <v>0</v>
      </c>
      <c r="AA37" s="96" t="n">
        <v>58</v>
      </c>
      <c r="AB37" s="95" t="n">
        <v>0</v>
      </c>
      <c r="AC37" s="100" t="n">
        <f aca="false">V37-U37+AZ37</f>
        <v>111</v>
      </c>
      <c r="AD37" s="101" t="n">
        <f aca="false">U37-T37</f>
        <v>-75</v>
      </c>
      <c r="AE37" s="95" t="n">
        <v>153</v>
      </c>
      <c r="AF37" s="102" t="n">
        <f aca="false">IF(AE37&gt;0, V37/(AE37*24),"no data")</f>
        <v>0.960511982570806</v>
      </c>
      <c r="AG37" s="103" t="n">
        <f aca="false">IF(R37&gt;0,R37/24,"no data")</f>
        <v>147.375</v>
      </c>
      <c r="AH37" s="102" t="n">
        <f aca="false">IF(U37&gt;0,(U37/R37),"no data")</f>
        <v>0.965790217698615</v>
      </c>
      <c r="AI37" s="104" t="n">
        <f aca="false">IF(U37&gt;0,(1440-((W37*X37)+(Y37*Z37)+(AA37*AB37))/(W37+Y37+AA37))/1440,"no data")</f>
        <v>1</v>
      </c>
      <c r="AJ37" s="105" t="n">
        <f aca="false">IF(U37&gt;0,(1440-((X37*W37+AT37*AU37)+(Z37*Y37+AV37*AW37)+(AA37*AB37+AX37*AY37))/(W37+Y37+AA37))/1440,"no data")</f>
        <v>0.996315192743764</v>
      </c>
      <c r="AK37" s="127" t="n">
        <v>9.592</v>
      </c>
      <c r="AL37" s="133" t="n">
        <v>136.52</v>
      </c>
      <c r="AM37" s="94" t="n">
        <f aca="false">AK37*AL37</f>
        <v>1309.49984</v>
      </c>
      <c r="AN37" s="127" t="n">
        <v>29.238</v>
      </c>
      <c r="AO37" s="205" t="n">
        <v>969.654674256133</v>
      </c>
      <c r="AP37" s="109" t="n">
        <f aca="false">AN37*AO37</f>
        <v>28350.7633659008</v>
      </c>
      <c r="AQ37" s="130" t="n">
        <f aca="false">IF(U37&gt;0,((((AK37*AL37)+(AN37*AO37))/(U37*1000))*1000000),"no data")</f>
        <v>8682.7468401349</v>
      </c>
      <c r="AR37" s="111" t="n">
        <f aca="false">S37/24</f>
        <v>145.458333333333</v>
      </c>
      <c r="AS37" s="36"/>
      <c r="AT37" s="95" t="n">
        <v>0</v>
      </c>
      <c r="AU37" s="112" t="n">
        <v>0</v>
      </c>
      <c r="AV37" s="112" t="n">
        <v>0</v>
      </c>
      <c r="AW37" s="95" t="n">
        <v>0</v>
      </c>
      <c r="AX37" s="112" t="n">
        <v>13</v>
      </c>
      <c r="AY37" s="95" t="n">
        <v>60</v>
      </c>
      <c r="AZ37" s="95" t="n">
        <v>0</v>
      </c>
      <c r="BB37" s="113" t="n">
        <v>1068</v>
      </c>
      <c r="BC37" s="113" t="n">
        <v>1088</v>
      </c>
      <c r="BD37" s="113" t="n">
        <v>1371</v>
      </c>
      <c r="BE37" s="113" t="n">
        <f aca="false">BC37-BB37</f>
        <v>20</v>
      </c>
      <c r="BF37" s="113" t="n">
        <f aca="false">AQ37</f>
        <v>8682.7468401349</v>
      </c>
      <c r="BG37" s="214" t="n">
        <f aca="false">BD37/24</f>
        <v>57.125</v>
      </c>
      <c r="BH37" s="115" t="n">
        <v>1.863</v>
      </c>
      <c r="BI37" s="116" t="n">
        <v>1.863</v>
      </c>
      <c r="BJ37" s="117" t="n">
        <v>28.74</v>
      </c>
      <c r="BK37" s="118" t="n">
        <v>27.66</v>
      </c>
      <c r="BL37" s="118" t="n">
        <v>22.27</v>
      </c>
      <c r="BM37" s="118" t="n">
        <v>27.99</v>
      </c>
      <c r="BN37" s="118" t="n">
        <v>985.67</v>
      </c>
      <c r="BO37" s="117" t="n">
        <v>50.1</v>
      </c>
      <c r="BP37" s="119" t="n">
        <v>0.9375</v>
      </c>
      <c r="BQ37" s="114" t="n">
        <v>96.16</v>
      </c>
      <c r="BR37" s="114" t="n">
        <v>86.43</v>
      </c>
      <c r="BS37" s="120" t="n">
        <f aca="false">BR37-BQ37</f>
        <v>-9.72999999999999</v>
      </c>
      <c r="BT37" s="113" t="n">
        <v>12168</v>
      </c>
      <c r="BU37" s="113" t="n">
        <v>11811</v>
      </c>
      <c r="BV37" s="135" t="n">
        <f aca="false">BU37-BT37</f>
        <v>-357</v>
      </c>
      <c r="BW37" s="113" t="n">
        <f aca="false">BH37+BI37</f>
        <v>3.726</v>
      </c>
      <c r="BX37" s="114" t="n">
        <v>23</v>
      </c>
      <c r="BY37" s="114" t="n">
        <v>23</v>
      </c>
      <c r="CA37" s="114" t="n">
        <v>24</v>
      </c>
      <c r="CB37" s="114" t="n">
        <v>7.77</v>
      </c>
      <c r="CD37" s="114" t="n">
        <v>2.1</v>
      </c>
      <c r="CE37" s="114" t="n">
        <v>4.2</v>
      </c>
      <c r="CF37" s="114" t="n">
        <v>1.8</v>
      </c>
      <c r="CG37" s="114" t="n">
        <v>1.5</v>
      </c>
    </row>
    <row r="38" customFormat="false" ht="15" hidden="false" customHeight="false" outlineLevel="0" collapsed="false">
      <c r="A38" s="90"/>
      <c r="B38" s="91" t="n">
        <v>43190</v>
      </c>
      <c r="C38" s="92" t="n">
        <v>85</v>
      </c>
      <c r="D38" s="93" t="n">
        <v>0.44</v>
      </c>
      <c r="E38" s="94" t="n">
        <v>63</v>
      </c>
      <c r="F38" s="113" t="n">
        <v>101</v>
      </c>
      <c r="G38" s="95" t="n">
        <v>70</v>
      </c>
      <c r="H38" s="96" t="n">
        <v>24</v>
      </c>
      <c r="I38" s="96" t="n">
        <v>0</v>
      </c>
      <c r="J38" s="96" t="n">
        <v>24</v>
      </c>
      <c r="K38" s="96" t="n">
        <v>0</v>
      </c>
      <c r="L38" s="97" t="n">
        <v>0</v>
      </c>
      <c r="M38" s="97" t="n">
        <v>0</v>
      </c>
      <c r="N38" s="97" t="n">
        <v>0</v>
      </c>
      <c r="O38" s="97" t="n">
        <v>0</v>
      </c>
      <c r="P38" s="97" t="n">
        <v>13</v>
      </c>
      <c r="Q38" s="97" t="n">
        <v>0</v>
      </c>
      <c r="R38" s="131" t="n">
        <v>3540</v>
      </c>
      <c r="S38" s="131" t="n">
        <v>3359</v>
      </c>
      <c r="T38" s="131" t="n">
        <v>3359</v>
      </c>
      <c r="U38" s="131" t="n">
        <v>3305</v>
      </c>
      <c r="V38" s="131" t="n">
        <v>3407</v>
      </c>
      <c r="W38" s="96" t="n">
        <v>44</v>
      </c>
      <c r="X38" s="96" t="n">
        <v>0</v>
      </c>
      <c r="Y38" s="96" t="n">
        <v>45</v>
      </c>
      <c r="Z38" s="96" t="n">
        <v>0</v>
      </c>
      <c r="AA38" s="96" t="n">
        <v>58</v>
      </c>
      <c r="AB38" s="95" t="n">
        <v>0</v>
      </c>
      <c r="AC38" s="100" t="n">
        <f aca="false">V38-U38+AZ38</f>
        <v>102</v>
      </c>
      <c r="AD38" s="101" t="n">
        <f aca="false">U38-T38</f>
        <v>-54</v>
      </c>
      <c r="AE38" s="95" t="n">
        <v>152</v>
      </c>
      <c r="AF38" s="102" t="n">
        <f aca="false">IF(AE38&gt;0, V38/(AE38*24),"no data")</f>
        <v>0.933936403508772</v>
      </c>
      <c r="AG38" s="103" t="n">
        <f aca="false">IF(R38&gt;0,R38/24,"no data")</f>
        <v>147.5</v>
      </c>
      <c r="AH38" s="102" t="n">
        <f aca="false">IF(U38&gt;0,(U38/R38),"no data")</f>
        <v>0.933615819209039</v>
      </c>
      <c r="AI38" s="104" t="n">
        <f aca="false">IF(U38&gt;0,(1440-((W38*X38)+(Y38*Z38)+(AA38*AB38))/(W38+Y38+AA38))/1440,"no data")</f>
        <v>1</v>
      </c>
      <c r="AJ38" s="105" t="n">
        <f aca="false">IF(U38&gt;0,(1440-((X38*W38+AT38*AU38)+(Z38*Y38+AV38*AW38)+(AA38*AB38+AX38*AY38))/(W38+Y38+AA38))/1440,"no data")</f>
        <v>0.953231292517007</v>
      </c>
      <c r="AK38" s="127" t="n">
        <v>9.62</v>
      </c>
      <c r="AL38" s="133" t="n">
        <v>138.31</v>
      </c>
      <c r="AM38" s="94" t="n">
        <f aca="false">AK38*AL38</f>
        <v>1330.5422</v>
      </c>
      <c r="AN38" s="127" t="n">
        <v>28.209</v>
      </c>
      <c r="AO38" s="205" t="n">
        <v>968.119876326404</v>
      </c>
      <c r="AP38" s="109" t="n">
        <f aca="false">AN38*AO38</f>
        <v>27309.6935912915</v>
      </c>
      <c r="AQ38" s="130" t="n">
        <f aca="false">IF(U38&gt;0,((((AK38*AL38)+(AN38*AO38))/(U38*1000))*1000000),"no data")</f>
        <v>8665.72943760712</v>
      </c>
      <c r="AR38" s="111" t="n">
        <f aca="false">S38/24</f>
        <v>139.958333333333</v>
      </c>
      <c r="AS38" s="36"/>
      <c r="AT38" s="95" t="n">
        <v>0</v>
      </c>
      <c r="AU38" s="112" t="n">
        <v>0</v>
      </c>
      <c r="AV38" s="112" t="n">
        <v>0</v>
      </c>
      <c r="AW38" s="95" t="n">
        <v>0</v>
      </c>
      <c r="AX38" s="112" t="n">
        <v>15</v>
      </c>
      <c r="AY38" s="95" t="n">
        <v>660</v>
      </c>
      <c r="AZ38" s="95" t="n">
        <v>0</v>
      </c>
      <c r="BB38" s="113" t="n">
        <v>1069</v>
      </c>
      <c r="BC38" s="113" t="n">
        <v>1086</v>
      </c>
      <c r="BD38" s="113" t="n">
        <v>1252</v>
      </c>
      <c r="BE38" s="113" t="n">
        <f aca="false">BC38-BB38</f>
        <v>17</v>
      </c>
      <c r="BF38" s="113" t="n">
        <f aca="false">AQ38</f>
        <v>8665.72943760712</v>
      </c>
      <c r="BG38" s="214" t="n">
        <f aca="false">BD38/24</f>
        <v>52.1666666666667</v>
      </c>
      <c r="BH38" s="115" t="n">
        <v>1.259</v>
      </c>
      <c r="BI38" s="116" t="n">
        <v>1.255</v>
      </c>
      <c r="BJ38" s="117" t="n">
        <v>28.8</v>
      </c>
      <c r="BK38" s="118" t="n">
        <v>27.88</v>
      </c>
      <c r="BL38" s="118" t="n">
        <v>22.44</v>
      </c>
      <c r="BM38" s="118" t="n">
        <v>27.8</v>
      </c>
      <c r="BN38" s="118" t="n">
        <v>986.2</v>
      </c>
      <c r="BO38" s="117" t="n">
        <v>50.08</v>
      </c>
      <c r="BP38" s="119" t="n">
        <v>0.937</v>
      </c>
      <c r="BQ38" s="114" t="n">
        <v>96.25</v>
      </c>
      <c r="BR38" s="114" t="n">
        <v>86.52</v>
      </c>
      <c r="BS38" s="120" t="n">
        <f aca="false">BR38-BQ38</f>
        <v>-9.73</v>
      </c>
      <c r="BT38" s="113" t="n">
        <v>12254</v>
      </c>
      <c r="BU38" s="113" t="n">
        <v>11901</v>
      </c>
      <c r="BV38" s="135" t="n">
        <f aca="false">BU38-BT38</f>
        <v>-353</v>
      </c>
      <c r="BW38" s="113" t="n">
        <f aca="false">BH38+BI38</f>
        <v>2.514</v>
      </c>
      <c r="BX38" s="113" t="n">
        <v>13</v>
      </c>
      <c r="BY38" s="113" t="n">
        <v>13</v>
      </c>
      <c r="CA38" s="113" t="n">
        <v>24</v>
      </c>
      <c r="CB38" s="113" t="n">
        <v>7.2</v>
      </c>
      <c r="CD38" s="113" t="n">
        <v>2.1</v>
      </c>
      <c r="CE38" s="113" t="n">
        <v>4.2</v>
      </c>
      <c r="CF38" s="113" t="n">
        <v>1.8</v>
      </c>
      <c r="CG38" s="113" t="n">
        <v>1.3</v>
      </c>
    </row>
    <row r="39" customFormat="false" ht="15" hidden="false" customHeight="false" outlineLevel="0" collapsed="false">
      <c r="A39" s="90"/>
      <c r="B39" s="91" t="n">
        <v>43191</v>
      </c>
      <c r="C39" s="92"/>
      <c r="D39" s="93"/>
      <c r="E39" s="94"/>
      <c r="F39" s="95"/>
      <c r="G39" s="95"/>
      <c r="H39" s="96"/>
      <c r="I39" s="96"/>
      <c r="J39" s="96"/>
      <c r="K39" s="96"/>
      <c r="L39" s="97"/>
      <c r="M39" s="97"/>
      <c r="N39" s="97"/>
      <c r="O39" s="97"/>
      <c r="P39" s="97"/>
      <c r="Q39" s="97"/>
      <c r="R39" s="217"/>
      <c r="S39" s="184"/>
      <c r="T39" s="184"/>
      <c r="U39" s="218"/>
      <c r="V39" s="218"/>
      <c r="W39" s="96"/>
      <c r="X39" s="96"/>
      <c r="Y39" s="96"/>
      <c r="Z39" s="96"/>
      <c r="AA39" s="96"/>
      <c r="AB39" s="95"/>
      <c r="AC39" s="100" t="n">
        <f aca="false">V39-U39+AZ39</f>
        <v>0</v>
      </c>
      <c r="AD39" s="101" t="n">
        <f aca="false">U39-T39</f>
        <v>0</v>
      </c>
      <c r="AE39" s="95"/>
      <c r="AF39" s="102" t="str">
        <f aca="false">IF(AE39&gt;0, V39/(AE39*24),"no data")</f>
        <v>no data</v>
      </c>
      <c r="AG39" s="103" t="str">
        <f aca="false">IF(R39&gt;0,R39/24,"no data")</f>
        <v>no data</v>
      </c>
      <c r="AH39" s="102" t="str">
        <f aca="false">IF(U39&gt;0,(U39/R39),"no data")</f>
        <v>no data</v>
      </c>
      <c r="AI39" s="104" t="str">
        <f aca="false">IF(U39&gt;0,(1440-((W39*X39)+(Y39*Z39)+(AA39*AB39))/(W39+Y39+AA39))/1440,"no data")</f>
        <v>no data</v>
      </c>
      <c r="AJ39" s="105" t="str">
        <f aca="false">IF(U39&gt;0,(1440-((X39*W39+AT39*AU39)+(Z39*Y39+AV39*AW39)+(AA39*AB39+AX39*AY39))/(W39+Y39+AA39))/1440,"no data")</f>
        <v>no data</v>
      </c>
      <c r="AK39" s="210"/>
      <c r="AL39" s="211"/>
      <c r="AM39" s="94" t="n">
        <f aca="false">AK39*AL39</f>
        <v>0</v>
      </c>
      <c r="AN39" s="116"/>
      <c r="AO39" s="95"/>
      <c r="AP39" s="109" t="n">
        <f aca="false">AN39*AO39</f>
        <v>0</v>
      </c>
      <c r="AQ39" s="130" t="str">
        <f aca="false">IF(U39&gt;0,((((AK39*AL39)+(AN39*AO39))/(U39*1000))*1000000),"no data")</f>
        <v>no data</v>
      </c>
      <c r="AR39" s="111"/>
      <c r="AS39" s="36"/>
      <c r="AT39" s="95"/>
      <c r="AU39" s="112"/>
      <c r="AV39" s="112"/>
      <c r="AW39" s="95"/>
      <c r="AX39" s="112"/>
      <c r="AY39" s="95"/>
      <c r="AZ39" s="95"/>
      <c r="BB39" s="113"/>
      <c r="BC39" s="113"/>
      <c r="BD39" s="113"/>
      <c r="BE39" s="113" t="n">
        <f aca="false">BC39-BB39</f>
        <v>0</v>
      </c>
      <c r="BF39" s="113" t="str">
        <f aca="false">AQ39</f>
        <v>no data</v>
      </c>
      <c r="BG39" s="214" t="n">
        <f aca="false">BD39/24</f>
        <v>0</v>
      </c>
      <c r="BH39" s="115"/>
      <c r="BI39" s="116"/>
      <c r="BJ39" s="117"/>
      <c r="BK39" s="118"/>
      <c r="BL39" s="118"/>
      <c r="BM39" s="118"/>
      <c r="BN39" s="118"/>
      <c r="BO39" s="117"/>
      <c r="BP39" s="119"/>
      <c r="BQ39" s="114"/>
      <c r="BR39" s="114"/>
      <c r="BS39" s="120" t="n">
        <f aca="false">BR39-BQ39</f>
        <v>0</v>
      </c>
      <c r="BT39" s="113"/>
      <c r="BU39" s="113"/>
      <c r="BV39" s="135" t="n">
        <f aca="false">BU39-BT39</f>
        <v>0</v>
      </c>
      <c r="BW39" s="113" t="n">
        <f aca="false">BH39+BI39</f>
        <v>0</v>
      </c>
      <c r="BX39" s="220"/>
      <c r="BY39" s="220"/>
      <c r="CA39" s="220"/>
      <c r="CB39" s="220"/>
      <c r="CD39" s="220"/>
      <c r="CE39" s="220"/>
      <c r="CF39" s="220"/>
      <c r="CG39" s="220"/>
    </row>
    <row r="40" customFormat="false" ht="15" hidden="false" customHeight="false" outlineLevel="0" collapsed="false">
      <c r="A40" s="305"/>
      <c r="B40" s="306" t="s">
        <v>156</v>
      </c>
      <c r="C40" s="307" t="n">
        <f aca="false">AVERAGE(C8:C38)</f>
        <v>75.6190322580645</v>
      </c>
      <c r="D40" s="308" t="n">
        <f aca="false">AVERAGE(D8:D35)</f>
        <v>0.609257142857143</v>
      </c>
      <c r="E40" s="307" t="n">
        <f aca="false">AVERAGE(E8:E35)</f>
        <v>61.8807142857143</v>
      </c>
      <c r="F40" s="307" t="n">
        <f aca="false">AVERAGE(F8:F35)</f>
        <v>87.3214285714286</v>
      </c>
      <c r="G40" s="307" t="n">
        <f aca="false">AVERAGE(G8:G35)</f>
        <v>63.6071428571429</v>
      </c>
      <c r="H40" s="307" t="n">
        <f aca="false">SUM(H8:H35)+(INT(SUM(I8:I35)/60))</f>
        <v>659</v>
      </c>
      <c r="I40" s="307" t="n">
        <f aca="false">SUM(I8:I35)-(INT(SUM(I8:I35)/60)*60)</f>
        <v>8</v>
      </c>
      <c r="J40" s="307" t="n">
        <f aca="false">SUM(J8:J35)+(INT(SUM(K8:K35)/60))</f>
        <v>660</v>
      </c>
      <c r="K40" s="307" t="n">
        <f aca="false">SUM(K8:K35)-(INT(SUM(K8:K35)/60)*60)</f>
        <v>10</v>
      </c>
      <c r="L40" s="307" t="n">
        <f aca="false">SUM(L8:L35)-(INT(SUM(L8:L35)/60)*60)</f>
        <v>0</v>
      </c>
      <c r="M40" s="307" t="n">
        <f aca="false">SUM(M8:M35)-(INT(SUM(M8:M35)/60)*60)</f>
        <v>0</v>
      </c>
      <c r="N40" s="307" t="n">
        <f aca="false">SUM(N8:N35)-(INT(SUM(N8:N35)/60)*60)</f>
        <v>0</v>
      </c>
      <c r="O40" s="307" t="n">
        <f aca="false">SUM(O8:O35)-(INT(SUM(O8:O35)/60)*60)</f>
        <v>0</v>
      </c>
      <c r="P40" s="307" t="n">
        <f aca="false">SUM(P8:P35)-(INT(SUM(P8:P35)/60)*60)</f>
        <v>9</v>
      </c>
      <c r="Q40" s="307" t="n">
        <f aca="false">SUM(Q8:Q35)-(INT(SUM(Q8:Q35)/60)*60)</f>
        <v>15</v>
      </c>
      <c r="R40" s="309" t="n">
        <f aca="false">SUM(R8:R38)</f>
        <v>112645</v>
      </c>
      <c r="S40" s="309" t="n">
        <f aca="false">SUM(S8:S35)</f>
        <v>96863</v>
      </c>
      <c r="T40" s="309" t="n">
        <f aca="false">SUM(T8:T35)</f>
        <v>96839</v>
      </c>
      <c r="U40" s="310" t="n">
        <v>105205.76</v>
      </c>
      <c r="V40" s="309" t="n">
        <f aca="false">SUM(V8:V35)</f>
        <v>97771</v>
      </c>
      <c r="W40" s="311" t="n">
        <f aca="false">AVERAGE(W8:W35)</f>
        <v>44.5</v>
      </c>
      <c r="X40" s="311" t="n">
        <f aca="false">SUM(X8:X35)</f>
        <v>744</v>
      </c>
      <c r="Y40" s="311" t="n">
        <f aca="false">AVERAGE(Y8:Y35)</f>
        <v>45.9642857142857</v>
      </c>
      <c r="Z40" s="311" t="n">
        <f aca="false">SUM(Z8:Z35)</f>
        <v>643</v>
      </c>
      <c r="AA40" s="311" t="n">
        <f aca="false">AVERAGE(AA8:AA35)</f>
        <v>59.7857142857143</v>
      </c>
      <c r="AB40" s="311" t="n">
        <f aca="false">SUM(AB8:AB35)</f>
        <v>0</v>
      </c>
      <c r="AC40" s="312" t="n">
        <f aca="false">V40-U40+AZ40</f>
        <v>-7434.75999999999</v>
      </c>
      <c r="AD40" s="313" t="n">
        <f aca="false">(SUM($AD$8:$AD$35))</f>
        <v>-2017</v>
      </c>
      <c r="AE40" s="313" t="n">
        <f aca="false">AVERAGE(AE8:AE35)</f>
        <v>151.714285714286</v>
      </c>
      <c r="AF40" s="314" t="n">
        <f aca="false">AVERAGE(AF8:AF38)</f>
        <v>0.958893244104615</v>
      </c>
      <c r="AG40" s="315" t="n">
        <f aca="false">AVERAGE(AG8:AG38)</f>
        <v>151.404569892473</v>
      </c>
      <c r="AH40" s="314" t="n">
        <f aca="false">U40/R40</f>
        <v>0.933958542323228</v>
      </c>
      <c r="AI40" s="314" t="n">
        <f aca="false">AVERAGE(AI8:AI38)</f>
        <v>0.990635791935146</v>
      </c>
      <c r="AJ40" s="314" t="n">
        <f aca="false">AVERAGE(AJ8:AJ38)</f>
        <v>0.969274533060104</v>
      </c>
      <c r="AK40" s="316" t="n">
        <f aca="false">SUM(AK8:AK38)</f>
        <v>296.393</v>
      </c>
      <c r="AL40" s="316" t="n">
        <f aca="false">AVERAGE(AL8:AL38)</f>
        <v>136.105161290323</v>
      </c>
      <c r="AM40" s="316" t="n">
        <f aca="false">SUM(AM8:AM38)</f>
        <v>40262.56032</v>
      </c>
      <c r="AN40" s="316" t="n">
        <f aca="false">SUM(AN8:AN38)</f>
        <v>907.50563</v>
      </c>
      <c r="AO40" s="313" t="n">
        <f aca="false">AVERAGE(AO8:AO38)</f>
        <v>964.627185556561</v>
      </c>
      <c r="AP40" s="315" t="n">
        <f aca="false">SUM(AP8:AP38)</f>
        <v>875424.258533721</v>
      </c>
      <c r="AQ40" s="317" t="n">
        <f aca="false">((AM40+AP40))/(U40*1000)*1000000</f>
        <v>8703.77077123649</v>
      </c>
      <c r="AR40" s="318"/>
      <c r="AS40" s="36"/>
      <c r="AT40" s="319" t="n">
        <f aca="false">SUM(AT8:AT35)</f>
        <v>20</v>
      </c>
      <c r="AU40" s="319" t="n">
        <f aca="false">SUM(AU8:AU35)</f>
        <v>76</v>
      </c>
      <c r="AV40" s="319" t="n">
        <f aca="false">SUM(AV8:AV35)</f>
        <v>23</v>
      </c>
      <c r="AW40" s="319" t="n">
        <f aca="false">SUM(AW8:AW35)</f>
        <v>67</v>
      </c>
      <c r="AX40" s="319" t="n">
        <f aca="false">SUM(AX8:AX35)</f>
        <v>168</v>
      </c>
      <c r="AY40" s="319" t="n">
        <f aca="false">SUM(AY8:AY35)</f>
        <v>7245</v>
      </c>
      <c r="AZ40" s="319" t="n">
        <f aca="false">SUM(AZ8:AZ35)</f>
        <v>0</v>
      </c>
      <c r="BB40" s="320" t="n">
        <f aca="false">SUM(BB8:BB35)</f>
        <v>29376</v>
      </c>
      <c r="BC40" s="320" t="n">
        <f aca="false">SUM(BC8:BC35)</f>
        <v>30422</v>
      </c>
      <c r="BD40" s="320" t="n">
        <f aca="false">SUM(BD8:BD35)</f>
        <v>37973</v>
      </c>
      <c r="BE40" s="5" t="n">
        <f aca="false">(BC40-BB40)</f>
        <v>1046</v>
      </c>
      <c r="BF40" s="321" t="n">
        <f aca="false">AQ40</f>
        <v>8703.77077123649</v>
      </c>
      <c r="BG40" s="321" t="n">
        <f aca="false">AVERAGE(BG8:BG35)</f>
        <v>56.5074404761905</v>
      </c>
      <c r="BH40" s="321" t="n">
        <f aca="false">SUM(BH8:BH35)</f>
        <v>52.524</v>
      </c>
      <c r="BI40" s="321" t="n">
        <f aca="false">SUM(BI8:BI35)</f>
        <v>52.804</v>
      </c>
      <c r="BJ40" s="321" t="n">
        <f aca="false">AVERAGE(BJ8:BJ35)</f>
        <v>27.2510714285714</v>
      </c>
      <c r="BK40" s="321" t="n">
        <f aca="false">AVERAGE(BK8:BK35)</f>
        <v>27.5639285714286</v>
      </c>
      <c r="BL40" s="321" t="n">
        <f aca="false">AVERAGE(BL8:BL35)</f>
        <v>22.4796428571429</v>
      </c>
      <c r="BM40" s="321" t="n">
        <f aca="false">AVERAGE(BM8:BM35)</f>
        <v>28.0778571428571</v>
      </c>
      <c r="BN40" s="321" t="n">
        <f aca="false">AVERAGE(BN8:BN35)</f>
        <v>991.8775</v>
      </c>
      <c r="BO40" s="321" t="n">
        <f aca="false">AVERAGE(BO8:BO35)</f>
        <v>50.0535714285714</v>
      </c>
      <c r="BP40" s="321" t="n">
        <f aca="false">AVERAGE(BP8:BP35)</f>
        <v>0.937085714285714</v>
      </c>
      <c r="BQ40" s="321" t="n">
        <f aca="false">AVERAGE(BQ8:BQ35)</f>
        <v>95.8071428571428</v>
      </c>
      <c r="BR40" s="321" t="n">
        <f aca="false">AVERAGE(BR8:BR35)</f>
        <v>86.2975</v>
      </c>
      <c r="BT40" s="321" t="n">
        <f aca="false">AVERAGE(BT8:BT35)</f>
        <v>12364.4285714286</v>
      </c>
      <c r="BU40" s="321" t="n">
        <f aca="false">AVERAGE(BU8:BU35)</f>
        <v>11938.4285714286</v>
      </c>
      <c r="BV40" s="5"/>
      <c r="BW40" s="322" t="n">
        <f aca="false">(SUM(BW8:BW35))</f>
        <v>105.328</v>
      </c>
      <c r="BX40" s="322" t="n">
        <f aca="false">(SUM(BX8:BX35))</f>
        <v>589.37</v>
      </c>
      <c r="BY40" s="322" t="n">
        <f aca="false">(SUM(BY8:BY35))</f>
        <v>590.12</v>
      </c>
      <c r="CA40" s="322" t="n">
        <f aca="false">(SUM(CA8:CA35))</f>
        <v>658.38</v>
      </c>
      <c r="CB40" s="322" t="n">
        <f aca="false">(SUM(CB8:CB35))</f>
        <v>205.3</v>
      </c>
      <c r="CD40" s="322"/>
      <c r="CE40" s="322"/>
      <c r="CF40" s="322"/>
      <c r="CG40" s="322"/>
    </row>
    <row r="41" customFormat="false" ht="15.75" hidden="false" customHeight="false" outlineLevel="0" collapsed="false">
      <c r="A41" s="323"/>
      <c r="B41" s="324" t="s">
        <v>157</v>
      </c>
      <c r="C41" s="325" t="s">
        <v>158</v>
      </c>
      <c r="D41" s="326" t="s">
        <v>159</v>
      </c>
      <c r="E41" s="326"/>
      <c r="F41" s="327" t="s">
        <v>160</v>
      </c>
      <c r="G41" s="327" t="s">
        <v>161</v>
      </c>
      <c r="H41" s="327" t="s">
        <v>87</v>
      </c>
      <c r="I41" s="327" t="s">
        <v>88</v>
      </c>
      <c r="J41" s="327" t="s">
        <v>87</v>
      </c>
      <c r="K41" s="327" t="s">
        <v>88</v>
      </c>
      <c r="L41" s="327" t="s">
        <v>87</v>
      </c>
      <c r="M41" s="327" t="s">
        <v>88</v>
      </c>
      <c r="N41" s="327" t="s">
        <v>87</v>
      </c>
      <c r="O41" s="327" t="s">
        <v>88</v>
      </c>
      <c r="P41" s="328" t="s">
        <v>162</v>
      </c>
      <c r="Q41" s="328" t="s">
        <v>163</v>
      </c>
      <c r="R41" s="328" t="s">
        <v>164</v>
      </c>
      <c r="S41" s="328" t="s">
        <v>164</v>
      </c>
      <c r="T41" s="328" t="s">
        <v>164</v>
      </c>
      <c r="U41" s="328" t="s">
        <v>164</v>
      </c>
      <c r="V41" s="328" t="s">
        <v>164</v>
      </c>
      <c r="W41" s="328" t="s">
        <v>165</v>
      </c>
      <c r="X41" s="328" t="s">
        <v>166</v>
      </c>
      <c r="Y41" s="328" t="s">
        <v>167</v>
      </c>
      <c r="Z41" s="328" t="s">
        <v>166</v>
      </c>
      <c r="AA41" s="328" t="s">
        <v>167</v>
      </c>
      <c r="AB41" s="328" t="s">
        <v>166</v>
      </c>
      <c r="AC41" s="328" t="s">
        <v>168</v>
      </c>
      <c r="AD41" s="328" t="s">
        <v>169</v>
      </c>
      <c r="AE41" s="328" t="s">
        <v>170</v>
      </c>
      <c r="AF41" s="328" t="s">
        <v>171</v>
      </c>
      <c r="AG41" s="328" t="s">
        <v>172</v>
      </c>
      <c r="AH41" s="328" t="s">
        <v>172</v>
      </c>
      <c r="AI41" s="328"/>
      <c r="AJ41" s="328" t="s">
        <v>172</v>
      </c>
      <c r="AK41" s="328" t="s">
        <v>173</v>
      </c>
      <c r="AL41" s="328" t="s">
        <v>172</v>
      </c>
      <c r="AM41" s="328"/>
      <c r="AN41" s="328" t="s">
        <v>173</v>
      </c>
      <c r="AO41" s="328" t="s">
        <v>172</v>
      </c>
      <c r="AP41" s="329"/>
      <c r="AQ41" s="330" t="s">
        <v>172</v>
      </c>
      <c r="AR41" s="331"/>
      <c r="AS41" s="332"/>
      <c r="AZ41" s="333" t="s">
        <v>173</v>
      </c>
      <c r="BF41" s="334" t="str">
        <f aca="false">AQ41</f>
        <v>Avg.</v>
      </c>
      <c r="BT41" s="5"/>
      <c r="BU41" s="5"/>
      <c r="BV41" s="5"/>
    </row>
    <row r="42" customFormat="false" ht="15.75" hidden="false" customHeight="false" outlineLevel="0" collapsed="false">
      <c r="B42" s="336"/>
      <c r="C42" s="336"/>
      <c r="D42" s="336"/>
      <c r="E42" s="336"/>
      <c r="F42" s="336"/>
      <c r="G42" s="336"/>
      <c r="H42" s="336"/>
      <c r="I42" s="336"/>
      <c r="J42" s="336"/>
      <c r="K42" s="336"/>
      <c r="L42" s="336"/>
      <c r="M42" s="336"/>
      <c r="N42" s="336"/>
      <c r="O42" s="336"/>
      <c r="P42" s="336"/>
      <c r="Q42" s="336"/>
      <c r="R42" s="336"/>
      <c r="S42" s="336"/>
      <c r="T42" s="336"/>
      <c r="U42" s="336"/>
      <c r="V42" s="336"/>
      <c r="W42" s="336"/>
      <c r="X42" s="336"/>
      <c r="Y42" s="336"/>
      <c r="Z42" s="336"/>
      <c r="AA42" s="336"/>
      <c r="AB42" s="336"/>
      <c r="AC42" s="336"/>
      <c r="AD42" s="336"/>
      <c r="AE42" s="336"/>
      <c r="AF42" s="336"/>
      <c r="AG42" s="336"/>
      <c r="AH42" s="336"/>
      <c r="AI42" s="336"/>
      <c r="AJ42" s="336"/>
      <c r="AK42" s="336"/>
      <c r="AL42" s="336"/>
      <c r="AM42" s="338"/>
      <c r="AQ42" s="339"/>
      <c r="AR42" s="339"/>
      <c r="BA42" s="340"/>
      <c r="BB42" s="341"/>
      <c r="BC42" s="341"/>
      <c r="BD42" s="341"/>
      <c r="BE42" s="5"/>
      <c r="BT42" s="5"/>
      <c r="BU42" s="5"/>
      <c r="BV42" s="5"/>
    </row>
    <row r="43" customFormat="false" ht="60.75" hidden="false" customHeight="true" outlineLevel="0" collapsed="false">
      <c r="B43" s="342" t="s">
        <v>174</v>
      </c>
      <c r="C43" s="342" t="s">
        <v>175</v>
      </c>
      <c r="D43" s="342" t="s">
        <v>176</v>
      </c>
      <c r="E43" s="343"/>
      <c r="F43" s="342" t="s">
        <v>177</v>
      </c>
      <c r="G43" s="342"/>
      <c r="H43" s="342" t="s">
        <v>178</v>
      </c>
      <c r="I43" s="342"/>
      <c r="J43" s="342" t="s">
        <v>179</v>
      </c>
      <c r="K43" s="342"/>
      <c r="L43" s="342" t="s">
        <v>180</v>
      </c>
      <c r="M43" s="342"/>
      <c r="N43" s="342" t="s">
        <v>181</v>
      </c>
      <c r="O43" s="342"/>
      <c r="P43" s="342" t="s">
        <v>182</v>
      </c>
      <c r="Q43" s="342"/>
      <c r="R43" s="344" t="s">
        <v>183</v>
      </c>
      <c r="S43" s="345" t="s">
        <v>184</v>
      </c>
      <c r="T43" s="346" t="s">
        <v>185</v>
      </c>
      <c r="U43" s="342" t="s">
        <v>19</v>
      </c>
      <c r="V43" s="346" t="s">
        <v>20</v>
      </c>
      <c r="W43" s="342" t="s">
        <v>186</v>
      </c>
      <c r="X43" s="342" t="s">
        <v>22</v>
      </c>
      <c r="Y43" s="342" t="s">
        <v>187</v>
      </c>
      <c r="Z43" s="342" t="s">
        <v>24</v>
      </c>
      <c r="AA43" s="342" t="s">
        <v>26</v>
      </c>
      <c r="AB43" s="342" t="s">
        <v>25</v>
      </c>
      <c r="AC43" s="345" t="s">
        <v>27</v>
      </c>
      <c r="AD43" s="347" t="s">
        <v>152</v>
      </c>
      <c r="AE43" s="348" t="s">
        <v>29</v>
      </c>
      <c r="AF43" s="348" t="s">
        <v>30</v>
      </c>
      <c r="AG43" s="348" t="s">
        <v>188</v>
      </c>
      <c r="AH43" s="342" t="s">
        <v>189</v>
      </c>
      <c r="AI43" s="342" t="s">
        <v>33</v>
      </c>
      <c r="AJ43" s="349" t="s">
        <v>34</v>
      </c>
      <c r="AK43" s="346" t="s">
        <v>190</v>
      </c>
      <c r="AL43" s="350" t="s">
        <v>153</v>
      </c>
      <c r="AM43" s="350" t="s">
        <v>154</v>
      </c>
      <c r="AN43" s="346" t="s">
        <v>191</v>
      </c>
      <c r="AO43" s="350" t="s">
        <v>192</v>
      </c>
      <c r="AP43" s="350" t="s">
        <v>41</v>
      </c>
      <c r="AQ43" s="349" t="s">
        <v>193</v>
      </c>
      <c r="AR43" s="351"/>
      <c r="AS43" s="351"/>
      <c r="BA43" s="340"/>
      <c r="BB43" s="341"/>
      <c r="BC43" s="341"/>
      <c r="BD43" s="341"/>
      <c r="BE43" s="352" t="n">
        <f aca="false">AVERAGE(BE27:BE30)</f>
        <v>41</v>
      </c>
      <c r="BT43" s="5"/>
      <c r="BU43" s="5"/>
      <c r="BV43" s="5"/>
    </row>
    <row r="44" customFormat="false" ht="15" hidden="false" customHeight="false" outlineLevel="0" collapsed="false">
      <c r="B44" s="353" t="s">
        <v>100</v>
      </c>
      <c r="C44" s="354" t="n">
        <f aca="false">IF(C5=0,"no data",AVERAGE(C5:C11))</f>
        <v>71.4514285714286</v>
      </c>
      <c r="D44" s="354" t="n">
        <f aca="false">IF(D5=0,"no data",AVERAGE(D5:D11))*100</f>
        <v>67.5871428571429</v>
      </c>
      <c r="E44" s="354" t="n">
        <f aca="false">IF(E5=0,"no data",AVERAGE(E5:E11))</f>
        <v>61.8185714285714</v>
      </c>
      <c r="F44" s="354" t="n">
        <f aca="false">IF(F5=0,"no data",AVERAGE(F5:F11))</f>
        <v>82.8571428571429</v>
      </c>
      <c r="G44" s="354" t="n">
        <f aca="false">IF(G5=0,"no data",AVERAGE(G5:G11))</f>
        <v>61.7142857142857</v>
      </c>
      <c r="H44" s="354" t="n">
        <f aca="false">SUM(H5:H11)+INT(SUM(I5:I11)/60)</f>
        <v>168</v>
      </c>
      <c r="I44" s="354" t="n">
        <f aca="false">SUM(I5:I11)-INT(SUM(I5:I11)/60)*60</f>
        <v>0</v>
      </c>
      <c r="J44" s="354" t="n">
        <f aca="false">SUM(J5:J11)+INT(SUM(K5:K11)/60)</f>
        <v>156</v>
      </c>
      <c r="K44" s="354" t="n">
        <f aca="false">SUM(K5:K11)-INT(SUM(K5:K11)/60)*60</f>
        <v>10</v>
      </c>
      <c r="L44" s="354" t="n">
        <f aca="false">SUM(L5:L11)+INT(SUM(M5:M11)/60)</f>
        <v>0</v>
      </c>
      <c r="M44" s="354" t="n">
        <f aca="false">SUM(M5:M11)-INT(SUM(M5:M11)/60)*60</f>
        <v>0</v>
      </c>
      <c r="N44" s="354" t="n">
        <f aca="false">SUM(N5:N11)+INT(SUM(O5:O11)/60)</f>
        <v>0</v>
      </c>
      <c r="O44" s="354" t="n">
        <f aca="false">SUM(O5:O11)-INT(SUM(O5:O11)/60)*60</f>
        <v>0</v>
      </c>
      <c r="P44" s="354" t="n">
        <f aca="false">SUM(P5:P11)+INT(SUM(Q5:Q11)/60)</f>
        <v>130</v>
      </c>
      <c r="Q44" s="354" t="n">
        <f aca="false">SUM(Q5:Q11)-INT(SUM(Q5:Q11)/60)*60</f>
        <v>24</v>
      </c>
      <c r="R44" s="355" t="n">
        <f aca="false">IF(C5=0,"no data", AVERAGE(R5:R11))</f>
        <v>3667</v>
      </c>
      <c r="S44" s="355" t="n">
        <f aca="false">IF(D5=0,"no data", AVERAGE(S5:S11))</f>
        <v>3482.71428571429</v>
      </c>
      <c r="T44" s="355" t="n">
        <f aca="false">IF(E5=0,"no data", AVERAGE(T5:T11))</f>
        <v>3457.71428571429</v>
      </c>
      <c r="U44" s="356" t="n">
        <f aca="false">IF(U5=0,"no data", SUM(U5:U11))</f>
        <v>23704</v>
      </c>
      <c r="V44" s="356" t="n">
        <f aca="false">IF(V5=0,"no data", SUM(V5:V11))</f>
        <v>24441</v>
      </c>
      <c r="W44" s="357" t="n">
        <f aca="false">IF(W5=0,"no data", AVERAGE(W5:W11))</f>
        <v>44.7142857142857</v>
      </c>
      <c r="X44" s="358" t="str">
        <f aca="false">IF(AND(X5=0,X6=0,X7=0,X8=0,X9=0,X10=0,X11=0),"No outage",SUM(X5:X11))</f>
        <v>No outage</v>
      </c>
      <c r="Y44" s="357" t="n">
        <f aca="false">IF(Y5=0,"no data", AVERAGE(Y5:Y11))</f>
        <v>44.5714285714286</v>
      </c>
      <c r="Z44" s="358" t="n">
        <f aca="false">IF(AND(Z5=0,Z6=0,Z7=0,Z8=0,Z9=0,Z10=0,Z11=0),"No outage",SUM(Z5:Z11))</f>
        <v>643</v>
      </c>
      <c r="AA44" s="359" t="str">
        <f aca="false">IF(AND(AB5=0,AB6=0,AB7=0,AB8=0,AB9=0, AB10=0,AB11=0),"No outage",SUM(AB5:AB11))</f>
        <v>No outage</v>
      </c>
      <c r="AB44" s="359" t="n">
        <f aca="false">IF(AA5=0,"no data", AVERAGE(AA5:AA11))</f>
        <v>62</v>
      </c>
      <c r="AC44" s="354" t="str">
        <f aca="false">IF(Z5=0,"no data", SUM(AC5:AC11))</f>
        <v>no data</v>
      </c>
      <c r="AD44" s="354" t="n">
        <f aca="false">IF(AD5=0,"no data", SUM(AD5:AD11))</f>
        <v>-500</v>
      </c>
      <c r="AE44" s="357" t="n">
        <f aca="false">IF(AE5=0,"no data", AVERAGE(AE5:AE11))</f>
        <v>154.428571428571</v>
      </c>
      <c r="AF44" s="360" t="n">
        <f aca="false">IF(AF5=0,"no data", AVERAGE(AF5:AF11))</f>
        <v>0.942050730817343</v>
      </c>
      <c r="AG44" s="359" t="n">
        <f aca="false">IF(AG5=0,"no data", AVERAGE(AG5:AG11))</f>
        <v>152.791666666667</v>
      </c>
      <c r="AH44" s="360" t="n">
        <f aca="false">IF(AH5=0,"no data", AVERAGE(AH5:AH11))</f>
        <v>0.923594719719891</v>
      </c>
      <c r="AI44" s="360" t="n">
        <f aca="false">IF(AI5=0,"no data", AVERAGE(AI5:AI11))</f>
        <v>0.980821402635128</v>
      </c>
      <c r="AJ44" s="360" t="n">
        <f aca="false">IF(AJ5=0,"no data", AVERAGE(AJ5:AJ11))</f>
        <v>0.960728107032287</v>
      </c>
      <c r="AK44" s="359" t="n">
        <f aca="false">IF(AK5=0,"no data", SUM(AK5:AK11))</f>
        <v>66.055</v>
      </c>
      <c r="AL44" s="359" t="n">
        <f aca="false">IF(AL5=0,"no data", AVERAGE(AL5:AL11))</f>
        <v>138.848571428571</v>
      </c>
      <c r="AM44" s="359" t="n">
        <f aca="false">AK44*AL44</f>
        <v>9171.64238571429</v>
      </c>
      <c r="AN44" s="359" t="n">
        <f aca="false">IF(AN5=0,"no data", SUM(AN5:AN11))</f>
        <v>207.78796</v>
      </c>
      <c r="AO44" s="359" t="n">
        <f aca="false">IF(AO5=0,"no data", AVERAGE(AO5:AO11))</f>
        <v>962.232723464124</v>
      </c>
      <c r="AP44" s="359" t="n">
        <f aca="false">AN44*AO44</f>
        <v>199940.374653855</v>
      </c>
      <c r="AQ44" s="361" t="n">
        <f aca="false">IF(AQ5=0,"no data", AVERAGE(AQ5:AQ11))</f>
        <v>8822.20131673611</v>
      </c>
      <c r="AR44" s="362"/>
      <c r="AS44" s="363"/>
      <c r="BA44" s="340"/>
      <c r="BB44" s="341"/>
      <c r="BC44" s="341"/>
      <c r="BD44" s="341"/>
      <c r="BT44" s="5"/>
      <c r="BU44" s="5"/>
      <c r="BV44" s="5"/>
    </row>
    <row r="45" customFormat="false" ht="15" hidden="false" customHeight="false" outlineLevel="0" collapsed="false">
      <c r="B45" s="353" t="s">
        <v>101</v>
      </c>
      <c r="C45" s="364" t="n">
        <f aca="false">IF(C12=0,"no data", AVERAGE(C12:C18))</f>
        <v>73.3014285714286</v>
      </c>
      <c r="D45" s="365" t="n">
        <f aca="false">IF(D12=0,"no data", AVERAGE(D12:D18))</f>
        <v>0.620842857142857</v>
      </c>
      <c r="E45" s="358" t="n">
        <f aca="false">IF(E12=0,"no data", AVERAGE(E12:E18))</f>
        <v>60.9985714285714</v>
      </c>
      <c r="F45" s="364" t="n">
        <f aca="false">IF(F12=0,"no data", AVERAGE(F12:F18))</f>
        <v>85.5714285714286</v>
      </c>
      <c r="G45" s="364" t="n">
        <f aca="false">IF(G12=0,"no data", AVERAGE(G12:G18))</f>
        <v>63</v>
      </c>
      <c r="H45" s="364" t="n">
        <f aca="false">SUM(H12:H18)+INT(SUM(I12:I18)/60)</f>
        <v>168</v>
      </c>
      <c r="I45" s="364" t="n">
        <f aca="false">SUM(I12:I18)-INT(SUM(J12:J18)/60)</f>
        <v>-2</v>
      </c>
      <c r="J45" s="364" t="n">
        <f aca="false">SUM(J12:J18)+INT(SUM(K12:K18)/60)</f>
        <v>168</v>
      </c>
      <c r="K45" s="364" t="n">
        <f aca="false">SUM(K12:K18)-INT(SUM(L12:L18)/60)*60</f>
        <v>0</v>
      </c>
      <c r="L45" s="364" t="n">
        <f aca="false">SUM(L12:L18)+INT(SUM(M12:M18)/60)</f>
        <v>0</v>
      </c>
      <c r="M45" s="364" t="n">
        <f aca="false">SUM(M12:M18)-INT(SUM(N12:N18)/60)*60</f>
        <v>0</v>
      </c>
      <c r="N45" s="364" t="n">
        <f aca="false">SUM(N12:N18)+INT(SUM(O12:O18)/60)</f>
        <v>0</v>
      </c>
      <c r="O45" s="364" t="n">
        <v>0</v>
      </c>
      <c r="P45" s="364" t="n">
        <f aca="false">SUM(P12:P18)+INT(SUM(Q12:Q18)/60)</f>
        <v>142</v>
      </c>
      <c r="Q45" s="364" t="n">
        <f aca="false">SUM(Q8:Q12)-INT(SUM(Q12:Q18)/60)*60</f>
        <v>2</v>
      </c>
      <c r="R45" s="356" t="n">
        <f aca="false">IF(R12=0,"no data", AVERAGE(R12:R18))</f>
        <v>3654.57142857143</v>
      </c>
      <c r="S45" s="356" t="n">
        <f aca="false">IF(S12=0,"no data", AVERAGE(S12:S18))</f>
        <v>3542.85714285714</v>
      </c>
      <c r="T45" s="356" t="n">
        <f aca="false">IF(T12=0,"no data", AVERAGE(T12:T18))</f>
        <v>3540.57142857143</v>
      </c>
      <c r="U45" s="356" t="n">
        <f aca="false">IF(U12=0,"no data", SUM(U12:U18))</f>
        <v>24261</v>
      </c>
      <c r="V45" s="356" t="n">
        <f aca="false">IF(V12=0,"no data", SUM(V12:V18))</f>
        <v>25003</v>
      </c>
      <c r="W45" s="356" t="n">
        <f aca="false">IF(W12=0,"no data", AVERAGE(W12:W18))</f>
        <v>44.7142857142857</v>
      </c>
      <c r="X45" s="358" t="str">
        <f aca="false">IF(AND(X12=0,X13=0,X14=0,X15=0,X16=0,X17=0,X18=0),"No outage",SUM(X12:X18))</f>
        <v>No outage</v>
      </c>
      <c r="Y45" s="356" t="n">
        <f aca="false">IF(Y12=0,"no data", AVERAGE(Y12:Y18))</f>
        <v>46.5714285714286</v>
      </c>
      <c r="Z45" s="358" t="str">
        <f aca="false">IF(AND(Z12=0,Z13=0,Z14=0,Z15=0,Z16=0,Z17=0,Z18=0),"No outage",SUM(Z12:Z18))</f>
        <v>No outage</v>
      </c>
      <c r="AA45" s="359" t="str">
        <f aca="false">IF(AND(AB12=0,AB13=0,AB14=0,AB15=0,AB16=0, AB17=0,AB18=0),"No outage",SUM(AB12:AB18))</f>
        <v>No outage</v>
      </c>
      <c r="AB45" s="359" t="n">
        <f aca="false">IF(AA6=12,"no data", AVERAGE(AA12:AA18))</f>
        <v>59.7142857142857</v>
      </c>
      <c r="AC45" s="356" t="n">
        <f aca="false">IF(AC12=0,"no data", SUM(AC12:AC18))</f>
        <v>742</v>
      </c>
      <c r="AD45" s="356" t="n">
        <f aca="false">IF(AD12=0,"no data", SUM(AD12:AD18))</f>
        <v>-523</v>
      </c>
      <c r="AE45" s="356" t="n">
        <f aca="false">IF(AE12=0,"no data", AVERAGE(AE12:AE18))</f>
        <v>152.285714285714</v>
      </c>
      <c r="AF45" s="366" t="n">
        <f aca="false">IF(AF12=0,"no data", AVERAGE(AF12:AF18))</f>
        <v>0.97731557431808</v>
      </c>
      <c r="AG45" s="356" t="n">
        <f aca="false">IF(AG12=0,"no data", AVERAGE(AG12:AG18))</f>
        <v>152.27380952381</v>
      </c>
      <c r="AH45" s="366" t="n">
        <f aca="false">IF(AH12=0,"no data", AVERAGE(AH12:AH18))</f>
        <v>0.948291284889139</v>
      </c>
      <c r="AI45" s="366" t="n">
        <f aca="false">IF(AI12=0,"no data", AVERAGE(AI12:AI18))</f>
        <v>1</v>
      </c>
      <c r="AJ45" s="366" t="n">
        <f aca="false">IF(AJ12=0,"no data", AVERAGE(AJ12:AJ18))</f>
        <v>0.984170550554745</v>
      </c>
      <c r="AK45" s="367" t="n">
        <f aca="false">IF(AK12=0,"no data",SUM(AK12:AK18))</f>
        <v>69.135</v>
      </c>
      <c r="AL45" s="368" t="n">
        <f aca="false">IF(AL12=0,"no data", AVERAGE(AL12:AL18))</f>
        <v>135.218571428571</v>
      </c>
      <c r="AM45" s="358" t="n">
        <f aca="false">AK45*AL45</f>
        <v>9348.33593571429</v>
      </c>
      <c r="AN45" s="358" t="n">
        <f aca="false">IF(AN12=0,"no data", SUM(AN12:AN18))</f>
        <v>208.47533</v>
      </c>
      <c r="AO45" s="367" t="n">
        <f aca="false">IF(AO12=0,"no data",AVERAGE(AO12:AO18))</f>
        <v>965.524035116326</v>
      </c>
      <c r="AP45" s="358" t="n">
        <f aca="false">AN45*AO45</f>
        <v>201287.941843808</v>
      </c>
      <c r="AQ45" s="369" t="n">
        <f aca="false">IF(AQ12=0,"no data", AVERAGE(AQ12:AQ18))</f>
        <v>8678.64943819822</v>
      </c>
      <c r="AR45" s="362"/>
      <c r="AS45" s="363"/>
      <c r="BA45" s="340"/>
      <c r="BC45" s="341"/>
      <c r="BT45" s="5"/>
      <c r="BU45" s="5"/>
      <c r="BV45" s="5"/>
    </row>
    <row r="46" customFormat="false" ht="15" hidden="false" customHeight="false" outlineLevel="0" collapsed="false">
      <c r="A46" s="341"/>
      <c r="B46" s="353" t="s">
        <v>102</v>
      </c>
      <c r="C46" s="358" t="n">
        <f aca="false">IF(C19=0,"no data", AVERAGE(C19:C25))</f>
        <v>75.5471428571429</v>
      </c>
      <c r="D46" s="365" t="n">
        <f aca="false">IF(D19=0,"no data", AVERAGE(D19:D25))</f>
        <v>0.578628571428571</v>
      </c>
      <c r="E46" s="358" t="n">
        <f aca="false">IF(E19=0,"no data", AVERAGE(E19:E25))</f>
        <v>61.2928571428572</v>
      </c>
      <c r="F46" s="358" t="n">
        <f aca="false">IF(F19=0,"no data", AVERAGE(F19:F25))</f>
        <v>89.5714285714286</v>
      </c>
      <c r="G46" s="358" t="n">
        <f aca="false">IF(G19=0,"no data", AVERAGE(G19:G25))</f>
        <v>64.4285714285714</v>
      </c>
      <c r="H46" s="364" t="n">
        <f aca="false">SUM(H19:H25)+INT(SUM(I19:I25)/60)</f>
        <v>168</v>
      </c>
      <c r="I46" s="364" t="n">
        <f aca="false">SUM(I19:I25)-INT(SUM(I25:I25)/60)*60</f>
        <v>0</v>
      </c>
      <c r="J46" s="364" t="n">
        <f aca="false">SUM(J19:J25)+INT(SUM(K19:K25)/60)</f>
        <v>168</v>
      </c>
      <c r="K46" s="364" t="n">
        <f aca="false">SUM(K19:K25)-INT(SUM(K19:K25)/60)*60</f>
        <v>0</v>
      </c>
      <c r="L46" s="364" t="n">
        <f aca="false">SUM(L19:L25)+INT(SUM(M19:M25)/60)</f>
        <v>0</v>
      </c>
      <c r="M46" s="364" t="n">
        <f aca="false">SUM(M19:M25)-INT(SUM(M19:M25)/60)*60</f>
        <v>0</v>
      </c>
      <c r="N46" s="364" t="n">
        <f aca="false">SUM(N19:N25)+INT(SUM(O19:O25)/60)</f>
        <v>0</v>
      </c>
      <c r="O46" s="364" t="n">
        <f aca="false">SUM(O19:O25)-INT(SUM(O19:O25)/60)*60</f>
        <v>0</v>
      </c>
      <c r="P46" s="364" t="n">
        <f aca="false">SUM(P19:P25)+INT(SUM(Q19:Q25)/60)</f>
        <v>132</v>
      </c>
      <c r="Q46" s="364" t="n">
        <f aca="false">SUM(Q19:Q25)-INT(SUM(Q19:Q25)/60)*60</f>
        <v>31</v>
      </c>
      <c r="R46" s="356" t="n">
        <f aca="false">IF(R19=0,"no data", AVERAGE(R19:R25))</f>
        <v>3636</v>
      </c>
      <c r="S46" s="356" t="n">
        <f aca="false">IF(S19=0,"no data", AVERAGE(S19:S25))</f>
        <v>3489.14285714286</v>
      </c>
      <c r="T46" s="356" t="n">
        <f aca="false">IF(T19=0,"no data", AVERAGE(T19:T25))</f>
        <v>3488</v>
      </c>
      <c r="U46" s="370" t="n">
        <f aca="false">IF(U19=0,"no data", SUM(U19:U25))</f>
        <v>23892</v>
      </c>
      <c r="V46" s="370" t="n">
        <f aca="false">IF(V19=0,"no data", SUM(V19:V25))</f>
        <v>24632</v>
      </c>
      <c r="W46" s="370" t="n">
        <f aca="false">IF(W19=0,"no data", AVERAGE(W19:W25))</f>
        <v>44.5714285714286</v>
      </c>
      <c r="X46" s="358" t="str">
        <f aca="false">IF(AND(X19=0,X20=0,X21=0,X22=0,X23=0,X24=0,X25=0),"No outage",SUM(X19:X25))</f>
        <v>No outage</v>
      </c>
      <c r="Y46" s="370" t="n">
        <f aca="false">IF(Y19=0,"no data", AVERAGE(Y19:Y25))</f>
        <v>46.4285714285714</v>
      </c>
      <c r="Z46" s="358" t="str">
        <f aca="false">IF(AND(Z19=0,Z20=0,Z21=0,Z22=0,Z23=0,Z24=0,Z25=0),"No outage",SUM(Z19:Z25))</f>
        <v>No outage</v>
      </c>
      <c r="AA46" s="359" t="str">
        <f aca="false">IF(AND(AB19=0,AB20=0,AB21=0,AB22=0,AB23=0, AB24=0,AB25=0),"No outage",SUM(AB19:AB25))</f>
        <v>No outage</v>
      </c>
      <c r="AB46" s="359" t="n">
        <f aca="false">IF(AA19=0,"no data", AVERAGE(AA19:AA25))</f>
        <v>59.1428571428571</v>
      </c>
      <c r="AC46" s="358" t="n">
        <f aca="false">IF(AC19=0,"no data", SUM(AC19:AC25))</f>
        <v>740</v>
      </c>
      <c r="AD46" s="370" t="n">
        <f aca="false">IF(AD19=0,"no data", SUM(AD19:AD25))</f>
        <v>-524</v>
      </c>
      <c r="AE46" s="358" t="n">
        <f aca="false">IF(AE19=0,"no data", AVERAGE(AE19:AE25))</f>
        <v>150.571428571429</v>
      </c>
      <c r="AF46" s="366" t="n">
        <f aca="false">IF(AF19=0,"no data", AVERAGE(AF19:AF25))</f>
        <v>0.973721887102396</v>
      </c>
      <c r="AG46" s="358" t="n">
        <f aca="false">IF(AG19=0,"no data", AVERAGE(AG19:AG25))</f>
        <v>151.5</v>
      </c>
      <c r="AH46" s="366" t="n">
        <f aca="false">IF(AH19=0,"no data", AVERAGE(AH19:AH25))</f>
        <v>0.938722500960703</v>
      </c>
      <c r="AI46" s="366" t="n">
        <f aca="false">IF(AI19=0,"no data", AVERAGE(AI19:AI25))</f>
        <v>1</v>
      </c>
      <c r="AJ46" s="366" t="n">
        <f aca="false">IF(AJ19=0,"no data", AVERAGE(AJ19:AJ25))</f>
        <v>0.977521322817169</v>
      </c>
      <c r="AK46" s="358" t="n">
        <f aca="false">IF(AK19=0,"no data", SUM(AK19:AK25))</f>
        <v>67.874</v>
      </c>
      <c r="AL46" s="358" t="n">
        <f aca="false">IF(AL19=0,"no data", AVERAGE(AL19:AL25))</f>
        <v>135.341428571429</v>
      </c>
      <c r="AM46" s="358" t="n">
        <f aca="false">AK46*AL46</f>
        <v>9186.16412285714</v>
      </c>
      <c r="AN46" s="358" t="n">
        <f aca="false">IF(AN19=0,"no data", SUM(AN19:AN24))</f>
        <v>179.27883</v>
      </c>
      <c r="AO46" s="358" t="n">
        <f aca="false">IF(AO19=0,"no data", AVERAGE(AO19:AO24))</f>
        <v>964.965927615101</v>
      </c>
      <c r="AP46" s="358" t="n">
        <f aca="false">AN46*AO46</f>
        <v>172997.9624927</v>
      </c>
      <c r="AQ46" s="369" t="n">
        <f aca="false">IF(AQ19=0,"no data", AVERAGE(AQ19:AQ25))</f>
        <v>8672.58187156675</v>
      </c>
      <c r="AR46" s="362"/>
      <c r="AS46" s="363"/>
      <c r="AT46" s="341"/>
      <c r="AU46" s="341"/>
      <c r="AV46" s="341"/>
      <c r="AW46" s="341"/>
      <c r="AY46" s="341"/>
      <c r="AZ46" s="341"/>
      <c r="BA46" s="340"/>
      <c r="BB46" s="341"/>
      <c r="BC46" s="341"/>
      <c r="BD46" s="341"/>
      <c r="BE46" s="341"/>
      <c r="BF46" s="341"/>
      <c r="BG46" s="341"/>
      <c r="BT46" s="5"/>
      <c r="BU46" s="5"/>
      <c r="BV46" s="5"/>
    </row>
    <row r="47" customFormat="false" ht="15" hidden="false" customHeight="false" outlineLevel="0" collapsed="false">
      <c r="B47" s="353" t="s">
        <v>103</v>
      </c>
      <c r="C47" s="358" t="n">
        <f aca="false">IF(C26=0,"no data", AVERAGE(C26:C32))</f>
        <v>74.6314285714286</v>
      </c>
      <c r="D47" s="358" t="n">
        <f aca="false">IF(D26=0,"no data", AVERAGE(D26:D32))</f>
        <v>0.605714285714286</v>
      </c>
      <c r="E47" s="358" t="n">
        <f aca="false">IF(E26=0,"no data", AVERAGE(E26:E32))</f>
        <v>61.8</v>
      </c>
      <c r="F47" s="358" t="n">
        <f aca="false">IF(F26=0,"no data", AVERAGE(F26:F32))</f>
        <v>86</v>
      </c>
      <c r="G47" s="358" t="n">
        <f aca="false">IF(G26=0,"no data", AVERAGE(G26:G32))</f>
        <v>63.2857142857143</v>
      </c>
      <c r="H47" s="364" t="n">
        <f aca="false">SUM(H26:H32)+INT(SUM(I26:I32)/60)</f>
        <v>168</v>
      </c>
      <c r="I47" s="364" t="n">
        <f aca="false">SUM(I26:I32)-INT(SUM(I26:I32)/60)*60</f>
        <v>0</v>
      </c>
      <c r="J47" s="364" t="n">
        <f aca="false">SUM(J26:J32)+INT(SUM(K26:K32)/60)</f>
        <v>168</v>
      </c>
      <c r="K47" s="364" t="n">
        <f aca="false">SUM(K26:K32)-INT(SUM(K26:K32)/60)*60</f>
        <v>0</v>
      </c>
      <c r="L47" s="364" t="n">
        <f aca="false">SUM(L26:L32)+INT(SUM(M26:M32)/60)</f>
        <v>0</v>
      </c>
      <c r="M47" s="364" t="n">
        <f aca="false">SUM(M26:M32)-INT(SUM(M26:M32)/60)*60</f>
        <v>0</v>
      </c>
      <c r="N47" s="364" t="n">
        <f aca="false">SUM(N26:N32)+INT(SUM(O26:O32)/60)</f>
        <v>0</v>
      </c>
      <c r="O47" s="364" t="n">
        <f aca="false">SUM(O26:O32)-INT(SUM(O26:O32)/60)*60</f>
        <v>0</v>
      </c>
      <c r="P47" s="364" t="n">
        <f aca="false">SUM(P26:P32)+INT(SUM(Q26:Q32)/60)</f>
        <v>132</v>
      </c>
      <c r="Q47" s="364" t="n">
        <f aca="false">SUM(Q26:Q32)-INT(SUM(Q26:Q32)/60)*60</f>
        <v>42</v>
      </c>
      <c r="R47" s="356" t="n">
        <f aca="false">IF(R26=0,"no data", AVERAGE(R26:R32))</f>
        <v>3644.42857142857</v>
      </c>
      <c r="S47" s="356" t="n">
        <f aca="false">IF(S26=0,"no data", AVERAGE(S26:S32))</f>
        <v>3495.14285714286</v>
      </c>
      <c r="T47" s="356" t="n">
        <f aca="false">IF(T26=0,"no data", AVERAGE(T26:T32))</f>
        <v>3495.14285714286</v>
      </c>
      <c r="U47" s="356" t="n">
        <f aca="false">IF(U26=0,"no data", SUM(U26:U32))</f>
        <v>23962</v>
      </c>
      <c r="V47" s="356" t="n">
        <f aca="false">IF(V26=0,"no data", SUM(V26:V32))</f>
        <v>24697</v>
      </c>
      <c r="W47" s="370" t="n">
        <f aca="false">IF(W26=0,"no data", AVERAGE(W26:W32))</f>
        <v>44.1428571428571</v>
      </c>
      <c r="X47" s="358" t="str">
        <f aca="false">IF(AND(X26=0,X27=0,X28=0,X29=0,X30=0,X31=0,X32=0),"No outage",SUM(X26:X32))</f>
        <v>No outage</v>
      </c>
      <c r="Y47" s="370" t="n">
        <f aca="false">IF(Y26=0,"no data", AVERAGE(Y26:Y32))</f>
        <v>46</v>
      </c>
      <c r="Z47" s="358" t="str">
        <f aca="false">IF(AND(Z26=0,Z27=0,Z28=0,Z29=0,Z30=0,Z31=0,Z32=0),"No outage",SUM(Z26:Z32))</f>
        <v>No outage</v>
      </c>
      <c r="AA47" s="358" t="n">
        <f aca="false">IF(AND(AA26=0,AA27=0,AA28=0,AA29=0,AA30=0,AA31=0,AA32=0),"No outage",SUM(AA26:AA32))</f>
        <v>418</v>
      </c>
      <c r="AB47" s="359" t="n">
        <f aca="false">IF(AA26=0,"no data", AVERAGE(AA26:AA32))</f>
        <v>59.7142857142857</v>
      </c>
      <c r="AC47" s="356" t="n">
        <f aca="false">IF(AC26=0,"no data", SUM(AC26:AC32))</f>
        <v>735</v>
      </c>
      <c r="AD47" s="356" t="n">
        <f aca="false">IF(AD26=0,"no data", SUM(AD26:AD32))</f>
        <v>-504</v>
      </c>
      <c r="AE47" s="370" t="n">
        <f aca="false">IF(AE26=0,"no data", AVERAGE(AE26:AE32))</f>
        <v>150.857142857143</v>
      </c>
      <c r="AF47" s="365" t="n">
        <f aca="false">IF(AF26=0,"no data", AVERAGE(AF26:AF32))</f>
        <v>0.97436361065071</v>
      </c>
      <c r="AG47" s="358" t="n">
        <f aca="false">IF(AG26=0,"no data", AVERAGE(AG26:AG32))</f>
        <v>151.851190476191</v>
      </c>
      <c r="AH47" s="365" t="n">
        <f aca="false">IF(AH26=0,"no data", AVERAGE(AH26:AH32))</f>
        <v>0.939173248919443</v>
      </c>
      <c r="AI47" s="365" t="n">
        <f aca="false">IF(AI26=0,"no data", AVERAGE(AI26:AI32))</f>
        <v>1</v>
      </c>
      <c r="AJ47" s="365" t="n">
        <f aca="false">IF(AJ26=0,"no data", AVERAGE(AJ26:AJ32))</f>
        <v>0.981800095877277</v>
      </c>
      <c r="AK47" s="356" t="n">
        <f aca="false">IF(AK26=0,"no data", SUM(AK26:AK32))</f>
        <v>66.964</v>
      </c>
      <c r="AL47" s="358" t="n">
        <f aca="false">IF(AL26=0,"no data", AVERAGE(AL26:AL32))</f>
        <v>135.001428571429</v>
      </c>
      <c r="AM47" s="358" t="n">
        <f aca="false">AK47*AL47</f>
        <v>9040.23566285714</v>
      </c>
      <c r="AN47" s="358" t="n">
        <f aca="false">IF(AN26=0,"no data", SUM(AN26:AN32))</f>
        <v>206.600629</v>
      </c>
      <c r="AO47" s="358" t="n">
        <f aca="false">IF(AO26=0,"no data", AVERAGE(AO26:AO32))</f>
        <v>966.276714816596</v>
      </c>
      <c r="AP47" s="358" t="n">
        <f aca="false">AN47*AO47</f>
        <v>199633.377069162</v>
      </c>
      <c r="AQ47" s="369" t="n">
        <f aca="false">IF(AQ26=0,"no data", AVERAGE(AQ26:AQ32))</f>
        <v>8705.9781730544</v>
      </c>
      <c r="AR47" s="362"/>
      <c r="AS47" s="363"/>
      <c r="BA47" s="340"/>
      <c r="BC47" s="341"/>
      <c r="BT47" s="5"/>
      <c r="BU47" s="5"/>
      <c r="BV47" s="5"/>
    </row>
    <row r="48" customFormat="false" ht="15" hidden="false" customHeight="false" outlineLevel="0" collapsed="false">
      <c r="B48" s="353" t="s">
        <v>104</v>
      </c>
      <c r="C48" s="358" t="n">
        <f aca="false">IF(C33=0,"no data", AVERAGE(C33:C39))</f>
        <v>82.8616666666667</v>
      </c>
      <c r="D48" s="358" t="n">
        <f aca="false">IF(D33=0,"no data", AVERAGE(D33:D39))</f>
        <v>0.497016666666667</v>
      </c>
      <c r="E48" s="358" t="n">
        <f aca="false">IF(E33=0,"no data", AVERAGE(E33:E39))</f>
        <v>64.395</v>
      </c>
      <c r="F48" s="358" t="n">
        <f aca="false">IF(F33=0,"no data", AVERAGE(F33:F39))</f>
        <v>98</v>
      </c>
      <c r="G48" s="358" t="n">
        <f aca="false">IF(G33=0,"no data", AVERAGE(G33:G39))</f>
        <v>68.5</v>
      </c>
      <c r="H48" s="364" t="n">
        <f aca="false">SUM(H33:H39)+INT(SUM(I33:I39)/60)</f>
        <v>131</v>
      </c>
      <c r="I48" s="364" t="n">
        <f aca="false">SUM(I33:I39)-INT(SUM(I33:I39)/60)*60</f>
        <v>8</v>
      </c>
      <c r="J48" s="364" t="n">
        <f aca="false">SUM(J33:J39)+INT(SUM(K33:K39)/60)</f>
        <v>144</v>
      </c>
      <c r="K48" s="364" t="n">
        <f aca="false">SUM(K33:K39)-INT(SUM(K33:K39)/60)*60</f>
        <v>0</v>
      </c>
      <c r="L48" s="364" t="n">
        <f aca="false">SUM(L33:L39)+INT(SUM(M33:M39)/60)</f>
        <v>0</v>
      </c>
      <c r="M48" s="364" t="n">
        <f aca="false">SUM(M33:M39)-INT(SUM(M33:M39)/60)*60</f>
        <v>0</v>
      </c>
      <c r="N48" s="364" t="n">
        <f aca="false">SUM(N33:N39)+INT(SUM(O33:O39)/60)</f>
        <v>0</v>
      </c>
      <c r="O48" s="364" t="n">
        <f aca="false">SUM(O33:O39)-INT(SUM(O33:O39)/60)*60</f>
        <v>0</v>
      </c>
      <c r="P48" s="364" t="n">
        <f aca="false">SUM(P33:P39)+INT(SUM(Q33:Q39)/60)</f>
        <v>119</v>
      </c>
      <c r="Q48" s="364" t="n">
        <f aca="false">SUM(Q33:Q39)-INT(SUM(Q33:Q39)/60)*60</f>
        <v>8</v>
      </c>
      <c r="R48" s="356" t="n">
        <f aca="false">IF(R33=0,"no data", AVERAGE(R33:R39))</f>
        <v>3566.33333333333</v>
      </c>
      <c r="S48" s="356" t="n">
        <f aca="false">IF(S33=0,"no data", AVERAGE(S33:S39))</f>
        <v>3335.16666666667</v>
      </c>
      <c r="T48" s="356" t="n">
        <f aca="false">IF(T33=0,"no data", AVERAGE(T33:T39))</f>
        <v>3335.16666666667</v>
      </c>
      <c r="U48" s="356" t="n">
        <f aca="false">IF(U33=0,"no data", SUM(U33:U39))</f>
        <v>19640</v>
      </c>
      <c r="V48" s="356" t="n">
        <f aca="false">IF(V33=0,"no data", SUM(V33:V39))</f>
        <v>20278</v>
      </c>
      <c r="W48" s="370" t="n">
        <f aca="false">IF(W33=0,"no data", AVERAGE(W33:W39))</f>
        <v>44.1666666666667</v>
      </c>
      <c r="X48" s="358" t="n">
        <f aca="false">IF(AND(X33=0,X34=0,X35=0,X36=0,X37=0,X38=0,X39=0),"No outage",SUM(X33:X39))</f>
        <v>744</v>
      </c>
      <c r="Y48" s="370" t="n">
        <f aca="false">IF(Y33=0,"no data", AVERAGE(Y33:Y39))</f>
        <v>45.1666666666667</v>
      </c>
      <c r="Z48" s="358" t="str">
        <f aca="false">IF(AND(Z33=0,Z34=0,Z35=0,Z36=0,Z37=0,Z38=0,Z39=0),"No outage",SUM(Z33:Z39))</f>
        <v>No outage</v>
      </c>
      <c r="AA48" s="358" t="n">
        <f aca="false">IF(AND(AA33=0,AA34=0,AA35=0,AA36=0,AA37=0,AA38=0,AA39=0),"No outage",SUM(AA33:AA39))</f>
        <v>350</v>
      </c>
      <c r="AB48" s="359" t="n">
        <f aca="false">IF(AA33=0,"no data", AVERAGE(AA33:AA39))</f>
        <v>58.3333333333333</v>
      </c>
      <c r="AC48" s="356" t="n">
        <f aca="false">IF(AC33=0,"no data", SUM(AC33:AC39))</f>
        <v>638</v>
      </c>
      <c r="AD48" s="356" t="n">
        <f aca="false">IF(AD33=0,"no data", SUM(AD33:AD39))</f>
        <v>-371</v>
      </c>
      <c r="AE48" s="370" t="n">
        <f aca="false">IF(AE33=0,"no data", AVERAGE(AE33:AE39))</f>
        <v>152.166666666667</v>
      </c>
      <c r="AF48" s="365" t="n">
        <f aca="false">IF(AF33=0,"no data", AVERAGE(AF33:AF39))</f>
        <v>0.92568426785919</v>
      </c>
      <c r="AG48" s="358" t="n">
        <f aca="false">IF(AG33=0,"no data", AVERAGE(AG33:AG39))</f>
        <v>148.597222222222</v>
      </c>
      <c r="AH48" s="365" t="n">
        <f aca="false">IF(AH33=0,"no data", AVERAGE(AH33:AH39))</f>
        <v>0.918133341990466</v>
      </c>
      <c r="AI48" s="365" t="n">
        <f aca="false">IF(AI27=0,"no data", AVERAGE(AI33:AI39))</f>
        <v>0.973993288590604</v>
      </c>
      <c r="AJ48" s="365" t="n">
        <f aca="false">IF(AJ33=0,"no data", AVERAGE(AJ33:AJ39))</f>
        <v>0.947013029671227</v>
      </c>
      <c r="AK48" s="356" t="n">
        <f aca="false">IF(AK33=0,"no data", SUM(AK33:AK39))</f>
        <v>57.335</v>
      </c>
      <c r="AL48" s="358" t="n">
        <f aca="false">IF(AL33=0,"no data", AVERAGE(AL33:AL39))</f>
        <v>136.251666666667</v>
      </c>
      <c r="AM48" s="358" t="n">
        <f aca="false">AK48*AL48</f>
        <v>7811.98930833333</v>
      </c>
      <c r="AN48" s="358" t="n">
        <f aca="false">IF(AN33=0,"no data", SUM(AN33:AN39))</f>
        <v>170.402</v>
      </c>
      <c r="AO48" s="358" t="n">
        <f aca="false">IF(AO33=0,"no data", AVERAGE(AO33:AO39))</f>
        <v>962.158947190005</v>
      </c>
      <c r="AP48" s="358" t="n">
        <f aca="false">AN48*AO48</f>
        <v>163953.808919071</v>
      </c>
      <c r="AQ48" s="358" t="n">
        <f aca="false">IF(AQ33=0,"no data", AVERAGE(AQ33:AQ39))</f>
        <v>8751.98274699952</v>
      </c>
      <c r="AR48" s="362"/>
      <c r="AS48" s="363"/>
      <c r="BA48" s="340"/>
      <c r="BC48" s="341"/>
      <c r="BT48" s="5"/>
      <c r="BU48" s="5"/>
      <c r="BV48" s="5"/>
    </row>
    <row r="49" customFormat="false" ht="15" hidden="false" customHeight="false" outlineLevel="0" collapsed="false">
      <c r="B49" s="2"/>
      <c r="C49" s="371"/>
      <c r="D49" s="371"/>
      <c r="E49" s="371"/>
      <c r="F49" s="371"/>
      <c r="G49" s="372"/>
      <c r="H49" s="372"/>
      <c r="I49" s="372"/>
      <c r="J49" s="372"/>
      <c r="K49" s="373"/>
      <c r="L49" s="373"/>
      <c r="M49" s="373"/>
      <c r="N49" s="373"/>
      <c r="O49" s="374"/>
      <c r="P49" s="374"/>
      <c r="Q49" s="371"/>
      <c r="R49" s="371"/>
      <c r="S49" s="371"/>
      <c r="T49" s="371"/>
      <c r="U49" s="371"/>
      <c r="V49" s="371"/>
      <c r="W49" s="371"/>
      <c r="X49" s="371"/>
      <c r="Y49" s="371"/>
      <c r="Z49" s="371"/>
      <c r="AA49" s="371"/>
      <c r="AB49" s="371"/>
      <c r="AC49" s="374"/>
      <c r="AD49" s="374"/>
      <c r="AE49" s="371"/>
      <c r="AF49" s="374"/>
      <c r="AG49" s="374"/>
      <c r="AH49" s="371"/>
      <c r="AI49" s="371"/>
      <c r="AJ49" s="371"/>
      <c r="AK49" s="371"/>
      <c r="AL49" s="371"/>
      <c r="AM49" s="371"/>
      <c r="AQ49" s="352"/>
      <c r="AR49" s="352"/>
      <c r="AS49" s="352"/>
      <c r="AT49" s="352"/>
      <c r="BA49" s="340"/>
      <c r="BC49" s="341"/>
      <c r="BT49" s="5"/>
      <c r="BU49" s="5"/>
      <c r="BV49" s="5"/>
    </row>
    <row r="50" customFormat="false" ht="15.75" hidden="false" customHeight="false" outlineLevel="0" collapsed="false">
      <c r="B50" s="2"/>
      <c r="C50" s="371"/>
      <c r="D50" s="371"/>
      <c r="E50" s="371"/>
      <c r="F50" s="371"/>
      <c r="G50" s="372"/>
      <c r="H50" s="372"/>
      <c r="I50" s="372"/>
      <c r="J50" s="372"/>
      <c r="K50" s="373"/>
      <c r="L50" s="373"/>
      <c r="M50" s="373"/>
      <c r="N50" s="373"/>
      <c r="O50" s="374"/>
      <c r="P50" s="374"/>
      <c r="Q50" s="371"/>
      <c r="R50" s="371"/>
      <c r="S50" s="371"/>
      <c r="T50" s="371"/>
      <c r="U50" s="371"/>
      <c r="V50" s="371"/>
      <c r="W50" s="371"/>
      <c r="X50" s="371"/>
      <c r="Y50" s="371"/>
      <c r="Z50" s="371"/>
      <c r="AA50" s="371"/>
      <c r="AB50" s="371"/>
      <c r="AC50" s="374"/>
      <c r="AD50" s="374"/>
      <c r="AE50" s="371"/>
      <c r="AF50" s="374"/>
      <c r="AG50" s="374"/>
      <c r="AH50" s="371"/>
      <c r="AI50" s="371"/>
      <c r="AJ50" s="371"/>
      <c r="AK50" s="371"/>
      <c r="AL50" s="371"/>
      <c r="AM50" s="371"/>
      <c r="AQ50" s="352"/>
      <c r="AR50" s="352"/>
      <c r="AS50" s="352"/>
      <c r="AT50" s="352"/>
      <c r="BA50" s="340"/>
      <c r="BC50" s="341"/>
      <c r="BT50" s="5"/>
      <c r="BU50" s="5"/>
      <c r="BV50" s="5"/>
    </row>
    <row r="51" customFormat="false" ht="16.5" hidden="false" customHeight="false" outlineLevel="0" collapsed="false">
      <c r="B51" s="375" t="s">
        <v>194</v>
      </c>
      <c r="C51" s="376" t="s">
        <v>195</v>
      </c>
      <c r="D51" s="376"/>
      <c r="E51" s="376"/>
      <c r="F51" s="376"/>
      <c r="G51" s="376"/>
      <c r="H51" s="376"/>
      <c r="I51" s="376"/>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4"/>
      <c r="AG51" s="374"/>
      <c r="AH51" s="371"/>
      <c r="AI51" s="371"/>
      <c r="AJ51" s="371"/>
      <c r="AK51" s="371"/>
      <c r="AL51" s="371"/>
      <c r="AM51" s="371"/>
      <c r="AQ51" s="352"/>
      <c r="AR51" s="352"/>
      <c r="AS51" s="352"/>
      <c r="AT51" s="352"/>
      <c r="BA51" s="340"/>
      <c r="BT51" s="5"/>
      <c r="BU51" s="5"/>
      <c r="BV51" s="5"/>
    </row>
    <row r="52" customFormat="false" ht="15.75" hidden="false" customHeight="true" outlineLevel="0" collapsed="false">
      <c r="B52" s="377" t="n">
        <v>43160</v>
      </c>
      <c r="C52" s="378" t="s">
        <v>197</v>
      </c>
      <c r="D52" s="378"/>
      <c r="E52" s="378"/>
      <c r="F52" s="378"/>
      <c r="G52" s="378"/>
      <c r="H52" s="378"/>
      <c r="I52" s="378"/>
      <c r="J52" s="378"/>
      <c r="K52" s="378"/>
      <c r="L52" s="378"/>
      <c r="M52" s="378"/>
      <c r="N52" s="378"/>
      <c r="O52" s="378"/>
      <c r="P52" s="378"/>
      <c r="Q52" s="378"/>
      <c r="R52" s="378"/>
      <c r="S52" s="378"/>
      <c r="T52" s="378"/>
      <c r="U52" s="378"/>
      <c r="V52" s="378"/>
      <c r="W52" s="378"/>
      <c r="X52" s="378"/>
      <c r="Y52" s="378"/>
      <c r="Z52" s="378"/>
      <c r="AA52" s="378"/>
      <c r="AB52" s="378"/>
      <c r="AC52" s="378"/>
      <c r="AD52" s="378"/>
      <c r="AE52" s="378"/>
      <c r="AF52" s="374"/>
      <c r="AG52" s="374"/>
      <c r="AH52" s="371"/>
      <c r="AI52" s="371"/>
      <c r="AJ52" s="371"/>
      <c r="AK52" s="371"/>
      <c r="AL52" s="371"/>
      <c r="AM52" s="371"/>
      <c r="AQ52" s="352"/>
      <c r="AR52" s="352"/>
      <c r="AS52" s="352"/>
      <c r="AT52" s="352"/>
      <c r="BA52" s="340"/>
      <c r="BT52" s="5"/>
      <c r="BU52" s="5"/>
      <c r="BV52" s="5"/>
    </row>
    <row r="53" customFormat="false" ht="15.75" hidden="false" customHeight="true" outlineLevel="0" collapsed="false">
      <c r="B53" s="377" t="n">
        <v>43161</v>
      </c>
      <c r="C53" s="378" t="s">
        <v>197</v>
      </c>
      <c r="D53" s="378"/>
      <c r="E53" s="378"/>
      <c r="F53" s="378"/>
      <c r="G53" s="378"/>
      <c r="H53" s="378"/>
      <c r="I53" s="378"/>
      <c r="J53" s="378"/>
      <c r="K53" s="378"/>
      <c r="L53" s="378"/>
      <c r="M53" s="378"/>
      <c r="N53" s="378"/>
      <c r="O53" s="378"/>
      <c r="P53" s="378"/>
      <c r="Q53" s="378"/>
      <c r="R53" s="378"/>
      <c r="S53" s="378"/>
      <c r="T53" s="378"/>
      <c r="U53" s="378"/>
      <c r="V53" s="378"/>
      <c r="W53" s="378"/>
      <c r="X53" s="378"/>
      <c r="Y53" s="378"/>
      <c r="Z53" s="378"/>
      <c r="AA53" s="378"/>
      <c r="AB53" s="378"/>
      <c r="AC53" s="378"/>
      <c r="AD53" s="378"/>
      <c r="AE53" s="378"/>
      <c r="AF53" s="374"/>
      <c r="AG53" s="374"/>
      <c r="AH53" s="371"/>
      <c r="AI53" s="371"/>
      <c r="AJ53" s="371"/>
      <c r="AK53" s="371"/>
      <c r="AL53" s="371"/>
      <c r="AM53" s="371"/>
      <c r="AQ53" s="352"/>
      <c r="AR53" s="352"/>
      <c r="AS53" s="352"/>
      <c r="AT53" s="352"/>
      <c r="BA53" s="340"/>
      <c r="BT53" s="5"/>
      <c r="BU53" s="5"/>
      <c r="BV53" s="5"/>
    </row>
    <row r="54" customFormat="false" ht="15.75" hidden="false" customHeight="true" outlineLevel="0" collapsed="false">
      <c r="B54" s="377" t="n">
        <v>43162</v>
      </c>
      <c r="C54" s="378" t="s">
        <v>197</v>
      </c>
      <c r="D54" s="378"/>
      <c r="E54" s="378"/>
      <c r="F54" s="378"/>
      <c r="G54" s="378"/>
      <c r="H54" s="378"/>
      <c r="I54" s="378"/>
      <c r="J54" s="378"/>
      <c r="K54" s="378"/>
      <c r="L54" s="378"/>
      <c r="M54" s="378"/>
      <c r="N54" s="378"/>
      <c r="O54" s="378"/>
      <c r="P54" s="378"/>
      <c r="Q54" s="378"/>
      <c r="R54" s="378"/>
      <c r="S54" s="378"/>
      <c r="T54" s="378"/>
      <c r="U54" s="378"/>
      <c r="V54" s="378"/>
      <c r="W54" s="378"/>
      <c r="X54" s="378"/>
      <c r="Y54" s="378"/>
      <c r="Z54" s="378"/>
      <c r="AA54" s="378"/>
      <c r="AB54" s="378"/>
      <c r="AC54" s="378"/>
      <c r="AD54" s="378"/>
      <c r="AE54" s="378"/>
      <c r="AF54" s="374"/>
      <c r="AG54" s="374"/>
      <c r="AH54" s="371"/>
      <c r="AI54" s="371"/>
      <c r="AJ54" s="371"/>
      <c r="AK54" s="371"/>
      <c r="AL54" s="371"/>
      <c r="AM54" s="371"/>
      <c r="AQ54" s="352"/>
      <c r="AR54" s="352"/>
      <c r="AS54" s="352"/>
      <c r="AT54" s="352"/>
      <c r="BA54" s="340"/>
      <c r="BT54" s="5"/>
      <c r="BU54" s="5"/>
      <c r="BV54" s="5"/>
    </row>
    <row r="55" customFormat="false" ht="15.75" hidden="false" customHeight="true" outlineLevel="0" collapsed="false">
      <c r="B55" s="377" t="n">
        <v>43163</v>
      </c>
      <c r="C55" s="378" t="s">
        <v>213</v>
      </c>
      <c r="D55" s="378"/>
      <c r="E55" s="378"/>
      <c r="F55" s="378"/>
      <c r="G55" s="378"/>
      <c r="H55" s="378"/>
      <c r="I55" s="378"/>
      <c r="J55" s="378"/>
      <c r="K55" s="378"/>
      <c r="L55" s="378"/>
      <c r="M55" s="378"/>
      <c r="N55" s="378"/>
      <c r="O55" s="378"/>
      <c r="P55" s="378"/>
      <c r="Q55" s="378"/>
      <c r="R55" s="378"/>
      <c r="S55" s="378"/>
      <c r="T55" s="378"/>
      <c r="U55" s="378"/>
      <c r="V55" s="378"/>
      <c r="W55" s="378"/>
      <c r="X55" s="378"/>
      <c r="Y55" s="378"/>
      <c r="Z55" s="378"/>
      <c r="AA55" s="378"/>
      <c r="AB55" s="378"/>
      <c r="AC55" s="378"/>
      <c r="AD55" s="378"/>
      <c r="AE55" s="378"/>
      <c r="AF55" s="374"/>
      <c r="AG55" s="374"/>
      <c r="AH55" s="371"/>
      <c r="AI55" s="371"/>
      <c r="AJ55" s="371"/>
      <c r="AK55" s="371"/>
      <c r="AL55" s="371"/>
      <c r="AM55" s="371"/>
      <c r="AQ55" s="352"/>
      <c r="AR55" s="352"/>
      <c r="AS55" s="352"/>
      <c r="AT55" s="352"/>
      <c r="BA55" s="340"/>
      <c r="BT55" s="5"/>
      <c r="BU55" s="5"/>
      <c r="BV55" s="5"/>
    </row>
    <row r="56" customFormat="false" ht="15.75" hidden="false" customHeight="true" outlineLevel="0" collapsed="false">
      <c r="B56" s="377" t="n">
        <v>43164</v>
      </c>
      <c r="C56" s="378" t="s">
        <v>197</v>
      </c>
      <c r="D56" s="378"/>
      <c r="E56" s="378"/>
      <c r="F56" s="378"/>
      <c r="G56" s="378"/>
      <c r="H56" s="378"/>
      <c r="I56" s="378"/>
      <c r="J56" s="378"/>
      <c r="K56" s="378"/>
      <c r="L56" s="378"/>
      <c r="M56" s="378"/>
      <c r="N56" s="378"/>
      <c r="O56" s="378"/>
      <c r="P56" s="378"/>
      <c r="Q56" s="378"/>
      <c r="R56" s="378"/>
      <c r="S56" s="378"/>
      <c r="T56" s="378"/>
      <c r="U56" s="378"/>
      <c r="V56" s="378"/>
      <c r="W56" s="378"/>
      <c r="X56" s="378"/>
      <c r="Y56" s="378"/>
      <c r="Z56" s="378"/>
      <c r="AA56" s="378"/>
      <c r="AB56" s="378"/>
      <c r="AC56" s="378"/>
      <c r="AD56" s="378"/>
      <c r="AE56" s="378"/>
      <c r="AF56" s="374"/>
      <c r="AG56" s="374"/>
      <c r="AH56" s="371"/>
      <c r="AI56" s="371"/>
      <c r="AJ56" s="371"/>
      <c r="AK56" s="371"/>
      <c r="AL56" s="371"/>
      <c r="AM56" s="371"/>
      <c r="AQ56" s="352"/>
      <c r="AR56" s="352"/>
      <c r="AS56" s="352"/>
      <c r="AT56" s="352"/>
      <c r="BA56" s="340"/>
      <c r="BT56" s="5"/>
      <c r="BU56" s="5"/>
      <c r="BV56" s="5"/>
    </row>
    <row r="57" customFormat="false" ht="15.75" hidden="false" customHeight="true" outlineLevel="0" collapsed="false">
      <c r="B57" s="377" t="n">
        <v>43165</v>
      </c>
      <c r="C57" s="378" t="s">
        <v>197</v>
      </c>
      <c r="D57" s="378"/>
      <c r="E57" s="378"/>
      <c r="F57" s="378"/>
      <c r="G57" s="378"/>
      <c r="H57" s="378"/>
      <c r="I57" s="378"/>
      <c r="J57" s="378"/>
      <c r="K57" s="378"/>
      <c r="L57" s="378"/>
      <c r="M57" s="378"/>
      <c r="N57" s="378"/>
      <c r="O57" s="378"/>
      <c r="P57" s="378"/>
      <c r="Q57" s="378"/>
      <c r="R57" s="378"/>
      <c r="S57" s="378"/>
      <c r="T57" s="378"/>
      <c r="U57" s="378"/>
      <c r="V57" s="378"/>
      <c r="W57" s="378"/>
      <c r="X57" s="378"/>
      <c r="Y57" s="378"/>
      <c r="Z57" s="378"/>
      <c r="AA57" s="378"/>
      <c r="AB57" s="378"/>
      <c r="AC57" s="378"/>
      <c r="AD57" s="378"/>
      <c r="AE57" s="378"/>
      <c r="AF57" s="374"/>
      <c r="AG57" s="374"/>
      <c r="AH57" s="371"/>
      <c r="AI57" s="371"/>
      <c r="AJ57" s="371"/>
      <c r="AK57" s="371"/>
      <c r="AL57" s="371"/>
      <c r="AM57" s="371"/>
      <c r="AQ57" s="352"/>
      <c r="AR57" s="352"/>
      <c r="AS57" s="352"/>
      <c r="AT57" s="352"/>
      <c r="BA57" s="340"/>
      <c r="BT57" s="5"/>
      <c r="BU57" s="5"/>
      <c r="BV57" s="5"/>
    </row>
    <row r="58" customFormat="false" ht="15.75" hidden="false" customHeight="true" outlineLevel="0" collapsed="false">
      <c r="B58" s="377" t="n">
        <v>43166</v>
      </c>
      <c r="C58" s="378" t="s">
        <v>197</v>
      </c>
      <c r="D58" s="378"/>
      <c r="E58" s="378"/>
      <c r="F58" s="378"/>
      <c r="G58" s="378"/>
      <c r="H58" s="378"/>
      <c r="I58" s="378"/>
      <c r="J58" s="378"/>
      <c r="K58" s="378"/>
      <c r="L58" s="378"/>
      <c r="M58" s="378"/>
      <c r="N58" s="378"/>
      <c r="O58" s="378"/>
      <c r="P58" s="378"/>
      <c r="Q58" s="378"/>
      <c r="R58" s="378"/>
      <c r="S58" s="378"/>
      <c r="T58" s="378"/>
      <c r="U58" s="378"/>
      <c r="V58" s="378"/>
      <c r="W58" s="378"/>
      <c r="X58" s="378"/>
      <c r="Y58" s="378"/>
      <c r="Z58" s="378"/>
      <c r="AA58" s="378"/>
      <c r="AB58" s="378"/>
      <c r="AC58" s="378"/>
      <c r="AD58" s="378"/>
      <c r="AE58" s="378"/>
      <c r="AF58" s="374"/>
      <c r="AG58" s="374"/>
      <c r="AH58" s="371"/>
      <c r="AI58" s="371"/>
      <c r="AJ58" s="371"/>
      <c r="AK58" s="371"/>
      <c r="AL58" s="371"/>
      <c r="AM58" s="371"/>
      <c r="AQ58" s="352"/>
      <c r="AR58" s="352"/>
      <c r="AS58" s="352"/>
      <c r="AT58" s="352"/>
      <c r="BA58" s="340"/>
      <c r="BT58" s="5"/>
      <c r="BU58" s="5"/>
      <c r="BV58" s="5"/>
    </row>
    <row r="59" customFormat="false" ht="15.75" hidden="false" customHeight="true" outlineLevel="0" collapsed="false">
      <c r="B59" s="377" t="n">
        <v>43167</v>
      </c>
      <c r="C59" s="378" t="s">
        <v>214</v>
      </c>
      <c r="D59" s="378"/>
      <c r="E59" s="378"/>
      <c r="F59" s="378"/>
      <c r="G59" s="378"/>
      <c r="H59" s="378"/>
      <c r="I59" s="378"/>
      <c r="J59" s="378"/>
      <c r="K59" s="378"/>
      <c r="L59" s="378"/>
      <c r="M59" s="378"/>
      <c r="N59" s="378"/>
      <c r="O59" s="378"/>
      <c r="P59" s="378"/>
      <c r="Q59" s="378"/>
      <c r="R59" s="378"/>
      <c r="S59" s="378"/>
      <c r="T59" s="378"/>
      <c r="U59" s="378"/>
      <c r="V59" s="378"/>
      <c r="W59" s="378"/>
      <c r="X59" s="378"/>
      <c r="Y59" s="378"/>
      <c r="Z59" s="378"/>
      <c r="AA59" s="378"/>
      <c r="AB59" s="378"/>
      <c r="AC59" s="378"/>
      <c r="AD59" s="378"/>
      <c r="AE59" s="378"/>
      <c r="AF59" s="374"/>
      <c r="AG59" s="374"/>
      <c r="AH59" s="371"/>
      <c r="AI59" s="371"/>
      <c r="AJ59" s="371"/>
      <c r="AK59" s="371"/>
      <c r="AL59" s="371"/>
      <c r="AM59" s="371"/>
      <c r="AQ59" s="352"/>
      <c r="AR59" s="352"/>
      <c r="AS59" s="352"/>
      <c r="AT59" s="352"/>
      <c r="BA59" s="340"/>
      <c r="BT59" s="5"/>
      <c r="BU59" s="5"/>
      <c r="BV59" s="5"/>
    </row>
    <row r="60" customFormat="false" ht="15.75" hidden="false" customHeight="true" outlineLevel="0" collapsed="false">
      <c r="B60" s="377" t="n">
        <v>43168</v>
      </c>
      <c r="C60" s="378" t="s">
        <v>215</v>
      </c>
      <c r="D60" s="378"/>
      <c r="E60" s="378"/>
      <c r="F60" s="378"/>
      <c r="G60" s="378"/>
      <c r="H60" s="378"/>
      <c r="I60" s="378"/>
      <c r="J60" s="378"/>
      <c r="K60" s="378"/>
      <c r="L60" s="378"/>
      <c r="M60" s="378"/>
      <c r="N60" s="378"/>
      <c r="O60" s="378"/>
      <c r="P60" s="378"/>
      <c r="Q60" s="378"/>
      <c r="R60" s="378"/>
      <c r="S60" s="378"/>
      <c r="T60" s="378"/>
      <c r="U60" s="378"/>
      <c r="V60" s="378"/>
      <c r="W60" s="378"/>
      <c r="X60" s="378"/>
      <c r="Y60" s="378"/>
      <c r="Z60" s="378"/>
      <c r="AA60" s="378"/>
      <c r="AB60" s="378"/>
      <c r="AC60" s="378"/>
      <c r="AD60" s="378"/>
      <c r="AE60" s="378"/>
      <c r="AF60" s="374"/>
      <c r="AG60" s="374"/>
      <c r="AH60" s="371"/>
      <c r="AI60" s="371"/>
      <c r="AJ60" s="371"/>
      <c r="AK60" s="371"/>
      <c r="AL60" s="371"/>
      <c r="AM60" s="371"/>
      <c r="AQ60" s="352"/>
      <c r="AR60" s="352"/>
      <c r="AS60" s="352"/>
      <c r="AT60" s="352"/>
      <c r="BA60" s="340"/>
      <c r="BT60" s="5"/>
      <c r="BU60" s="5"/>
      <c r="BV60" s="5"/>
    </row>
    <row r="61" customFormat="false" ht="15.75" hidden="false" customHeight="true" outlineLevel="0" collapsed="false">
      <c r="B61" s="377" t="n">
        <v>43169</v>
      </c>
      <c r="C61" s="378" t="s">
        <v>197</v>
      </c>
      <c r="D61" s="378"/>
      <c r="E61" s="378"/>
      <c r="F61" s="378"/>
      <c r="G61" s="378"/>
      <c r="H61" s="378"/>
      <c r="I61" s="378"/>
      <c r="J61" s="378"/>
      <c r="K61" s="378"/>
      <c r="L61" s="378"/>
      <c r="M61" s="378"/>
      <c r="N61" s="378"/>
      <c r="O61" s="378"/>
      <c r="P61" s="378"/>
      <c r="Q61" s="378"/>
      <c r="R61" s="378"/>
      <c r="S61" s="378"/>
      <c r="T61" s="378"/>
      <c r="U61" s="378"/>
      <c r="V61" s="378"/>
      <c r="W61" s="378"/>
      <c r="X61" s="378"/>
      <c r="Y61" s="378"/>
      <c r="Z61" s="378"/>
      <c r="AA61" s="378"/>
      <c r="AB61" s="378"/>
      <c r="AC61" s="378"/>
      <c r="AD61" s="378"/>
      <c r="AE61" s="378"/>
      <c r="AF61" s="374"/>
      <c r="AG61" s="374"/>
      <c r="AH61" s="371"/>
      <c r="AI61" s="371"/>
      <c r="AJ61" s="371"/>
      <c r="AK61" s="371"/>
      <c r="AL61" s="371"/>
      <c r="AM61" s="371"/>
      <c r="AQ61" s="352"/>
      <c r="AR61" s="352"/>
      <c r="AS61" s="352"/>
      <c r="AT61" s="352"/>
      <c r="BA61" s="340"/>
      <c r="BT61" s="5"/>
      <c r="BU61" s="5"/>
      <c r="BV61" s="5"/>
    </row>
    <row r="62" customFormat="false" ht="15.75" hidden="false" customHeight="true" outlineLevel="0" collapsed="false">
      <c r="B62" s="377" t="n">
        <v>43170</v>
      </c>
      <c r="C62" s="378" t="s">
        <v>216</v>
      </c>
      <c r="D62" s="378"/>
      <c r="E62" s="378"/>
      <c r="F62" s="378"/>
      <c r="G62" s="378"/>
      <c r="H62" s="378"/>
      <c r="I62" s="378"/>
      <c r="J62" s="378"/>
      <c r="K62" s="378"/>
      <c r="L62" s="378"/>
      <c r="M62" s="378"/>
      <c r="N62" s="378"/>
      <c r="O62" s="378"/>
      <c r="P62" s="378"/>
      <c r="Q62" s="378"/>
      <c r="R62" s="378"/>
      <c r="S62" s="378"/>
      <c r="T62" s="378"/>
      <c r="U62" s="378"/>
      <c r="V62" s="378"/>
      <c r="W62" s="378"/>
      <c r="X62" s="378"/>
      <c r="Y62" s="378"/>
      <c r="Z62" s="378"/>
      <c r="AA62" s="378"/>
      <c r="AB62" s="378"/>
      <c r="AC62" s="378"/>
      <c r="AD62" s="378"/>
      <c r="AE62" s="378"/>
      <c r="AF62" s="374"/>
      <c r="AG62" s="374"/>
      <c r="AH62" s="371"/>
      <c r="AI62" s="371"/>
      <c r="AJ62" s="371"/>
      <c r="AK62" s="371"/>
      <c r="AL62" s="371"/>
      <c r="AM62" s="371"/>
      <c r="AQ62" s="352"/>
      <c r="AR62" s="352"/>
      <c r="AS62" s="352"/>
      <c r="AT62" s="352"/>
      <c r="BA62" s="340"/>
      <c r="BT62" s="5"/>
      <c r="BU62" s="5"/>
      <c r="BV62" s="5"/>
    </row>
    <row r="63" customFormat="false" ht="15.75" hidden="false" customHeight="true" outlineLevel="0" collapsed="false">
      <c r="B63" s="377" t="n">
        <v>43171</v>
      </c>
      <c r="C63" s="378" t="s">
        <v>217</v>
      </c>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8"/>
      <c r="AC63" s="378"/>
      <c r="AD63" s="378"/>
      <c r="AE63" s="378"/>
      <c r="AF63" s="374"/>
      <c r="AG63" s="374"/>
      <c r="AH63" s="371"/>
      <c r="AI63" s="371"/>
      <c r="AJ63" s="371"/>
      <c r="AK63" s="371"/>
      <c r="AL63" s="371"/>
      <c r="AM63" s="371"/>
      <c r="AQ63" s="352"/>
      <c r="AR63" s="352"/>
      <c r="AS63" s="352"/>
      <c r="AT63" s="352"/>
      <c r="BA63" s="340"/>
      <c r="BT63" s="5"/>
      <c r="BU63" s="5"/>
      <c r="BV63" s="5"/>
    </row>
    <row r="64" customFormat="false" ht="15.75" hidden="false" customHeight="true" outlineLevel="0" collapsed="false">
      <c r="B64" s="377" t="n">
        <v>43172</v>
      </c>
      <c r="C64" s="378" t="s">
        <v>197</v>
      </c>
      <c r="D64" s="378"/>
      <c r="E64" s="378"/>
      <c r="F64" s="378"/>
      <c r="G64" s="378"/>
      <c r="H64" s="378"/>
      <c r="I64" s="378"/>
      <c r="J64" s="378"/>
      <c r="K64" s="378"/>
      <c r="L64" s="378"/>
      <c r="M64" s="378"/>
      <c r="N64" s="378"/>
      <c r="O64" s="378"/>
      <c r="P64" s="378"/>
      <c r="Q64" s="378"/>
      <c r="R64" s="378"/>
      <c r="S64" s="378"/>
      <c r="T64" s="378"/>
      <c r="U64" s="378"/>
      <c r="V64" s="378"/>
      <c r="W64" s="378"/>
      <c r="X64" s="378"/>
      <c r="Y64" s="378"/>
      <c r="Z64" s="378"/>
      <c r="AA64" s="378"/>
      <c r="AB64" s="378"/>
      <c r="AC64" s="378"/>
      <c r="AD64" s="378"/>
      <c r="AE64" s="378"/>
      <c r="AF64" s="374"/>
      <c r="AG64" s="374"/>
      <c r="AH64" s="371"/>
      <c r="AI64" s="371"/>
      <c r="AJ64" s="371"/>
      <c r="AK64" s="371"/>
      <c r="AL64" s="371"/>
      <c r="AM64" s="371"/>
      <c r="AQ64" s="352"/>
      <c r="AR64" s="352"/>
      <c r="AS64" s="352"/>
      <c r="AT64" s="352"/>
      <c r="BA64" s="340"/>
      <c r="BT64" s="5"/>
      <c r="BU64" s="5"/>
      <c r="BV64" s="5"/>
    </row>
    <row r="65" customFormat="false" ht="15.75" hidden="false" customHeight="true" outlineLevel="0" collapsed="false">
      <c r="B65" s="377" t="n">
        <v>43173</v>
      </c>
      <c r="C65" s="378" t="s">
        <v>197</v>
      </c>
      <c r="D65" s="378"/>
      <c r="E65" s="378"/>
      <c r="F65" s="378"/>
      <c r="G65" s="378"/>
      <c r="H65" s="378"/>
      <c r="I65" s="378"/>
      <c r="J65" s="378"/>
      <c r="K65" s="378"/>
      <c r="L65" s="378"/>
      <c r="M65" s="378"/>
      <c r="N65" s="378"/>
      <c r="O65" s="378"/>
      <c r="P65" s="378"/>
      <c r="Q65" s="378"/>
      <c r="R65" s="378"/>
      <c r="S65" s="378"/>
      <c r="T65" s="378"/>
      <c r="U65" s="378"/>
      <c r="V65" s="378"/>
      <c r="W65" s="378"/>
      <c r="X65" s="378"/>
      <c r="Y65" s="378"/>
      <c r="Z65" s="378"/>
      <c r="AA65" s="378"/>
      <c r="AB65" s="378"/>
      <c r="AC65" s="378"/>
      <c r="AD65" s="378"/>
      <c r="AE65" s="378"/>
      <c r="AF65" s="374"/>
      <c r="AG65" s="374"/>
      <c r="AH65" s="371"/>
      <c r="AI65" s="371"/>
      <c r="AJ65" s="371"/>
      <c r="AK65" s="371"/>
      <c r="AL65" s="371"/>
      <c r="AM65" s="371"/>
      <c r="AQ65" s="352"/>
      <c r="AR65" s="352"/>
      <c r="AS65" s="352"/>
      <c r="AT65" s="352"/>
      <c r="BA65" s="340"/>
      <c r="BT65" s="5"/>
      <c r="BU65" s="5"/>
      <c r="BV65" s="5"/>
    </row>
    <row r="66" customFormat="false" ht="15.75" hidden="false" customHeight="true" outlineLevel="0" collapsed="false">
      <c r="B66" s="377" t="n">
        <v>43174</v>
      </c>
      <c r="C66" s="378" t="s">
        <v>197</v>
      </c>
      <c r="D66" s="378"/>
      <c r="E66" s="378"/>
      <c r="F66" s="378"/>
      <c r="G66" s="378"/>
      <c r="H66" s="378"/>
      <c r="I66" s="378"/>
      <c r="J66" s="378"/>
      <c r="K66" s="378"/>
      <c r="L66" s="378"/>
      <c r="M66" s="378"/>
      <c r="N66" s="378"/>
      <c r="O66" s="378"/>
      <c r="P66" s="378"/>
      <c r="Q66" s="378"/>
      <c r="R66" s="378"/>
      <c r="S66" s="378"/>
      <c r="T66" s="378"/>
      <c r="U66" s="378"/>
      <c r="V66" s="378"/>
      <c r="W66" s="378"/>
      <c r="X66" s="378"/>
      <c r="Y66" s="378"/>
      <c r="Z66" s="378"/>
      <c r="AA66" s="378"/>
      <c r="AB66" s="378"/>
      <c r="AC66" s="378"/>
      <c r="AD66" s="378"/>
      <c r="AE66" s="378"/>
      <c r="AF66" s="374"/>
      <c r="AG66" s="374"/>
      <c r="AH66" s="371"/>
      <c r="AI66" s="371"/>
      <c r="AJ66" s="371"/>
      <c r="AK66" s="371"/>
      <c r="AL66" s="371"/>
      <c r="AM66" s="371"/>
      <c r="AQ66" s="352"/>
      <c r="AR66" s="352"/>
      <c r="AS66" s="352"/>
      <c r="AT66" s="352"/>
      <c r="BA66" s="340"/>
      <c r="BT66" s="5"/>
      <c r="BU66" s="5"/>
      <c r="BV66" s="5"/>
    </row>
    <row r="67" customFormat="false" ht="15.75" hidden="false" customHeight="true" outlineLevel="0" collapsed="false">
      <c r="B67" s="377" t="n">
        <v>43175</v>
      </c>
      <c r="C67" s="378" t="s">
        <v>197</v>
      </c>
      <c r="D67" s="378"/>
      <c r="E67" s="378"/>
      <c r="F67" s="378"/>
      <c r="G67" s="378"/>
      <c r="H67" s="378"/>
      <c r="I67" s="378"/>
      <c r="J67" s="378"/>
      <c r="K67" s="378"/>
      <c r="L67" s="378"/>
      <c r="M67" s="378"/>
      <c r="N67" s="378"/>
      <c r="O67" s="378"/>
      <c r="P67" s="378"/>
      <c r="Q67" s="378"/>
      <c r="R67" s="378"/>
      <c r="S67" s="378"/>
      <c r="T67" s="378"/>
      <c r="U67" s="378"/>
      <c r="V67" s="378"/>
      <c r="W67" s="378"/>
      <c r="X67" s="378"/>
      <c r="Y67" s="378"/>
      <c r="Z67" s="378"/>
      <c r="AA67" s="378"/>
      <c r="AB67" s="378"/>
      <c r="AC67" s="378"/>
      <c r="AD67" s="378"/>
      <c r="AE67" s="378"/>
      <c r="AF67" s="374"/>
      <c r="AG67" s="374"/>
      <c r="AH67" s="371"/>
      <c r="AI67" s="371"/>
      <c r="AJ67" s="371"/>
      <c r="AK67" s="371"/>
      <c r="AL67" s="371"/>
      <c r="AM67" s="371"/>
      <c r="AQ67" s="352"/>
      <c r="AR67" s="352"/>
      <c r="AS67" s="352"/>
      <c r="AT67" s="352"/>
      <c r="BA67" s="340"/>
      <c r="BT67" s="5"/>
      <c r="BU67" s="5"/>
      <c r="BV67" s="5"/>
    </row>
    <row r="68" customFormat="false" ht="15.75" hidden="false" customHeight="true" outlineLevel="0" collapsed="false">
      <c r="B68" s="377" t="n">
        <v>43176</v>
      </c>
      <c r="C68" s="378" t="s">
        <v>218</v>
      </c>
      <c r="D68" s="378"/>
      <c r="E68" s="378"/>
      <c r="F68" s="378"/>
      <c r="G68" s="378"/>
      <c r="H68" s="378"/>
      <c r="I68" s="378"/>
      <c r="J68" s="378"/>
      <c r="K68" s="378"/>
      <c r="L68" s="378"/>
      <c r="M68" s="378"/>
      <c r="N68" s="378"/>
      <c r="O68" s="378"/>
      <c r="P68" s="378"/>
      <c r="Q68" s="378"/>
      <c r="R68" s="378"/>
      <c r="S68" s="378"/>
      <c r="T68" s="378"/>
      <c r="U68" s="378"/>
      <c r="V68" s="378"/>
      <c r="W68" s="378"/>
      <c r="X68" s="378"/>
      <c r="Y68" s="378"/>
      <c r="Z68" s="378"/>
      <c r="AA68" s="378"/>
      <c r="AB68" s="378"/>
      <c r="AC68" s="378"/>
      <c r="AD68" s="378"/>
      <c r="AE68" s="378"/>
      <c r="AF68" s="374"/>
      <c r="AG68" s="374"/>
      <c r="AH68" s="371"/>
      <c r="AI68" s="371"/>
      <c r="AJ68" s="371"/>
      <c r="AK68" s="371"/>
      <c r="AL68" s="371"/>
      <c r="AM68" s="371"/>
      <c r="AQ68" s="352"/>
      <c r="AR68" s="352"/>
      <c r="AS68" s="352"/>
      <c r="AT68" s="352"/>
      <c r="BA68" s="340"/>
      <c r="BT68" s="5"/>
      <c r="BU68" s="5"/>
      <c r="BV68" s="5"/>
    </row>
    <row r="69" customFormat="false" ht="15.75" hidden="false" customHeight="true" outlineLevel="0" collapsed="false">
      <c r="B69" s="377" t="n">
        <v>43177</v>
      </c>
      <c r="C69" s="378" t="s">
        <v>216</v>
      </c>
      <c r="D69" s="378"/>
      <c r="E69" s="378"/>
      <c r="F69" s="378"/>
      <c r="G69" s="378"/>
      <c r="H69" s="378"/>
      <c r="I69" s="378"/>
      <c r="J69" s="378"/>
      <c r="K69" s="378"/>
      <c r="L69" s="378"/>
      <c r="M69" s="378"/>
      <c r="N69" s="378"/>
      <c r="O69" s="378"/>
      <c r="P69" s="378"/>
      <c r="Q69" s="378"/>
      <c r="R69" s="378"/>
      <c r="S69" s="378"/>
      <c r="T69" s="378"/>
      <c r="U69" s="378"/>
      <c r="V69" s="378"/>
      <c r="W69" s="378"/>
      <c r="X69" s="378"/>
      <c r="Y69" s="378"/>
      <c r="Z69" s="378"/>
      <c r="AA69" s="378"/>
      <c r="AB69" s="378"/>
      <c r="AC69" s="378"/>
      <c r="AD69" s="378"/>
      <c r="AE69" s="378"/>
      <c r="AF69" s="374"/>
      <c r="AG69" s="374"/>
      <c r="AH69" s="371"/>
      <c r="AI69" s="371"/>
      <c r="AJ69" s="371"/>
      <c r="AK69" s="371"/>
      <c r="AL69" s="371"/>
      <c r="AM69" s="371"/>
      <c r="AQ69" s="352"/>
      <c r="AR69" s="352"/>
      <c r="AS69" s="352"/>
      <c r="AT69" s="352"/>
      <c r="BA69" s="340"/>
      <c r="BT69" s="5"/>
      <c r="BU69" s="5"/>
      <c r="BV69" s="5"/>
    </row>
    <row r="70" customFormat="false" ht="15.75" hidden="false" customHeight="true" outlineLevel="0" collapsed="false">
      <c r="B70" s="377" t="n">
        <v>43178</v>
      </c>
      <c r="C70" s="378" t="s">
        <v>219</v>
      </c>
      <c r="D70" s="378"/>
      <c r="E70" s="378"/>
      <c r="F70" s="378"/>
      <c r="G70" s="378"/>
      <c r="H70" s="378"/>
      <c r="I70" s="378"/>
      <c r="J70" s="378"/>
      <c r="K70" s="378"/>
      <c r="L70" s="378"/>
      <c r="M70" s="378"/>
      <c r="N70" s="378"/>
      <c r="O70" s="378"/>
      <c r="P70" s="378"/>
      <c r="Q70" s="378"/>
      <c r="R70" s="378"/>
      <c r="S70" s="378"/>
      <c r="T70" s="378"/>
      <c r="U70" s="378"/>
      <c r="V70" s="378"/>
      <c r="W70" s="378"/>
      <c r="X70" s="378"/>
      <c r="Y70" s="378"/>
      <c r="Z70" s="378"/>
      <c r="AA70" s="378"/>
      <c r="AB70" s="378"/>
      <c r="AC70" s="378"/>
      <c r="AD70" s="378"/>
      <c r="AE70" s="378"/>
      <c r="AF70" s="374"/>
      <c r="AG70" s="374"/>
      <c r="AH70" s="371"/>
      <c r="AI70" s="371"/>
      <c r="AJ70" s="371"/>
      <c r="AK70" s="371"/>
      <c r="AL70" s="371"/>
      <c r="AM70" s="371"/>
      <c r="AQ70" s="352"/>
      <c r="AR70" s="352"/>
      <c r="AS70" s="352"/>
      <c r="AT70" s="352"/>
      <c r="BA70" s="340"/>
      <c r="BT70" s="5"/>
      <c r="BU70" s="5"/>
      <c r="BV70" s="5"/>
    </row>
    <row r="71" customFormat="false" ht="15.75" hidden="false" customHeight="true" outlineLevel="0" collapsed="false">
      <c r="B71" s="377" t="n">
        <v>43179</v>
      </c>
      <c r="C71" s="378" t="s">
        <v>202</v>
      </c>
      <c r="D71" s="378"/>
      <c r="E71" s="378"/>
      <c r="F71" s="378"/>
      <c r="G71" s="378"/>
      <c r="H71" s="378"/>
      <c r="I71" s="378"/>
      <c r="J71" s="378"/>
      <c r="K71" s="378"/>
      <c r="L71" s="378"/>
      <c r="M71" s="378"/>
      <c r="N71" s="378"/>
      <c r="O71" s="378"/>
      <c r="P71" s="378"/>
      <c r="Q71" s="378"/>
      <c r="R71" s="378"/>
      <c r="S71" s="378"/>
      <c r="T71" s="378"/>
      <c r="U71" s="378"/>
      <c r="V71" s="378"/>
      <c r="W71" s="378"/>
      <c r="X71" s="378"/>
      <c r="Y71" s="378"/>
      <c r="Z71" s="378"/>
      <c r="AA71" s="378"/>
      <c r="AB71" s="378"/>
      <c r="AC71" s="378"/>
      <c r="AD71" s="378"/>
      <c r="AE71" s="378"/>
      <c r="AF71" s="374"/>
      <c r="AG71" s="374"/>
      <c r="AH71" s="371"/>
      <c r="AI71" s="371"/>
      <c r="AJ71" s="371"/>
      <c r="AK71" s="371"/>
      <c r="AL71" s="371"/>
      <c r="AM71" s="371"/>
      <c r="AQ71" s="352"/>
      <c r="AR71" s="352"/>
      <c r="AS71" s="352"/>
      <c r="AT71" s="352"/>
      <c r="BA71" s="340"/>
      <c r="BT71" s="5"/>
      <c r="BU71" s="5"/>
      <c r="BV71" s="5"/>
    </row>
    <row r="72" customFormat="false" ht="15.75" hidden="false" customHeight="true" outlineLevel="0" collapsed="false">
      <c r="B72" s="377" t="n">
        <v>43180</v>
      </c>
      <c r="C72" s="378" t="s">
        <v>202</v>
      </c>
      <c r="D72" s="378"/>
      <c r="E72" s="378"/>
      <c r="F72" s="378"/>
      <c r="G72" s="378"/>
      <c r="H72" s="378"/>
      <c r="I72" s="378"/>
      <c r="J72" s="378"/>
      <c r="K72" s="378"/>
      <c r="L72" s="378"/>
      <c r="M72" s="378"/>
      <c r="N72" s="378"/>
      <c r="O72" s="378"/>
      <c r="P72" s="378"/>
      <c r="Q72" s="378"/>
      <c r="R72" s="378"/>
      <c r="S72" s="378"/>
      <c r="T72" s="378"/>
      <c r="U72" s="378"/>
      <c r="V72" s="378"/>
      <c r="W72" s="378"/>
      <c r="X72" s="378"/>
      <c r="Y72" s="378"/>
      <c r="Z72" s="378"/>
      <c r="AA72" s="378"/>
      <c r="AB72" s="378"/>
      <c r="AC72" s="378"/>
      <c r="AD72" s="378"/>
      <c r="AE72" s="378"/>
      <c r="AF72" s="374"/>
      <c r="AG72" s="374"/>
      <c r="AH72" s="371"/>
      <c r="AI72" s="371"/>
      <c r="AJ72" s="371"/>
      <c r="AK72" s="371"/>
      <c r="AL72" s="371"/>
      <c r="AM72" s="371"/>
      <c r="AQ72" s="352"/>
      <c r="AR72" s="352"/>
      <c r="AS72" s="352"/>
      <c r="AT72" s="352"/>
      <c r="BA72" s="340"/>
      <c r="BT72" s="5"/>
      <c r="BU72" s="5"/>
      <c r="BV72" s="5"/>
    </row>
    <row r="73" customFormat="false" ht="15.75" hidden="false" customHeight="true" outlineLevel="0" collapsed="false">
      <c r="B73" s="377" t="n">
        <v>43181</v>
      </c>
      <c r="C73" s="378" t="s">
        <v>202</v>
      </c>
      <c r="D73" s="378"/>
      <c r="E73" s="378"/>
      <c r="F73" s="378"/>
      <c r="G73" s="378"/>
      <c r="H73" s="378"/>
      <c r="I73" s="378"/>
      <c r="J73" s="378"/>
      <c r="K73" s="378"/>
      <c r="L73" s="378"/>
      <c r="M73" s="378"/>
      <c r="N73" s="378"/>
      <c r="O73" s="378"/>
      <c r="P73" s="378"/>
      <c r="Q73" s="378"/>
      <c r="R73" s="378"/>
      <c r="S73" s="378"/>
      <c r="T73" s="378"/>
      <c r="U73" s="378"/>
      <c r="V73" s="378"/>
      <c r="W73" s="378"/>
      <c r="X73" s="378"/>
      <c r="Y73" s="378"/>
      <c r="Z73" s="378"/>
      <c r="AA73" s="378"/>
      <c r="AB73" s="378"/>
      <c r="AC73" s="378"/>
      <c r="AD73" s="378"/>
      <c r="AE73" s="378"/>
      <c r="AF73" s="374"/>
      <c r="AG73" s="374"/>
      <c r="AH73" s="371"/>
      <c r="AI73" s="371"/>
      <c r="AJ73" s="371"/>
      <c r="AK73" s="371"/>
      <c r="AL73" s="371"/>
      <c r="AM73" s="371"/>
      <c r="AQ73" s="352"/>
      <c r="AR73" s="352"/>
      <c r="AS73" s="352"/>
      <c r="AT73" s="352"/>
      <c r="BA73" s="340"/>
      <c r="BT73" s="5"/>
      <c r="BU73" s="5"/>
      <c r="BV73" s="5"/>
    </row>
    <row r="74" customFormat="false" ht="15.75" hidden="false" customHeight="true" outlineLevel="0" collapsed="false">
      <c r="B74" s="377" t="n">
        <v>43182</v>
      </c>
      <c r="C74" s="378" t="s">
        <v>202</v>
      </c>
      <c r="D74" s="378"/>
      <c r="E74" s="378"/>
      <c r="F74" s="378"/>
      <c r="G74" s="378"/>
      <c r="H74" s="378"/>
      <c r="I74" s="378"/>
      <c r="J74" s="378"/>
      <c r="K74" s="378"/>
      <c r="L74" s="378"/>
      <c r="M74" s="378"/>
      <c r="N74" s="378"/>
      <c r="O74" s="378"/>
      <c r="P74" s="378"/>
      <c r="Q74" s="378"/>
      <c r="R74" s="378"/>
      <c r="S74" s="378"/>
      <c r="T74" s="378"/>
      <c r="U74" s="378"/>
      <c r="V74" s="378"/>
      <c r="W74" s="378"/>
      <c r="X74" s="378"/>
      <c r="Y74" s="378"/>
      <c r="Z74" s="378"/>
      <c r="AA74" s="378"/>
      <c r="AB74" s="378"/>
      <c r="AC74" s="378"/>
      <c r="AD74" s="378"/>
      <c r="AE74" s="378"/>
      <c r="AF74" s="374"/>
      <c r="AG74" s="374"/>
      <c r="AH74" s="371"/>
      <c r="AI74" s="371"/>
      <c r="AJ74" s="371"/>
      <c r="AK74" s="371"/>
      <c r="AL74" s="371"/>
      <c r="AM74" s="371"/>
      <c r="AQ74" s="352"/>
      <c r="AR74" s="352"/>
      <c r="AS74" s="352"/>
      <c r="AT74" s="352"/>
      <c r="BA74" s="340"/>
      <c r="BT74" s="5"/>
      <c r="BU74" s="5"/>
      <c r="BV74" s="5"/>
    </row>
    <row r="75" customFormat="false" ht="15.75" hidden="false" customHeight="true" outlineLevel="0" collapsed="false">
      <c r="B75" s="377" t="n">
        <v>43183</v>
      </c>
      <c r="C75" s="378" t="s">
        <v>202</v>
      </c>
      <c r="D75" s="378"/>
      <c r="E75" s="378"/>
      <c r="F75" s="378"/>
      <c r="G75" s="378"/>
      <c r="H75" s="378"/>
      <c r="I75" s="378"/>
      <c r="J75" s="378"/>
      <c r="K75" s="378"/>
      <c r="L75" s="378"/>
      <c r="M75" s="378"/>
      <c r="N75" s="378"/>
      <c r="O75" s="378"/>
      <c r="P75" s="378"/>
      <c r="Q75" s="378"/>
      <c r="R75" s="378"/>
      <c r="S75" s="378"/>
      <c r="T75" s="378"/>
      <c r="U75" s="378"/>
      <c r="V75" s="378"/>
      <c r="W75" s="378"/>
      <c r="X75" s="378"/>
      <c r="Y75" s="378"/>
      <c r="Z75" s="378"/>
      <c r="AA75" s="378"/>
      <c r="AB75" s="378"/>
      <c r="AC75" s="378"/>
      <c r="AD75" s="378"/>
      <c r="AE75" s="378"/>
      <c r="AF75" s="374"/>
      <c r="AG75" s="374"/>
      <c r="AH75" s="371"/>
      <c r="AI75" s="371"/>
      <c r="AJ75" s="371"/>
      <c r="AK75" s="371"/>
      <c r="AL75" s="371"/>
      <c r="AM75" s="371"/>
      <c r="AQ75" s="352"/>
      <c r="AR75" s="352"/>
      <c r="AS75" s="352"/>
      <c r="AT75" s="352"/>
      <c r="BA75" s="340"/>
      <c r="BT75" s="5"/>
      <c r="BU75" s="5"/>
      <c r="BV75" s="5"/>
    </row>
    <row r="76" customFormat="false" ht="15.75" hidden="false" customHeight="true" outlineLevel="0" collapsed="false">
      <c r="B76" s="377" t="n">
        <v>43184</v>
      </c>
      <c r="C76" s="378" t="s">
        <v>220</v>
      </c>
      <c r="D76" s="378"/>
      <c r="E76" s="378"/>
      <c r="F76" s="378"/>
      <c r="G76" s="378"/>
      <c r="H76" s="378"/>
      <c r="I76" s="378"/>
      <c r="J76" s="378"/>
      <c r="K76" s="378"/>
      <c r="L76" s="378"/>
      <c r="M76" s="378"/>
      <c r="N76" s="378"/>
      <c r="O76" s="378"/>
      <c r="P76" s="378"/>
      <c r="Q76" s="378"/>
      <c r="R76" s="378"/>
      <c r="S76" s="378"/>
      <c r="T76" s="378"/>
      <c r="U76" s="378"/>
      <c r="V76" s="378"/>
      <c r="W76" s="378"/>
      <c r="X76" s="378"/>
      <c r="Y76" s="378"/>
      <c r="Z76" s="378"/>
      <c r="AA76" s="378"/>
      <c r="AB76" s="378"/>
      <c r="AC76" s="378"/>
      <c r="AD76" s="378"/>
      <c r="AE76" s="378"/>
      <c r="AF76" s="374"/>
      <c r="AG76" s="374"/>
      <c r="AH76" s="371"/>
      <c r="AI76" s="371"/>
      <c r="AJ76" s="371"/>
      <c r="AK76" s="371"/>
      <c r="AL76" s="371"/>
      <c r="AM76" s="371"/>
      <c r="AQ76" s="352"/>
      <c r="AR76" s="352"/>
      <c r="AS76" s="352"/>
      <c r="AT76" s="352"/>
      <c r="BA76" s="340"/>
      <c r="BT76" s="5"/>
      <c r="BU76" s="5"/>
      <c r="BV76" s="5"/>
    </row>
    <row r="77" customFormat="false" ht="15.75" hidden="false" customHeight="true" outlineLevel="0" collapsed="false">
      <c r="B77" s="377" t="n">
        <v>43185</v>
      </c>
      <c r="C77" s="378" t="s">
        <v>202</v>
      </c>
      <c r="D77" s="378"/>
      <c r="E77" s="378"/>
      <c r="F77" s="378"/>
      <c r="G77" s="378"/>
      <c r="H77" s="378"/>
      <c r="I77" s="378"/>
      <c r="J77" s="378"/>
      <c r="K77" s="378"/>
      <c r="L77" s="378"/>
      <c r="M77" s="378"/>
      <c r="N77" s="378"/>
      <c r="O77" s="378"/>
      <c r="P77" s="378"/>
      <c r="Q77" s="378"/>
      <c r="R77" s="378"/>
      <c r="S77" s="378"/>
      <c r="T77" s="378"/>
      <c r="U77" s="378"/>
      <c r="V77" s="378"/>
      <c r="W77" s="378"/>
      <c r="X77" s="378"/>
      <c r="Y77" s="378"/>
      <c r="Z77" s="378"/>
      <c r="AA77" s="378"/>
      <c r="AB77" s="378"/>
      <c r="AC77" s="378"/>
      <c r="AD77" s="378"/>
      <c r="AE77" s="378"/>
      <c r="AF77" s="374"/>
      <c r="AG77" s="374"/>
      <c r="AH77" s="371"/>
      <c r="AI77" s="371"/>
      <c r="AJ77" s="371"/>
      <c r="AK77" s="371"/>
      <c r="AL77" s="371"/>
      <c r="AM77" s="371"/>
      <c r="AQ77" s="352"/>
      <c r="AR77" s="352"/>
      <c r="AS77" s="352"/>
      <c r="AT77" s="352"/>
      <c r="BA77" s="340"/>
      <c r="BT77" s="5"/>
      <c r="BU77" s="5"/>
      <c r="BV77" s="5"/>
    </row>
    <row r="78" customFormat="false" ht="15.75" hidden="false" customHeight="true" outlineLevel="0" collapsed="false">
      <c r="B78" s="377" t="n">
        <v>43186</v>
      </c>
      <c r="C78" s="378" t="s">
        <v>221</v>
      </c>
      <c r="D78" s="378"/>
      <c r="E78" s="378"/>
      <c r="F78" s="378"/>
      <c r="G78" s="378"/>
      <c r="H78" s="378"/>
      <c r="I78" s="378"/>
      <c r="J78" s="378"/>
      <c r="K78" s="378"/>
      <c r="L78" s="378"/>
      <c r="M78" s="378"/>
      <c r="N78" s="378"/>
      <c r="O78" s="378"/>
      <c r="P78" s="378"/>
      <c r="Q78" s="378"/>
      <c r="R78" s="378"/>
      <c r="S78" s="378"/>
      <c r="T78" s="378"/>
      <c r="U78" s="378"/>
      <c r="V78" s="378"/>
      <c r="W78" s="378"/>
      <c r="X78" s="378"/>
      <c r="Y78" s="378"/>
      <c r="Z78" s="378"/>
      <c r="AA78" s="378"/>
      <c r="AB78" s="378"/>
      <c r="AC78" s="378"/>
      <c r="AD78" s="378"/>
      <c r="AE78" s="378"/>
      <c r="AF78" s="374"/>
      <c r="AG78" s="374"/>
      <c r="AH78" s="371"/>
      <c r="AI78" s="371"/>
      <c r="AJ78" s="371"/>
      <c r="AK78" s="371"/>
      <c r="AL78" s="371"/>
      <c r="AM78" s="371"/>
      <c r="AQ78" s="352"/>
      <c r="AR78" s="352"/>
      <c r="AS78" s="352"/>
      <c r="AT78" s="352"/>
      <c r="BA78" s="340"/>
      <c r="BT78" s="5"/>
      <c r="BU78" s="5"/>
      <c r="BV78" s="5"/>
    </row>
    <row r="79" customFormat="false" ht="15.75" hidden="false" customHeight="true" outlineLevel="0" collapsed="false">
      <c r="B79" s="377" t="n">
        <v>43187</v>
      </c>
      <c r="C79" s="378" t="s">
        <v>202</v>
      </c>
      <c r="D79" s="378"/>
      <c r="E79" s="378"/>
      <c r="F79" s="378"/>
      <c r="G79" s="378"/>
      <c r="H79" s="378"/>
      <c r="I79" s="378"/>
      <c r="J79" s="378"/>
      <c r="K79" s="378"/>
      <c r="L79" s="378"/>
      <c r="M79" s="378"/>
      <c r="N79" s="378"/>
      <c r="O79" s="378"/>
      <c r="P79" s="378"/>
      <c r="Q79" s="378"/>
      <c r="R79" s="378"/>
      <c r="S79" s="378"/>
      <c r="T79" s="378"/>
      <c r="U79" s="378"/>
      <c r="V79" s="378"/>
      <c r="W79" s="378"/>
      <c r="X79" s="378"/>
      <c r="Y79" s="378"/>
      <c r="Z79" s="378"/>
      <c r="AA79" s="378"/>
      <c r="AB79" s="378"/>
      <c r="AC79" s="378"/>
      <c r="AD79" s="378"/>
      <c r="AE79" s="378"/>
      <c r="AF79" s="374"/>
      <c r="AG79" s="374"/>
      <c r="AH79" s="371"/>
      <c r="AI79" s="371"/>
      <c r="AJ79" s="371"/>
      <c r="AK79" s="371"/>
      <c r="AL79" s="371"/>
      <c r="AM79" s="371"/>
      <c r="AQ79" s="352"/>
      <c r="AR79" s="352"/>
      <c r="AS79" s="352"/>
      <c r="AT79" s="352"/>
      <c r="BA79" s="340"/>
      <c r="BT79" s="5"/>
      <c r="BU79" s="5"/>
      <c r="BV79" s="5"/>
    </row>
    <row r="80" customFormat="false" ht="15.75" hidden="false" customHeight="true" outlineLevel="0" collapsed="false">
      <c r="B80" s="377" t="n">
        <v>43188</v>
      </c>
      <c r="C80" s="378" t="s">
        <v>202</v>
      </c>
      <c r="D80" s="378"/>
      <c r="E80" s="378"/>
      <c r="F80" s="378"/>
      <c r="G80" s="378"/>
      <c r="H80" s="378"/>
      <c r="I80" s="378"/>
      <c r="J80" s="378"/>
      <c r="K80" s="378"/>
      <c r="L80" s="378"/>
      <c r="M80" s="378"/>
      <c r="N80" s="378"/>
      <c r="O80" s="378"/>
      <c r="P80" s="378"/>
      <c r="Q80" s="378"/>
      <c r="R80" s="378"/>
      <c r="S80" s="378"/>
      <c r="T80" s="378"/>
      <c r="U80" s="378"/>
      <c r="V80" s="378"/>
      <c r="W80" s="378"/>
      <c r="X80" s="378"/>
      <c r="Y80" s="378"/>
      <c r="Z80" s="378"/>
      <c r="AA80" s="378"/>
      <c r="AB80" s="378"/>
      <c r="AC80" s="378"/>
      <c r="AD80" s="378"/>
      <c r="AE80" s="378"/>
    </row>
    <row r="81" customFormat="false" ht="15.75" hidden="false" customHeight="true" outlineLevel="0" collapsed="false">
      <c r="B81" s="377" t="n">
        <v>43189</v>
      </c>
      <c r="C81" s="378" t="s">
        <v>222</v>
      </c>
      <c r="D81" s="378"/>
      <c r="E81" s="378"/>
      <c r="F81" s="378"/>
      <c r="G81" s="378"/>
      <c r="H81" s="378"/>
      <c r="I81" s="378"/>
      <c r="J81" s="378"/>
      <c r="K81" s="378"/>
      <c r="L81" s="378"/>
      <c r="M81" s="378"/>
      <c r="N81" s="378"/>
      <c r="O81" s="378"/>
      <c r="P81" s="378"/>
      <c r="Q81" s="378"/>
      <c r="R81" s="378"/>
      <c r="S81" s="378"/>
      <c r="T81" s="378"/>
      <c r="U81" s="378"/>
      <c r="V81" s="378"/>
      <c r="W81" s="378"/>
      <c r="X81" s="378"/>
      <c r="Y81" s="378"/>
      <c r="Z81" s="378"/>
      <c r="AA81" s="378"/>
      <c r="AB81" s="378"/>
      <c r="AC81" s="378"/>
      <c r="AD81" s="378"/>
      <c r="AE81" s="378"/>
    </row>
    <row r="82" customFormat="false" ht="15.75" hidden="false" customHeight="true" outlineLevel="0" collapsed="false">
      <c r="B82" s="377" t="n">
        <v>43190</v>
      </c>
      <c r="C82" s="378" t="s">
        <v>223</v>
      </c>
      <c r="D82" s="378"/>
      <c r="E82" s="378"/>
      <c r="F82" s="378"/>
      <c r="G82" s="378"/>
      <c r="H82" s="378"/>
      <c r="I82" s="378"/>
      <c r="J82" s="378"/>
      <c r="K82" s="378"/>
      <c r="L82" s="378"/>
      <c r="M82" s="378"/>
      <c r="N82" s="378"/>
      <c r="O82" s="378"/>
      <c r="P82" s="378"/>
      <c r="Q82" s="378"/>
      <c r="R82" s="378"/>
      <c r="S82" s="378"/>
      <c r="T82" s="378"/>
      <c r="U82" s="378"/>
      <c r="V82" s="378"/>
      <c r="W82" s="378"/>
      <c r="X82" s="378"/>
      <c r="Y82" s="378"/>
      <c r="Z82" s="378"/>
      <c r="AA82" s="378"/>
      <c r="AB82" s="378"/>
      <c r="AC82" s="378"/>
      <c r="AD82" s="378"/>
      <c r="AE82" s="378"/>
    </row>
  </sheetData>
  <mergeCells count="116">
    <mergeCell ref="B1:AG1"/>
    <mergeCell ref="B2:B4"/>
    <mergeCell ref="C2:C4"/>
    <mergeCell ref="D2:D4"/>
    <mergeCell ref="E2:E4"/>
    <mergeCell ref="F2:G3"/>
    <mergeCell ref="H2:K2"/>
    <mergeCell ref="L2:O2"/>
    <mergeCell ref="P2:Q3"/>
    <mergeCell ref="R2:R4"/>
    <mergeCell ref="S2:S4"/>
    <mergeCell ref="T2:T4"/>
    <mergeCell ref="U2:U4"/>
    <mergeCell ref="V2:V4"/>
    <mergeCell ref="W2:W4"/>
    <mergeCell ref="X2:X4"/>
    <mergeCell ref="Y2:Y4"/>
    <mergeCell ref="Z2:Z4"/>
    <mergeCell ref="AA2:AA4"/>
    <mergeCell ref="AB2:AB4"/>
    <mergeCell ref="AC2:AC4"/>
    <mergeCell ref="AD2:AD4"/>
    <mergeCell ref="AE2:AE4"/>
    <mergeCell ref="AF2:AF4"/>
    <mergeCell ref="AG2:AG4"/>
    <mergeCell ref="AH2:AH4"/>
    <mergeCell ref="AI2:AI4"/>
    <mergeCell ref="AJ2:AJ4"/>
    <mergeCell ref="AK2:AK4"/>
    <mergeCell ref="AL2:AL4"/>
    <mergeCell ref="AM2:AM4"/>
    <mergeCell ref="AN2:AN4"/>
    <mergeCell ref="AO2:AO4"/>
    <mergeCell ref="AP2:AP4"/>
    <mergeCell ref="AQ2:AQ4"/>
    <mergeCell ref="AR2:AR4"/>
    <mergeCell ref="AT2:AT4"/>
    <mergeCell ref="AU2:AU4"/>
    <mergeCell ref="AV2:AV4"/>
    <mergeCell ref="AW2:AW4"/>
    <mergeCell ref="AX2:AX4"/>
    <mergeCell ref="AY2:AY4"/>
    <mergeCell ref="AZ2:AZ4"/>
    <mergeCell ref="BB2:BB4"/>
    <mergeCell ref="BC2:BC4"/>
    <mergeCell ref="BD2:BD4"/>
    <mergeCell ref="BE2:BE4"/>
    <mergeCell ref="BF2:BF4"/>
    <mergeCell ref="BG2:BG4"/>
    <mergeCell ref="BL2:BM2"/>
    <mergeCell ref="BP2:BP4"/>
    <mergeCell ref="BQ2:BQ4"/>
    <mergeCell ref="BR2:BR4"/>
    <mergeCell ref="BT2:BT4"/>
    <mergeCell ref="BU2:BU4"/>
    <mergeCell ref="BX2:BX4"/>
    <mergeCell ref="BY2:BY4"/>
    <mergeCell ref="CA2:CA4"/>
    <mergeCell ref="CB2:CB4"/>
    <mergeCell ref="CD2:CE2"/>
    <mergeCell ref="CF2:CG2"/>
    <mergeCell ref="H3:I3"/>
    <mergeCell ref="J3:K3"/>
    <mergeCell ref="L3:M3"/>
    <mergeCell ref="N3:O3"/>
    <mergeCell ref="BH3:BH4"/>
    <mergeCell ref="BI3:BI4"/>
    <mergeCell ref="BK3:BK4"/>
    <mergeCell ref="BL3:BL4"/>
    <mergeCell ref="BM3:BM4"/>
    <mergeCell ref="BN3:BN4"/>
    <mergeCell ref="BO3:BO4"/>
    <mergeCell ref="BW3:BW4"/>
    <mergeCell ref="A5:A11"/>
    <mergeCell ref="A12:A18"/>
    <mergeCell ref="A19:A25"/>
    <mergeCell ref="A26:A32"/>
    <mergeCell ref="A33:A39"/>
    <mergeCell ref="F43:G43"/>
    <mergeCell ref="H43:I43"/>
    <mergeCell ref="J43:K43"/>
    <mergeCell ref="L43:M43"/>
    <mergeCell ref="N43:O43"/>
    <mergeCell ref="P43:Q43"/>
    <mergeCell ref="C51:AE51"/>
    <mergeCell ref="C52:AE52"/>
    <mergeCell ref="C53:AE53"/>
    <mergeCell ref="C54:AE54"/>
    <mergeCell ref="C55:AE55"/>
    <mergeCell ref="C56:AE56"/>
    <mergeCell ref="C57:AE57"/>
    <mergeCell ref="C58:AE58"/>
    <mergeCell ref="C59:AE59"/>
    <mergeCell ref="C60:AE60"/>
    <mergeCell ref="C61:AE61"/>
    <mergeCell ref="C62:AE62"/>
    <mergeCell ref="C63:AE63"/>
    <mergeCell ref="C64:AE64"/>
    <mergeCell ref="C65:AE65"/>
    <mergeCell ref="C66:AE66"/>
    <mergeCell ref="C67:AE67"/>
    <mergeCell ref="C68:AE68"/>
    <mergeCell ref="C69:AE69"/>
    <mergeCell ref="C70:AE70"/>
    <mergeCell ref="C71:AE71"/>
    <mergeCell ref="C72:AE72"/>
    <mergeCell ref="C73:AE73"/>
    <mergeCell ref="C74:AE74"/>
    <mergeCell ref="C75:AE75"/>
    <mergeCell ref="C76:AE76"/>
    <mergeCell ref="C77:AE77"/>
    <mergeCell ref="C78:AE78"/>
    <mergeCell ref="C79:AE79"/>
    <mergeCell ref="C80:AE80"/>
    <mergeCell ref="C81:AE81"/>
    <mergeCell ref="C82:AE8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F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4" topLeftCell="C17" activePane="bottomRight" state="frozen"/>
      <selection pane="topLeft" activeCell="A1" activeCellId="0" sqref="A1"/>
      <selection pane="topRight" activeCell="C1" activeCellId="0" sqref="C1"/>
      <selection pane="bottomLeft" activeCell="A17" activeCellId="0" sqref="A17"/>
      <selection pane="bottomRight" activeCell="C39" activeCellId="1" sqref="A3:AN5 C39"/>
    </sheetView>
  </sheetViews>
  <sheetFormatPr defaultColWidth="8.54296875" defaultRowHeight="15" zeroHeight="false" outlineLevelRow="0" outlineLevelCol="0"/>
  <cols>
    <col collapsed="false" customWidth="true" hidden="false" outlineLevel="0" max="2" min="2" style="0" width="10.14"/>
    <col collapsed="false" customWidth="true" hidden="false" outlineLevel="0" max="37" min="37" style="0" width="9.57"/>
    <col collapsed="false" customWidth="true" hidden="false" outlineLevel="0" max="39" min="39" style="0" width="10.28"/>
    <col collapsed="false" customWidth="true" hidden="false" outlineLevel="0" max="42" min="42" style="0" width="9.7"/>
    <col collapsed="false" customWidth="true" hidden="false" outlineLevel="0" max="43" min="43" style="0" width="9.14"/>
  </cols>
  <sheetData>
    <row r="1" customFormat="false" ht="18.75" hidden="false" customHeight="false" outlineLevel="0" collapsed="false">
      <c r="B1" s="6" t="n">
        <v>43191</v>
      </c>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7"/>
      <c r="AI1" s="7"/>
      <c r="AJ1" s="7"/>
      <c r="AK1" s="8"/>
      <c r="AL1" s="8"/>
      <c r="AM1" s="8"/>
      <c r="AN1" s="8"/>
      <c r="AO1" s="8"/>
      <c r="AP1" s="8"/>
      <c r="AQ1" s="8"/>
      <c r="AR1" s="8"/>
      <c r="AS1" s="9"/>
      <c r="AT1" s="10"/>
      <c r="AU1" s="10"/>
      <c r="AV1" s="10"/>
      <c r="AW1" s="10"/>
      <c r="AX1" s="10"/>
      <c r="AY1" s="11"/>
      <c r="AZ1" s="11"/>
      <c r="BS1" s="5"/>
      <c r="BT1" s="5"/>
      <c r="BU1" s="5"/>
    </row>
    <row r="2" customFormat="false" ht="30.75" hidden="false" customHeight="true" outlineLevel="0" collapsed="false">
      <c r="A2" s="279"/>
      <c r="B2" s="280" t="s">
        <v>1</v>
      </c>
      <c r="C2" s="281" t="s">
        <v>2</v>
      </c>
      <c r="D2" s="282" t="s">
        <v>3</v>
      </c>
      <c r="E2" s="281" t="s">
        <v>147</v>
      </c>
      <c r="F2" s="283" t="s">
        <v>148</v>
      </c>
      <c r="G2" s="283"/>
      <c r="H2" s="284" t="s">
        <v>149</v>
      </c>
      <c r="I2" s="284"/>
      <c r="J2" s="284"/>
      <c r="K2" s="284"/>
      <c r="L2" s="284" t="s">
        <v>150</v>
      </c>
      <c r="M2" s="284"/>
      <c r="N2" s="284"/>
      <c r="O2" s="284"/>
      <c r="P2" s="285" t="s">
        <v>151</v>
      </c>
      <c r="Q2" s="285"/>
      <c r="R2" s="286" t="s">
        <v>16</v>
      </c>
      <c r="S2" s="287" t="s">
        <v>17</v>
      </c>
      <c r="T2" s="288" t="s">
        <v>18</v>
      </c>
      <c r="U2" s="289" t="s">
        <v>19</v>
      </c>
      <c r="V2" s="290" t="s">
        <v>20</v>
      </c>
      <c r="W2" s="291" t="s">
        <v>21</v>
      </c>
      <c r="X2" s="291" t="s">
        <v>22</v>
      </c>
      <c r="Y2" s="291" t="s">
        <v>23</v>
      </c>
      <c r="Z2" s="291" t="s">
        <v>24</v>
      </c>
      <c r="AA2" s="291" t="s">
        <v>25</v>
      </c>
      <c r="AB2" s="291" t="s">
        <v>26</v>
      </c>
      <c r="AC2" s="292" t="s">
        <v>27</v>
      </c>
      <c r="AD2" s="293" t="s">
        <v>152</v>
      </c>
      <c r="AE2" s="294" t="s">
        <v>29</v>
      </c>
      <c r="AF2" s="293" t="s">
        <v>30</v>
      </c>
      <c r="AG2" s="295" t="s">
        <v>31</v>
      </c>
      <c r="AH2" s="295" t="s">
        <v>32</v>
      </c>
      <c r="AI2" s="295" t="s">
        <v>33</v>
      </c>
      <c r="AJ2" s="33" t="s">
        <v>34</v>
      </c>
      <c r="AK2" s="296" t="s">
        <v>35</v>
      </c>
      <c r="AL2" s="32" t="s">
        <v>153</v>
      </c>
      <c r="AM2" s="33" t="s">
        <v>154</v>
      </c>
      <c r="AN2" s="32" t="s">
        <v>155</v>
      </c>
      <c r="AO2" s="32" t="s">
        <v>40</v>
      </c>
      <c r="AP2" s="33" t="s">
        <v>41</v>
      </c>
      <c r="AQ2" s="379" t="s">
        <v>39</v>
      </c>
      <c r="AR2" s="380" t="s">
        <v>42</v>
      </c>
      <c r="AS2" s="36"/>
      <c r="AT2" s="37" t="s">
        <v>43</v>
      </c>
      <c r="AU2" s="38" t="s">
        <v>44</v>
      </c>
      <c r="AV2" s="38" t="s">
        <v>45</v>
      </c>
      <c r="AW2" s="38" t="s">
        <v>46</v>
      </c>
      <c r="AX2" s="38" t="s">
        <v>47</v>
      </c>
      <c r="AY2" s="38" t="s">
        <v>48</v>
      </c>
      <c r="AZ2" s="38" t="s">
        <v>49</v>
      </c>
      <c r="BB2" s="38" t="s">
        <v>50</v>
      </c>
      <c r="BC2" s="38" t="s">
        <v>51</v>
      </c>
      <c r="BD2" s="38" t="s">
        <v>52</v>
      </c>
      <c r="BE2" s="38" t="s">
        <v>53</v>
      </c>
      <c r="BF2" s="38" t="s">
        <v>54</v>
      </c>
      <c r="BG2" s="38" t="s">
        <v>55</v>
      </c>
      <c r="BH2" s="38" t="s">
        <v>56</v>
      </c>
      <c r="BI2" s="38" t="s">
        <v>57</v>
      </c>
      <c r="BJ2" s="38" t="s">
        <v>58</v>
      </c>
      <c r="BK2" s="38" t="s">
        <v>59</v>
      </c>
      <c r="BL2" s="38" t="s">
        <v>60</v>
      </c>
      <c r="BM2" s="38"/>
      <c r="BN2" s="38" t="s">
        <v>61</v>
      </c>
      <c r="BO2" s="38" t="s">
        <v>62</v>
      </c>
      <c r="BP2" s="38" t="s">
        <v>63</v>
      </c>
      <c r="BQ2" s="39" t="s">
        <v>64</v>
      </c>
      <c r="BR2" s="39" t="s">
        <v>65</v>
      </c>
      <c r="BS2" s="41" t="s">
        <v>66</v>
      </c>
      <c r="BT2" s="41" t="s">
        <v>67</v>
      </c>
      <c r="BU2" s="5"/>
      <c r="BV2" s="38" t="s">
        <v>68</v>
      </c>
      <c r="BW2" s="38" t="s">
        <v>69</v>
      </c>
      <c r="BX2" s="38" t="s">
        <v>70</v>
      </c>
      <c r="BZ2" s="42" t="s">
        <v>71</v>
      </c>
      <c r="CA2" s="42" t="s">
        <v>72</v>
      </c>
      <c r="CC2" s="43" t="s">
        <v>73</v>
      </c>
      <c r="CD2" s="43"/>
      <c r="CE2" s="43" t="s">
        <v>74</v>
      </c>
      <c r="CF2" s="43"/>
    </row>
    <row r="3" customFormat="false" ht="26.25" hidden="false" customHeight="true" outlineLevel="0" collapsed="false">
      <c r="A3" s="297"/>
      <c r="B3" s="280"/>
      <c r="C3" s="281"/>
      <c r="D3" s="282"/>
      <c r="E3" s="281"/>
      <c r="F3" s="283"/>
      <c r="G3" s="283"/>
      <c r="H3" s="298" t="s">
        <v>75</v>
      </c>
      <c r="I3" s="298"/>
      <c r="J3" s="299" t="s">
        <v>76</v>
      </c>
      <c r="K3" s="299"/>
      <c r="L3" s="298" t="s">
        <v>75</v>
      </c>
      <c r="M3" s="298"/>
      <c r="N3" s="299" t="s">
        <v>76</v>
      </c>
      <c r="O3" s="299"/>
      <c r="P3" s="285"/>
      <c r="Q3" s="285"/>
      <c r="R3" s="286"/>
      <c r="S3" s="287"/>
      <c r="T3" s="288"/>
      <c r="U3" s="289"/>
      <c r="V3" s="290"/>
      <c r="W3" s="291"/>
      <c r="X3" s="291"/>
      <c r="Y3" s="291"/>
      <c r="Z3" s="291"/>
      <c r="AA3" s="291"/>
      <c r="AB3" s="291"/>
      <c r="AC3" s="292"/>
      <c r="AD3" s="293"/>
      <c r="AE3" s="294"/>
      <c r="AF3" s="293"/>
      <c r="AG3" s="295"/>
      <c r="AH3" s="295"/>
      <c r="AI3" s="295"/>
      <c r="AJ3" s="33"/>
      <c r="AK3" s="296"/>
      <c r="AL3" s="32"/>
      <c r="AM3" s="33"/>
      <c r="AN3" s="32"/>
      <c r="AO3" s="32"/>
      <c r="AP3" s="33"/>
      <c r="AQ3" s="379"/>
      <c r="AR3" s="380"/>
      <c r="AS3" s="36"/>
      <c r="AT3" s="37"/>
      <c r="AU3" s="38"/>
      <c r="AV3" s="38"/>
      <c r="AW3" s="38"/>
      <c r="AX3" s="38"/>
      <c r="AY3" s="38"/>
      <c r="AZ3" s="38"/>
      <c r="BB3" s="38"/>
      <c r="BC3" s="38"/>
      <c r="BD3" s="38"/>
      <c r="BE3" s="38"/>
      <c r="BF3" s="38"/>
      <c r="BG3" s="38"/>
      <c r="BH3" s="69" t="s">
        <v>77</v>
      </c>
      <c r="BI3" s="69" t="s">
        <v>77</v>
      </c>
      <c r="BJ3" s="69" t="s">
        <v>78</v>
      </c>
      <c r="BK3" s="39" t="s">
        <v>79</v>
      </c>
      <c r="BL3" s="39" t="s">
        <v>79</v>
      </c>
      <c r="BM3" s="39" t="s">
        <v>80</v>
      </c>
      <c r="BN3" s="69" t="s">
        <v>81</v>
      </c>
      <c r="BO3" s="69" t="s">
        <v>82</v>
      </c>
      <c r="BP3" s="38"/>
      <c r="BQ3" s="39"/>
      <c r="BR3" s="39"/>
      <c r="BS3" s="41"/>
      <c r="BT3" s="41"/>
      <c r="BU3" s="5"/>
      <c r="BV3" s="69" t="s">
        <v>77</v>
      </c>
      <c r="BW3" s="38"/>
      <c r="BX3" s="38"/>
      <c r="BZ3" s="42"/>
      <c r="CA3" s="42"/>
      <c r="CC3" s="70" t="s">
        <v>83</v>
      </c>
      <c r="CD3" s="71" t="s">
        <v>84</v>
      </c>
      <c r="CE3" s="70" t="s">
        <v>83</v>
      </c>
      <c r="CF3" s="71" t="s">
        <v>84</v>
      </c>
    </row>
    <row r="4" customFormat="false" ht="15.75" hidden="false" customHeight="false" outlineLevel="0" collapsed="false">
      <c r="A4" s="297"/>
      <c r="B4" s="280"/>
      <c r="C4" s="281"/>
      <c r="D4" s="282"/>
      <c r="E4" s="281"/>
      <c r="F4" s="300" t="s">
        <v>85</v>
      </c>
      <c r="G4" s="299" t="s">
        <v>86</v>
      </c>
      <c r="H4" s="301" t="s">
        <v>87</v>
      </c>
      <c r="I4" s="302" t="s">
        <v>88</v>
      </c>
      <c r="J4" s="302" t="s">
        <v>87</v>
      </c>
      <c r="K4" s="303" t="s">
        <v>88</v>
      </c>
      <c r="L4" s="298" t="s">
        <v>87</v>
      </c>
      <c r="M4" s="302" t="s">
        <v>88</v>
      </c>
      <c r="N4" s="302" t="s">
        <v>87</v>
      </c>
      <c r="O4" s="299" t="s">
        <v>88</v>
      </c>
      <c r="P4" s="302" t="s">
        <v>87</v>
      </c>
      <c r="Q4" s="299" t="s">
        <v>88</v>
      </c>
      <c r="R4" s="286"/>
      <c r="S4" s="287"/>
      <c r="T4" s="288"/>
      <c r="U4" s="289"/>
      <c r="V4" s="290"/>
      <c r="W4" s="291"/>
      <c r="X4" s="291"/>
      <c r="Y4" s="291"/>
      <c r="Z4" s="291"/>
      <c r="AA4" s="291"/>
      <c r="AB4" s="291"/>
      <c r="AC4" s="292"/>
      <c r="AD4" s="293"/>
      <c r="AE4" s="294"/>
      <c r="AF4" s="293"/>
      <c r="AG4" s="295"/>
      <c r="AH4" s="295"/>
      <c r="AI4" s="295"/>
      <c r="AJ4" s="33"/>
      <c r="AK4" s="296"/>
      <c r="AL4" s="32"/>
      <c r="AM4" s="33"/>
      <c r="AN4" s="32"/>
      <c r="AO4" s="32"/>
      <c r="AP4" s="33"/>
      <c r="AQ4" s="379"/>
      <c r="AR4" s="380"/>
      <c r="AS4" s="36"/>
      <c r="AT4" s="37"/>
      <c r="AU4" s="38"/>
      <c r="AV4" s="38"/>
      <c r="AW4" s="38"/>
      <c r="AX4" s="38"/>
      <c r="AY4" s="38"/>
      <c r="AZ4" s="38"/>
      <c r="BB4" s="38"/>
      <c r="BC4" s="38"/>
      <c r="BD4" s="38"/>
      <c r="BE4" s="38"/>
      <c r="BF4" s="38"/>
      <c r="BG4" s="38"/>
      <c r="BH4" s="69"/>
      <c r="BI4" s="69"/>
      <c r="BJ4" s="69" t="s">
        <v>89</v>
      </c>
      <c r="BK4" s="39"/>
      <c r="BL4" s="39"/>
      <c r="BM4" s="39"/>
      <c r="BN4" s="69"/>
      <c r="BO4" s="69"/>
      <c r="BP4" s="38"/>
      <c r="BQ4" s="39"/>
      <c r="BR4" s="39"/>
      <c r="BS4" s="41"/>
      <c r="BT4" s="41"/>
      <c r="BU4" s="5"/>
      <c r="BV4" s="69"/>
      <c r="BW4" s="38"/>
      <c r="BX4" s="38"/>
      <c r="BZ4" s="42"/>
      <c r="CA4" s="42"/>
      <c r="CC4" s="88" t="s">
        <v>90</v>
      </c>
      <c r="CD4" s="89" t="s">
        <v>91</v>
      </c>
      <c r="CE4" s="88" t="s">
        <v>90</v>
      </c>
      <c r="CF4" s="89" t="s">
        <v>91</v>
      </c>
    </row>
    <row r="5" customFormat="false" ht="15" hidden="false" customHeight="true" outlineLevel="0" collapsed="false">
      <c r="A5" s="90" t="s">
        <v>104</v>
      </c>
      <c r="B5" s="91" t="n">
        <v>43185</v>
      </c>
      <c r="C5" s="123" t="n">
        <v>80.1</v>
      </c>
      <c r="D5" s="93" t="n">
        <v>0.536</v>
      </c>
      <c r="E5" s="124" t="n">
        <v>66</v>
      </c>
      <c r="F5" s="123" t="n">
        <v>96</v>
      </c>
      <c r="G5" s="123" t="n">
        <v>66</v>
      </c>
      <c r="H5" s="123" t="n">
        <v>24</v>
      </c>
      <c r="I5" s="123" t="n">
        <v>0</v>
      </c>
      <c r="J5" s="123" t="n">
        <v>24</v>
      </c>
      <c r="K5" s="123" t="n">
        <v>0</v>
      </c>
      <c r="L5" s="123" t="n">
        <v>0</v>
      </c>
      <c r="M5" s="123" t="n">
        <v>0</v>
      </c>
      <c r="N5" s="123" t="n">
        <v>0</v>
      </c>
      <c r="O5" s="123" t="n">
        <v>0</v>
      </c>
      <c r="P5" s="123" t="n">
        <v>24</v>
      </c>
      <c r="Q5" s="123" t="n">
        <v>0</v>
      </c>
      <c r="R5" s="131" t="n">
        <v>3596</v>
      </c>
      <c r="S5" s="131" t="n">
        <v>3516</v>
      </c>
      <c r="T5" s="131" t="n">
        <v>3516</v>
      </c>
      <c r="U5" s="131" t="n">
        <v>3459</v>
      </c>
      <c r="V5" s="131" t="n">
        <v>3569</v>
      </c>
      <c r="W5" s="123" t="n">
        <v>44</v>
      </c>
      <c r="X5" s="123" t="n">
        <v>0</v>
      </c>
      <c r="Y5" s="96" t="n">
        <v>46</v>
      </c>
      <c r="Z5" s="96" t="n">
        <v>0</v>
      </c>
      <c r="AA5" s="96" t="n">
        <v>59</v>
      </c>
      <c r="AB5" s="95" t="n">
        <v>0</v>
      </c>
      <c r="AC5" s="100" t="n">
        <f aca="false">V5-U5+AZ5</f>
        <v>110</v>
      </c>
      <c r="AD5" s="101" t="n">
        <f aca="false">U5-T5</f>
        <v>-57</v>
      </c>
      <c r="AE5" s="95" t="n">
        <v>153</v>
      </c>
      <c r="AF5" s="102" t="n">
        <f aca="false">IF(AE5&gt;0, V5/(AE5*24),"no data")</f>
        <v>0.971949891067538</v>
      </c>
      <c r="AG5" s="103" t="n">
        <f aca="false">IF(R5&gt;0,R5/24,"no data")</f>
        <v>149.833333333333</v>
      </c>
      <c r="AH5" s="102" t="n">
        <f aca="false">IF(U5&gt;0,(U5/R5),"no data")</f>
        <v>0.961902113459399</v>
      </c>
      <c r="AI5" s="104" t="n">
        <f aca="false">IF(U5&gt;0,(1440-((W5*X5)+(Y5*Z5)+(AA5*AB5))/(W5+Y5+AA5))/1440,"no data")</f>
        <v>1</v>
      </c>
      <c r="AJ5" s="105" t="n">
        <f aca="false">IF(U5&gt;0,(1440-((X5*W5+AT5*AU5)+(Z5*Y5+AV5*AW5)+(AA5*AB5+AX5*AY5))/(W5+Y5+AA5))/1440,"no data")</f>
        <v>1</v>
      </c>
      <c r="AK5" s="210" t="n">
        <v>9.503</v>
      </c>
      <c r="AL5" s="211" t="n">
        <v>134.85</v>
      </c>
      <c r="AM5" s="94" t="n">
        <f aca="false">AK5*AL5</f>
        <v>1281.47955</v>
      </c>
      <c r="AN5" s="210" t="n">
        <v>30.746</v>
      </c>
      <c r="AO5" s="212" t="n">
        <v>941.6</v>
      </c>
      <c r="AP5" s="109" t="n">
        <f aca="false">AN5*AO5</f>
        <v>28950.4336</v>
      </c>
      <c r="AQ5" s="213" t="n">
        <f aca="false">IF(U5&gt;0,((((AK5*AL5)+(AN5*AO5))/(U5*1000))*1000000),"no data")</f>
        <v>8740.07318589188</v>
      </c>
      <c r="AR5" s="111" t="n">
        <f aca="false">S5/24</f>
        <v>146.5</v>
      </c>
      <c r="AS5" s="36"/>
      <c r="AT5" s="95" t="n">
        <v>0</v>
      </c>
      <c r="AU5" s="112" t="n">
        <v>0</v>
      </c>
      <c r="AV5" s="112" t="n">
        <v>0</v>
      </c>
      <c r="AW5" s="95" t="n">
        <v>0</v>
      </c>
      <c r="AX5" s="112" t="n">
        <v>0</v>
      </c>
      <c r="AY5" s="95" t="n">
        <v>0</v>
      </c>
      <c r="AZ5" s="95" t="n">
        <v>0</v>
      </c>
      <c r="BB5" s="113" t="n">
        <v>1057</v>
      </c>
      <c r="BC5" s="113" t="n">
        <v>1096</v>
      </c>
      <c r="BD5" s="113" t="n">
        <v>1416</v>
      </c>
      <c r="BE5" s="113" t="n">
        <f aca="false">BC5-BB5</f>
        <v>39</v>
      </c>
      <c r="BF5" s="113" t="n">
        <f aca="false">AQ5</f>
        <v>8740.07318589188</v>
      </c>
      <c r="BG5" s="214" t="n">
        <f aca="false">BD5/24</f>
        <v>59</v>
      </c>
      <c r="BH5" s="115" t="n">
        <v>2.196</v>
      </c>
      <c r="BI5" s="116" t="n">
        <v>2.196</v>
      </c>
      <c r="BJ5" s="117" t="n">
        <v>27</v>
      </c>
      <c r="BK5" s="118" t="n">
        <v>28.65</v>
      </c>
      <c r="BL5" s="117" t="n">
        <v>23.33</v>
      </c>
      <c r="BM5" s="117" t="n">
        <v>28.15</v>
      </c>
      <c r="BN5" s="118" t="n">
        <v>991.96</v>
      </c>
      <c r="BO5" s="117" t="n">
        <v>50.02</v>
      </c>
      <c r="BP5" s="119" t="n">
        <v>0.9377</v>
      </c>
      <c r="BQ5" s="176" t="n">
        <v>95.64</v>
      </c>
      <c r="BR5" s="117" t="n">
        <v>86.45</v>
      </c>
      <c r="BS5" s="113" t="n">
        <v>12739</v>
      </c>
      <c r="BT5" s="113" t="n">
        <v>12193</v>
      </c>
      <c r="BU5" s="135" t="n">
        <f aca="false">BT5-BS5</f>
        <v>-546</v>
      </c>
      <c r="BV5" s="113" t="n">
        <f aca="false">BH5+BI5</f>
        <v>4.392</v>
      </c>
      <c r="BW5" s="114" t="n">
        <v>24</v>
      </c>
      <c r="BX5" s="114" t="n">
        <v>24</v>
      </c>
      <c r="BZ5" s="114" t="n">
        <v>24</v>
      </c>
      <c r="CA5" s="114" t="n">
        <v>5.83</v>
      </c>
      <c r="CC5" s="114" t="n">
        <v>2.1</v>
      </c>
      <c r="CD5" s="114" t="n">
        <v>3.4</v>
      </c>
      <c r="CE5" s="114" t="n">
        <v>1.8</v>
      </c>
      <c r="CF5" s="114" t="n">
        <v>1.2</v>
      </c>
    </row>
    <row r="6" customFormat="false" ht="15" hidden="false" customHeight="false" outlineLevel="0" collapsed="false">
      <c r="A6" s="90"/>
      <c r="B6" s="91" t="n">
        <v>43186</v>
      </c>
      <c r="C6" s="123" t="n">
        <v>80.2</v>
      </c>
      <c r="D6" s="93" t="n">
        <v>0.532</v>
      </c>
      <c r="E6" s="124" t="n">
        <v>63.5</v>
      </c>
      <c r="F6" s="123" t="n">
        <v>94</v>
      </c>
      <c r="G6" s="123" t="n">
        <v>65</v>
      </c>
      <c r="H6" s="123" t="n">
        <v>11</v>
      </c>
      <c r="I6" s="123" t="n">
        <v>8</v>
      </c>
      <c r="J6" s="123" t="n">
        <v>24</v>
      </c>
      <c r="K6" s="215" t="n">
        <v>0</v>
      </c>
      <c r="L6" s="215" t="n">
        <v>0</v>
      </c>
      <c r="M6" s="215" t="n">
        <v>0</v>
      </c>
      <c r="N6" s="123" t="n">
        <v>0</v>
      </c>
      <c r="O6" s="123" t="n">
        <v>0</v>
      </c>
      <c r="P6" s="123" t="n">
        <v>11</v>
      </c>
      <c r="Q6" s="123" t="n">
        <v>8</v>
      </c>
      <c r="R6" s="131" t="n">
        <v>3594</v>
      </c>
      <c r="S6" s="131" t="n">
        <v>2624</v>
      </c>
      <c r="T6" s="131" t="n">
        <v>2624</v>
      </c>
      <c r="U6" s="131" t="n">
        <v>2580</v>
      </c>
      <c r="V6" s="131" t="n">
        <v>2675</v>
      </c>
      <c r="W6" s="123" t="n">
        <v>45</v>
      </c>
      <c r="X6" s="123" t="n">
        <v>744</v>
      </c>
      <c r="Y6" s="216" t="n">
        <v>45</v>
      </c>
      <c r="Z6" s="96" t="n">
        <v>0</v>
      </c>
      <c r="AA6" s="96" t="n">
        <v>59</v>
      </c>
      <c r="AB6" s="95" t="n">
        <v>0</v>
      </c>
      <c r="AC6" s="100" t="n">
        <f aca="false">V6-U6+AZ6</f>
        <v>95</v>
      </c>
      <c r="AD6" s="101" t="n">
        <f aca="false">U6-T6</f>
        <v>-44</v>
      </c>
      <c r="AE6" s="95" t="n">
        <v>153</v>
      </c>
      <c r="AF6" s="102" t="n">
        <f aca="false">IF(AE6&gt;0, V6/(AE6*24),"no data")</f>
        <v>0.728485838779956</v>
      </c>
      <c r="AG6" s="103" t="n">
        <f aca="false">IF(R6&gt;0,R6/24,"no data")</f>
        <v>149.75</v>
      </c>
      <c r="AH6" s="102" t="n">
        <f aca="false">IF(U6&gt;0,(U6/R6),"no data")</f>
        <v>0.717863105175292</v>
      </c>
      <c r="AI6" s="104" t="n">
        <f aca="false">IF(U6&gt;0,(1440-((W6*X6)+(Y6*Z6)+(AA6*AB6))/(W6+Y6+AA6))/1440,"no data")</f>
        <v>0.843959731543624</v>
      </c>
      <c r="AJ6" s="105" t="n">
        <f aca="false">IF(U6&gt;0,(1440-((X6*W6+AT6*AU6)+(Z6*Y6+AV6*AW6)+(AA6*AB6+AX6*AY6))/(W6+Y6+AA6))/1440,"no data")</f>
        <v>0.732531692766592</v>
      </c>
      <c r="AK6" s="210" t="n">
        <v>9.496</v>
      </c>
      <c r="AL6" s="211" t="n">
        <v>135.91</v>
      </c>
      <c r="AM6" s="94" t="n">
        <f aca="false">AK6*AL6</f>
        <v>1290.60136</v>
      </c>
      <c r="AN6" s="210" t="n">
        <v>22.66</v>
      </c>
      <c r="AO6" s="212" t="n">
        <v>958.3</v>
      </c>
      <c r="AP6" s="109" t="n">
        <f aca="false">AN6*AO6</f>
        <v>21715.078</v>
      </c>
      <c r="AQ6" s="130" t="n">
        <f aca="false">IF(U6&gt;0,((((AK6*AL6)+(AN6*AO6))/(U6*1000))*1000000),"no data")</f>
        <v>8916.92998449612</v>
      </c>
      <c r="AR6" s="111" t="n">
        <f aca="false">S6/24</f>
        <v>109.333333333333</v>
      </c>
      <c r="AS6" s="36"/>
      <c r="AT6" s="95" t="n">
        <v>20</v>
      </c>
      <c r="AU6" s="112" t="n">
        <v>76</v>
      </c>
      <c r="AV6" s="112" t="n">
        <v>0</v>
      </c>
      <c r="AW6" s="95" t="n">
        <v>0</v>
      </c>
      <c r="AX6" s="112" t="n">
        <v>29</v>
      </c>
      <c r="AY6" s="95" t="n">
        <v>772</v>
      </c>
      <c r="AZ6" s="95" t="n">
        <v>0</v>
      </c>
      <c r="BB6" s="113" t="n">
        <v>523</v>
      </c>
      <c r="BC6" s="113" t="n">
        <v>1088</v>
      </c>
      <c r="BD6" s="113" t="n">
        <v>1064</v>
      </c>
      <c r="BE6" s="113" t="n">
        <f aca="false">BC6-BB6</f>
        <v>565</v>
      </c>
      <c r="BF6" s="113" t="n">
        <f aca="false">AQ6</f>
        <v>8916.92998449612</v>
      </c>
      <c r="BG6" s="214" t="n">
        <f aca="false">BD6/24</f>
        <v>44.3333333333333</v>
      </c>
      <c r="BH6" s="115" t="n">
        <v>1</v>
      </c>
      <c r="BI6" s="116" t="n">
        <v>2.444</v>
      </c>
      <c r="BJ6" s="117" t="n">
        <v>27.9</v>
      </c>
      <c r="BK6" s="117" t="n">
        <v>14.26</v>
      </c>
      <c r="BL6" s="118" t="n">
        <v>22.76</v>
      </c>
      <c r="BM6" s="117" t="n">
        <v>27.72</v>
      </c>
      <c r="BN6" s="118" t="n">
        <v>987.42</v>
      </c>
      <c r="BO6" s="117" t="n">
        <v>50</v>
      </c>
      <c r="BP6" s="119" t="n">
        <v>0.9374</v>
      </c>
      <c r="BQ6" s="113" t="n">
        <v>95.5</v>
      </c>
      <c r="BR6" s="117" t="n">
        <v>86.55</v>
      </c>
      <c r="BS6" s="113" t="n">
        <v>12365</v>
      </c>
      <c r="BT6" s="113" t="n">
        <v>12001</v>
      </c>
      <c r="BU6" s="135" t="n">
        <f aca="false">BT6-BS6</f>
        <v>-364</v>
      </c>
      <c r="BV6" s="113" t="n">
        <f aca="false">BH6+BI6</f>
        <v>3.444</v>
      </c>
      <c r="BW6" s="114" t="n">
        <v>11.37</v>
      </c>
      <c r="BX6" s="114" t="n">
        <v>24</v>
      </c>
      <c r="BZ6" s="114" t="n">
        <v>10.38</v>
      </c>
      <c r="CA6" s="114" t="n">
        <v>6.92</v>
      </c>
      <c r="CC6" s="114" t="n">
        <v>2.1</v>
      </c>
      <c r="CD6" s="114" t="n">
        <v>3.6</v>
      </c>
      <c r="CE6" s="114" t="n">
        <v>1.8</v>
      </c>
      <c r="CF6" s="114" t="n">
        <v>1.2</v>
      </c>
    </row>
    <row r="7" customFormat="false" ht="15" hidden="false" customHeight="false" outlineLevel="0" collapsed="false">
      <c r="A7" s="90"/>
      <c r="B7" s="91" t="n">
        <v>43187</v>
      </c>
      <c r="C7" s="113" t="n">
        <v>82.03</v>
      </c>
      <c r="D7" s="93" t="n">
        <v>0.5668</v>
      </c>
      <c r="E7" s="113" t="n">
        <v>66.29</v>
      </c>
      <c r="F7" s="113" t="n">
        <v>96</v>
      </c>
      <c r="G7" s="113" t="n">
        <v>68</v>
      </c>
      <c r="H7" s="113" t="n">
        <v>24</v>
      </c>
      <c r="I7" s="113" t="n">
        <v>0</v>
      </c>
      <c r="J7" s="113" t="n">
        <v>24</v>
      </c>
      <c r="K7" s="113" t="n">
        <v>0</v>
      </c>
      <c r="L7" s="113" t="n">
        <v>0</v>
      </c>
      <c r="M7" s="113" t="n">
        <v>0</v>
      </c>
      <c r="N7" s="113" t="n">
        <v>0</v>
      </c>
      <c r="O7" s="113" t="n">
        <v>0</v>
      </c>
      <c r="P7" s="113" t="n">
        <v>24</v>
      </c>
      <c r="Q7" s="113" t="n">
        <v>0</v>
      </c>
      <c r="R7" s="131" t="n">
        <v>3575</v>
      </c>
      <c r="S7" s="131" t="n">
        <v>3502</v>
      </c>
      <c r="T7" s="131" t="n">
        <v>3502</v>
      </c>
      <c r="U7" s="131" t="n">
        <v>3432</v>
      </c>
      <c r="V7" s="131" t="n">
        <v>3543</v>
      </c>
      <c r="W7" s="123" t="n">
        <v>44</v>
      </c>
      <c r="X7" s="123" t="n">
        <v>0</v>
      </c>
      <c r="Y7" s="216" t="n">
        <v>45</v>
      </c>
      <c r="Z7" s="96" t="n">
        <v>0</v>
      </c>
      <c r="AA7" s="96" t="n">
        <v>58</v>
      </c>
      <c r="AB7" s="95" t="n">
        <v>0</v>
      </c>
      <c r="AC7" s="100" t="n">
        <f aca="false">V7-U7+AZ7</f>
        <v>111</v>
      </c>
      <c r="AD7" s="101" t="n">
        <f aca="false">U7-T7</f>
        <v>-70</v>
      </c>
      <c r="AE7" s="95" t="n">
        <v>150</v>
      </c>
      <c r="AF7" s="102" t="n">
        <f aca="false">IF(AE7&gt;0, V7/(AE7*24),"no data")</f>
        <v>0.984166666666667</v>
      </c>
      <c r="AG7" s="103" t="n">
        <f aca="false">IF(R7&gt;0,R7/24,"no data")</f>
        <v>148.958333333333</v>
      </c>
      <c r="AH7" s="102" t="n">
        <f aca="false">IF(U7&gt;0,(U7/R7),"no data")</f>
        <v>0.96</v>
      </c>
      <c r="AI7" s="104" t="n">
        <f aca="false">IF(U7&gt;0,(1440-((W7*X7)+(Y7*Z7)+(AA7*AB7))/(W7+Y7+AA7))/1440,"no data")</f>
        <v>1</v>
      </c>
      <c r="AJ7" s="105" t="n">
        <f aca="false">IF(U7&gt;0,(1440-((X7*W7+AT7*AU7)+(Z7*Y7+AV7*AW7)+(AA7*AB7+AX7*AY7))/(W7+Y7+AA7))/1440,"no data")</f>
        <v>1</v>
      </c>
      <c r="AK7" s="210" t="n">
        <v>9.548</v>
      </c>
      <c r="AL7" s="211" t="n">
        <v>137.28</v>
      </c>
      <c r="AM7" s="94" t="n">
        <f aca="false">AK7*AL7</f>
        <v>1310.74944</v>
      </c>
      <c r="AN7" s="210" t="n">
        <v>29.71</v>
      </c>
      <c r="AO7" s="212" t="n">
        <v>965.4</v>
      </c>
      <c r="AP7" s="109" t="n">
        <f aca="false">AN7*AO7</f>
        <v>28682.034</v>
      </c>
      <c r="AQ7" s="130" t="n">
        <f aca="false">IF(U7&gt;0,((((AK7*AL7)+(AN7*AO7))/(U7*1000))*1000000),"no data")</f>
        <v>8739.15601398601</v>
      </c>
      <c r="AR7" s="111" t="n">
        <f aca="false">S7/24</f>
        <v>145.916666666667</v>
      </c>
      <c r="AS7" s="36"/>
      <c r="AT7" s="95" t="n">
        <v>0</v>
      </c>
      <c r="AU7" s="112" t="n">
        <v>0</v>
      </c>
      <c r="AV7" s="112" t="n">
        <v>0</v>
      </c>
      <c r="AW7" s="95" t="n">
        <v>0</v>
      </c>
      <c r="AX7" s="112" t="n">
        <v>0</v>
      </c>
      <c r="AY7" s="95" t="n">
        <v>0</v>
      </c>
      <c r="AZ7" s="95" t="n">
        <v>0</v>
      </c>
      <c r="BB7" s="113" t="n">
        <v>1063</v>
      </c>
      <c r="BC7" s="113" t="n">
        <v>1081</v>
      </c>
      <c r="BD7" s="113" t="n">
        <v>1399</v>
      </c>
      <c r="BE7" s="113" t="n">
        <f aca="false">BC7-BB7</f>
        <v>18</v>
      </c>
      <c r="BF7" s="113" t="n">
        <f aca="false">AQ7</f>
        <v>8739.15601398601</v>
      </c>
      <c r="BG7" s="214" t="n">
        <f aca="false">BD7/24</f>
        <v>58.2916666666667</v>
      </c>
      <c r="BH7" s="115" t="n">
        <v>2.029</v>
      </c>
      <c r="BI7" s="116" t="n">
        <v>2.063</v>
      </c>
      <c r="BJ7" s="117" t="n">
        <v>28.93</v>
      </c>
      <c r="BK7" s="118" t="n">
        <v>27.81</v>
      </c>
      <c r="BL7" s="117" t="n">
        <v>22.33</v>
      </c>
      <c r="BM7" s="117" t="n">
        <v>28.15</v>
      </c>
      <c r="BN7" s="118" t="n">
        <v>989.4</v>
      </c>
      <c r="BO7" s="117" t="n">
        <v>50.07</v>
      </c>
      <c r="BP7" s="119" t="n">
        <v>0.9368</v>
      </c>
      <c r="BQ7" s="118" t="n">
        <v>96.63</v>
      </c>
      <c r="BR7" s="117" t="n">
        <v>86.63</v>
      </c>
      <c r="BS7" s="113" t="n">
        <v>12289</v>
      </c>
      <c r="BT7" s="113" t="n">
        <v>11929</v>
      </c>
      <c r="BU7" s="135" t="n">
        <f aca="false">BT7-BS7</f>
        <v>-360</v>
      </c>
      <c r="BV7" s="113" t="n">
        <f aca="false">BH7+BI7</f>
        <v>4.092</v>
      </c>
      <c r="BW7" s="114" t="n">
        <v>24</v>
      </c>
      <c r="BX7" s="114" t="n">
        <v>24</v>
      </c>
      <c r="BZ7" s="114" t="n">
        <v>24</v>
      </c>
      <c r="CA7" s="114" t="n">
        <v>7.25</v>
      </c>
      <c r="CC7" s="114" t="n">
        <v>2</v>
      </c>
      <c r="CD7" s="114" t="n">
        <v>4</v>
      </c>
      <c r="CE7" s="114" t="n">
        <v>1.8</v>
      </c>
      <c r="CF7" s="114" t="n">
        <v>1.3</v>
      </c>
    </row>
    <row r="8" customFormat="false" ht="15" hidden="false" customHeight="false" outlineLevel="0" collapsed="false">
      <c r="A8" s="90"/>
      <c r="B8" s="91" t="n">
        <v>43188</v>
      </c>
      <c r="C8" s="92" t="n">
        <v>83.88</v>
      </c>
      <c r="D8" s="104" t="n">
        <v>0.4886</v>
      </c>
      <c r="E8" s="94" t="n">
        <v>64.45</v>
      </c>
      <c r="F8" s="113" t="n">
        <v>98</v>
      </c>
      <c r="G8" s="95" t="n">
        <v>70</v>
      </c>
      <c r="H8" s="95" t="n">
        <v>24</v>
      </c>
      <c r="I8" s="95" t="n">
        <v>0</v>
      </c>
      <c r="J8" s="95" t="n">
        <v>24</v>
      </c>
      <c r="K8" s="95" t="n">
        <v>0</v>
      </c>
      <c r="L8" s="97" t="n">
        <v>0</v>
      </c>
      <c r="M8" s="97" t="n">
        <v>0</v>
      </c>
      <c r="N8" s="97" t="n">
        <v>0</v>
      </c>
      <c r="O8" s="97" t="n">
        <v>0</v>
      </c>
      <c r="P8" s="97" t="n">
        <v>24</v>
      </c>
      <c r="Q8" s="97" t="n">
        <v>0</v>
      </c>
      <c r="R8" s="131" t="n">
        <v>3556</v>
      </c>
      <c r="S8" s="131" t="n">
        <v>3519</v>
      </c>
      <c r="T8" s="131" t="n">
        <v>3519</v>
      </c>
      <c r="U8" s="131" t="n">
        <v>3448</v>
      </c>
      <c r="V8" s="131" t="n">
        <v>3557</v>
      </c>
      <c r="W8" s="95" t="n">
        <v>44</v>
      </c>
      <c r="X8" s="95" t="n">
        <v>0</v>
      </c>
      <c r="Y8" s="96" t="n">
        <v>45</v>
      </c>
      <c r="Z8" s="96" t="n">
        <v>0</v>
      </c>
      <c r="AA8" s="96" t="n">
        <v>58</v>
      </c>
      <c r="AB8" s="95" t="n">
        <v>0</v>
      </c>
      <c r="AC8" s="100" t="n">
        <f aca="false">V8-U8+AZ8</f>
        <v>109</v>
      </c>
      <c r="AD8" s="101" t="n">
        <f aca="false">U8-T8</f>
        <v>-71</v>
      </c>
      <c r="AE8" s="95" t="n">
        <v>152</v>
      </c>
      <c r="AF8" s="102" t="n">
        <f aca="false">IF(AE8&gt;0, V8/(AE8*24),"no data")</f>
        <v>0.975054824561403</v>
      </c>
      <c r="AG8" s="103" t="n">
        <f aca="false">IF(R8&gt;0,R8/24,"no data")</f>
        <v>148.166666666667</v>
      </c>
      <c r="AH8" s="102" t="n">
        <f aca="false">IF(U8&gt;0,(U8/R8),"no data")</f>
        <v>0.96962879640045</v>
      </c>
      <c r="AI8" s="104" t="n">
        <f aca="false">IF(U8&gt;0,(1440-((W8*X8)+(Y8*Z8)+(AA8*AB8))/(W8+Y8+AA8))/1440,"no data")</f>
        <v>1</v>
      </c>
      <c r="AJ8" s="105" t="n">
        <f aca="false">IF(U8&gt;0,(1440-((X8*W8+AT8*AU8)+(Z8*Y8+AV8*AW8)+(AA8*AB8+AX8*AY8))/(W8+Y8+AA8))/1440,"no data")</f>
        <v>1</v>
      </c>
      <c r="AK8" s="210" t="n">
        <v>9.82</v>
      </c>
      <c r="AL8" s="211" t="n">
        <v>134.64</v>
      </c>
      <c r="AM8" s="94" t="n">
        <f aca="false">AK8*AL8</f>
        <v>1322.1648</v>
      </c>
      <c r="AN8" s="210" t="n">
        <v>29.84</v>
      </c>
      <c r="AO8" s="212" t="n">
        <v>970</v>
      </c>
      <c r="AP8" s="109" t="n">
        <f aca="false">AN8*AO8</f>
        <v>28944.8</v>
      </c>
      <c r="AQ8" s="130" t="n">
        <f aca="false">IF(U8&gt;0,((((AK8*AL8)+(AN8*AO8))/(U8*1000))*1000000),"no data")</f>
        <v>8778.12204176334</v>
      </c>
      <c r="AR8" s="111" t="n">
        <f aca="false">S8/24</f>
        <v>146.625</v>
      </c>
      <c r="AS8" s="36"/>
      <c r="AT8" s="95" t="n">
        <v>0</v>
      </c>
      <c r="AU8" s="112" t="n">
        <v>0</v>
      </c>
      <c r="AV8" s="112" t="n">
        <v>0</v>
      </c>
      <c r="AW8" s="95" t="n">
        <v>0</v>
      </c>
      <c r="AX8" s="112" t="n">
        <v>0</v>
      </c>
      <c r="AY8" s="95" t="n">
        <v>0</v>
      </c>
      <c r="AZ8" s="95" t="n">
        <v>0</v>
      </c>
      <c r="BB8" s="113" t="n">
        <v>1067</v>
      </c>
      <c r="BC8" s="113" t="n">
        <v>1089</v>
      </c>
      <c r="BD8" s="113" t="n">
        <v>1401</v>
      </c>
      <c r="BE8" s="113" t="n">
        <f aca="false">BC8-BB8</f>
        <v>22</v>
      </c>
      <c r="BF8" s="113" t="n">
        <f aca="false">AQ8</f>
        <v>8778.12204176334</v>
      </c>
      <c r="BG8" s="214" t="n">
        <f aca="false">BD8/24</f>
        <v>58.375</v>
      </c>
      <c r="BH8" s="115" t="n">
        <v>2.051</v>
      </c>
      <c r="BI8" s="116" t="n">
        <v>2.051</v>
      </c>
      <c r="BJ8" s="117" t="n">
        <v>28.86</v>
      </c>
      <c r="BK8" s="118" t="n">
        <v>27.83</v>
      </c>
      <c r="BL8" s="117" t="n">
        <v>22.43</v>
      </c>
      <c r="BM8" s="117" t="n">
        <v>27.99</v>
      </c>
      <c r="BN8" s="118" t="n">
        <v>988.5</v>
      </c>
      <c r="BO8" s="117" t="n">
        <v>50.14</v>
      </c>
      <c r="BP8" s="136" t="n">
        <v>0.938</v>
      </c>
      <c r="BQ8" s="117" t="n">
        <v>96.45</v>
      </c>
      <c r="BR8" s="117" t="n">
        <v>86.43</v>
      </c>
      <c r="BS8" s="113" t="n">
        <v>12253</v>
      </c>
      <c r="BT8" s="113" t="n">
        <v>11869</v>
      </c>
      <c r="BU8" s="135" t="n">
        <f aca="false">BT8-BS8</f>
        <v>-384</v>
      </c>
      <c r="BV8" s="113" t="n">
        <f aca="false">BH8+BI8</f>
        <v>4.102</v>
      </c>
      <c r="BW8" s="114" t="n">
        <v>24</v>
      </c>
      <c r="BX8" s="114" t="n">
        <v>24</v>
      </c>
      <c r="BZ8" s="114" t="n">
        <v>24</v>
      </c>
      <c r="CA8" s="114" t="n">
        <v>8.95</v>
      </c>
      <c r="CC8" s="114" t="n">
        <v>2.2</v>
      </c>
      <c r="CD8" s="114" t="n">
        <v>4.2</v>
      </c>
      <c r="CE8" s="114" t="n">
        <v>1.8</v>
      </c>
      <c r="CF8" s="114" t="n">
        <v>1.5</v>
      </c>
    </row>
    <row r="9" customFormat="false" ht="15" hidden="false" customHeight="false" outlineLevel="0" collapsed="false">
      <c r="A9" s="90"/>
      <c r="B9" s="91" t="n">
        <v>43189</v>
      </c>
      <c r="C9" s="92" t="n">
        <v>85.96</v>
      </c>
      <c r="D9" s="93" t="n">
        <v>0.4187</v>
      </c>
      <c r="E9" s="94" t="n">
        <v>63.13</v>
      </c>
      <c r="F9" s="113" t="n">
        <v>103</v>
      </c>
      <c r="G9" s="95" t="n">
        <v>72</v>
      </c>
      <c r="H9" s="96" t="n">
        <v>24</v>
      </c>
      <c r="I9" s="96" t="n">
        <v>0</v>
      </c>
      <c r="J9" s="96" t="n">
        <v>24</v>
      </c>
      <c r="K9" s="96" t="n">
        <v>0</v>
      </c>
      <c r="L9" s="97" t="n">
        <v>0</v>
      </c>
      <c r="M9" s="97" t="n">
        <v>0</v>
      </c>
      <c r="N9" s="97" t="n">
        <v>0</v>
      </c>
      <c r="O9" s="97" t="n">
        <v>0</v>
      </c>
      <c r="P9" s="97" t="n">
        <v>23</v>
      </c>
      <c r="Q9" s="97" t="n">
        <v>0</v>
      </c>
      <c r="R9" s="131" t="n">
        <v>3537</v>
      </c>
      <c r="S9" s="131" t="n">
        <v>3491</v>
      </c>
      <c r="T9" s="131" t="n">
        <v>3491</v>
      </c>
      <c r="U9" s="131" t="n">
        <v>3416</v>
      </c>
      <c r="V9" s="131" t="n">
        <v>3527</v>
      </c>
      <c r="W9" s="96" t="n">
        <v>44</v>
      </c>
      <c r="X9" s="96" t="n">
        <v>0</v>
      </c>
      <c r="Y9" s="96" t="n">
        <v>45</v>
      </c>
      <c r="Z9" s="96" t="n">
        <v>0</v>
      </c>
      <c r="AA9" s="96" t="n">
        <v>58</v>
      </c>
      <c r="AB9" s="95" t="n">
        <v>0</v>
      </c>
      <c r="AC9" s="100" t="n">
        <f aca="false">V9-U9+AZ9</f>
        <v>111</v>
      </c>
      <c r="AD9" s="101" t="n">
        <f aca="false">U9-T9</f>
        <v>-75</v>
      </c>
      <c r="AE9" s="95" t="n">
        <v>153</v>
      </c>
      <c r="AF9" s="102" t="n">
        <f aca="false">IF(AE9&gt;0, V9/(AE9*24),"no data")</f>
        <v>0.960511982570806</v>
      </c>
      <c r="AG9" s="103" t="n">
        <f aca="false">IF(R9&gt;0,R9/24,"no data")</f>
        <v>147.375</v>
      </c>
      <c r="AH9" s="102" t="n">
        <f aca="false">IF(U9&gt;0,(U9/R9),"no data")</f>
        <v>0.965790217698615</v>
      </c>
      <c r="AI9" s="104" t="n">
        <f aca="false">IF(U9&gt;0,(1440-((W9*X9)+(Y9*Z9)+(AA9*AB9))/(W9+Y9+AA9))/1440,"no data")</f>
        <v>1</v>
      </c>
      <c r="AJ9" s="105" t="n">
        <f aca="false">IF(U9&gt;0,(1440-((X9*W9+AT9*AU9)+(Z9*Y9+AV9*AW9)+(AA9*AB9+AX9*AY9))/(W9+Y9+AA9))/1440,"no data")</f>
        <v>0.996315192743764</v>
      </c>
      <c r="AK9" s="210" t="n">
        <v>9.85</v>
      </c>
      <c r="AL9" s="211" t="n">
        <v>136.52</v>
      </c>
      <c r="AM9" s="94" t="n">
        <f aca="false">AK9*AL9</f>
        <v>1344.722</v>
      </c>
      <c r="AN9" s="210" t="n">
        <v>29.4</v>
      </c>
      <c r="AO9" s="212" t="n">
        <v>970</v>
      </c>
      <c r="AP9" s="109" t="n">
        <f aca="false">AN9*AO9</f>
        <v>28518</v>
      </c>
      <c r="AQ9" s="130" t="n">
        <f aca="false">IF(U9&gt;0,((((AK9*AL9)+(AN9*AO9))/(U9*1000))*1000000),"no data")</f>
        <v>8742.01463700234</v>
      </c>
      <c r="AR9" s="111" t="n">
        <f aca="false">S9/24</f>
        <v>145.458333333333</v>
      </c>
      <c r="AS9" s="36"/>
      <c r="AT9" s="95" t="n">
        <v>0</v>
      </c>
      <c r="AU9" s="112" t="n">
        <v>0</v>
      </c>
      <c r="AV9" s="112" t="n">
        <v>0</v>
      </c>
      <c r="AW9" s="95" t="n">
        <v>0</v>
      </c>
      <c r="AX9" s="112" t="n">
        <v>13</v>
      </c>
      <c r="AY9" s="95" t="n">
        <v>60</v>
      </c>
      <c r="AZ9" s="95" t="n">
        <v>0</v>
      </c>
      <c r="BB9" s="113" t="n">
        <v>1068</v>
      </c>
      <c r="BC9" s="113" t="n">
        <v>1088</v>
      </c>
      <c r="BD9" s="113" t="n">
        <v>1371</v>
      </c>
      <c r="BE9" s="113" t="n">
        <f aca="false">BC9-BB9</f>
        <v>20</v>
      </c>
      <c r="BF9" s="113" t="n">
        <f aca="false">AQ9</f>
        <v>8742.01463700234</v>
      </c>
      <c r="BG9" s="214" t="n">
        <f aca="false">BD9/24</f>
        <v>57.125</v>
      </c>
      <c r="BH9" s="115" t="n">
        <v>1.863</v>
      </c>
      <c r="BI9" s="116" t="n">
        <v>1.863</v>
      </c>
      <c r="BJ9" s="117" t="n">
        <v>28.74</v>
      </c>
      <c r="BK9" s="118" t="n">
        <v>27.66</v>
      </c>
      <c r="BL9" s="118" t="n">
        <v>22.27</v>
      </c>
      <c r="BM9" s="118" t="n">
        <v>27.99</v>
      </c>
      <c r="BN9" s="118" t="n">
        <v>985.67</v>
      </c>
      <c r="BO9" s="117" t="n">
        <v>50.1</v>
      </c>
      <c r="BP9" s="119" t="n">
        <v>0.9375</v>
      </c>
      <c r="BQ9" s="114" t="n">
        <v>96.16</v>
      </c>
      <c r="BR9" s="114" t="n">
        <v>86.43</v>
      </c>
      <c r="BS9" s="113" t="n">
        <v>12168</v>
      </c>
      <c r="BT9" s="113" t="n">
        <v>11811</v>
      </c>
      <c r="BU9" s="135" t="n">
        <f aca="false">BT9-BS9</f>
        <v>-357</v>
      </c>
      <c r="BV9" s="113" t="n">
        <f aca="false">BH9+BI9</f>
        <v>3.726</v>
      </c>
      <c r="BW9" s="114" t="n">
        <v>23</v>
      </c>
      <c r="BX9" s="114" t="n">
        <v>23</v>
      </c>
      <c r="BZ9" s="114" t="n">
        <v>24</v>
      </c>
      <c r="CA9" s="114" t="n">
        <v>7.77</v>
      </c>
      <c r="CC9" s="114" t="n">
        <v>2.1</v>
      </c>
      <c r="CD9" s="114" t="n">
        <v>4.2</v>
      </c>
      <c r="CE9" s="114" t="n">
        <v>1.8</v>
      </c>
      <c r="CF9" s="114" t="n">
        <v>1.5</v>
      </c>
    </row>
    <row r="10" customFormat="false" ht="15" hidden="false" customHeight="false" outlineLevel="0" collapsed="false">
      <c r="A10" s="90"/>
      <c r="B10" s="91" t="n">
        <v>43190</v>
      </c>
      <c r="C10" s="92" t="n">
        <v>85</v>
      </c>
      <c r="D10" s="93" t="n">
        <v>0.44</v>
      </c>
      <c r="E10" s="94" t="n">
        <v>63</v>
      </c>
      <c r="F10" s="113" t="n">
        <v>101</v>
      </c>
      <c r="G10" s="95" t="n">
        <v>70</v>
      </c>
      <c r="H10" s="96" t="n">
        <v>24</v>
      </c>
      <c r="I10" s="96" t="n">
        <v>0</v>
      </c>
      <c r="J10" s="96" t="n">
        <v>24</v>
      </c>
      <c r="K10" s="96" t="n">
        <v>0</v>
      </c>
      <c r="L10" s="97" t="n">
        <v>0</v>
      </c>
      <c r="M10" s="97" t="n">
        <v>0</v>
      </c>
      <c r="N10" s="97" t="n">
        <v>0</v>
      </c>
      <c r="O10" s="97" t="n">
        <v>0</v>
      </c>
      <c r="P10" s="97" t="n">
        <v>13</v>
      </c>
      <c r="Q10" s="97" t="n">
        <v>0</v>
      </c>
      <c r="R10" s="131" t="n">
        <v>3540</v>
      </c>
      <c r="S10" s="131" t="n">
        <v>3359</v>
      </c>
      <c r="T10" s="131" t="n">
        <v>3359</v>
      </c>
      <c r="U10" s="131" t="n">
        <v>3305</v>
      </c>
      <c r="V10" s="131" t="n">
        <v>3407</v>
      </c>
      <c r="W10" s="96" t="n">
        <v>44</v>
      </c>
      <c r="X10" s="96" t="n">
        <v>0</v>
      </c>
      <c r="Y10" s="96" t="n">
        <v>45</v>
      </c>
      <c r="Z10" s="96" t="n">
        <v>0</v>
      </c>
      <c r="AA10" s="96" t="n">
        <v>58</v>
      </c>
      <c r="AB10" s="95" t="n">
        <v>0</v>
      </c>
      <c r="AC10" s="100" t="n">
        <f aca="false">V10-U10+AZ10</f>
        <v>102</v>
      </c>
      <c r="AD10" s="101" t="n">
        <f aca="false">U10-T10</f>
        <v>-54</v>
      </c>
      <c r="AE10" s="95" t="n">
        <v>152</v>
      </c>
      <c r="AF10" s="102" t="n">
        <f aca="false">IF(AE10&gt;0, V10/(AE10*24),"no data")</f>
        <v>0.933936403508772</v>
      </c>
      <c r="AG10" s="103" t="n">
        <f aca="false">IF(R10&gt;0,R10/24,"no data")</f>
        <v>147.5</v>
      </c>
      <c r="AH10" s="102" t="n">
        <f aca="false">IF(U10&gt;0,(U10/R10),"no data")</f>
        <v>0.933615819209039</v>
      </c>
      <c r="AI10" s="104" t="n">
        <f aca="false">IF(U10&gt;0,(1440-((W10*X10)+(Y10*Z10)+(AA10*AB10))/(W10+Y10+AA10))/1440,"no data")</f>
        <v>1</v>
      </c>
      <c r="AJ10" s="105" t="n">
        <f aca="false">IF(U10&gt;0,(1440-((X10*W10+AT10*AU10)+(Z10*Y10+AV10*AW10)+(AA10*AB10+AX10*AY10))/(W10+Y10+AA10))/1440,"no data")</f>
        <v>0.953231292517007</v>
      </c>
      <c r="AK10" s="210" t="n">
        <v>9.78</v>
      </c>
      <c r="AL10" s="211" t="n">
        <v>138.31</v>
      </c>
      <c r="AM10" s="94" t="n">
        <f aca="false">AK10*AL10</f>
        <v>1352.6718</v>
      </c>
      <c r="AN10" s="210" t="n">
        <v>28.35</v>
      </c>
      <c r="AO10" s="212" t="n">
        <v>967.3</v>
      </c>
      <c r="AP10" s="109" t="n">
        <f aca="false">AN10*AO10</f>
        <v>27422.955</v>
      </c>
      <c r="AQ10" s="130" t="n">
        <f aca="false">IF(U10&gt;0,((((AK10*AL10)+(AN10*AO10))/(U10*1000))*1000000),"no data")</f>
        <v>8706.69494704993</v>
      </c>
      <c r="AR10" s="111" t="n">
        <f aca="false">S10/24</f>
        <v>139.958333333333</v>
      </c>
      <c r="AS10" s="36"/>
      <c r="AT10" s="95" t="n">
        <v>0</v>
      </c>
      <c r="AU10" s="112" t="n">
        <v>0</v>
      </c>
      <c r="AV10" s="112" t="n">
        <v>0</v>
      </c>
      <c r="AW10" s="95" t="n">
        <v>0</v>
      </c>
      <c r="AX10" s="112" t="n">
        <v>15</v>
      </c>
      <c r="AY10" s="95" t="n">
        <v>660</v>
      </c>
      <c r="AZ10" s="95" t="n">
        <v>0</v>
      </c>
      <c r="BB10" s="113" t="n">
        <v>1069</v>
      </c>
      <c r="BC10" s="113" t="n">
        <v>1086</v>
      </c>
      <c r="BD10" s="113" t="n">
        <v>1252</v>
      </c>
      <c r="BE10" s="113" t="n">
        <f aca="false">BC10-BB10</f>
        <v>17</v>
      </c>
      <c r="BF10" s="113" t="n">
        <f aca="false">AQ10</f>
        <v>8706.69494704993</v>
      </c>
      <c r="BG10" s="214" t="n">
        <f aca="false">BD10/24</f>
        <v>52.1666666666667</v>
      </c>
      <c r="BH10" s="115" t="n">
        <v>1.259</v>
      </c>
      <c r="BI10" s="116" t="n">
        <v>1.255</v>
      </c>
      <c r="BJ10" s="117" t="n">
        <v>28.8</v>
      </c>
      <c r="BK10" s="118" t="n">
        <v>27.88</v>
      </c>
      <c r="BL10" s="118" t="n">
        <v>22.44</v>
      </c>
      <c r="BM10" s="118" t="n">
        <v>27.8</v>
      </c>
      <c r="BN10" s="118" t="n">
        <v>986.2</v>
      </c>
      <c r="BO10" s="117" t="n">
        <v>50.08</v>
      </c>
      <c r="BP10" s="119" t="n">
        <v>0.937</v>
      </c>
      <c r="BQ10" s="114" t="n">
        <v>96.25</v>
      </c>
      <c r="BR10" s="114" t="n">
        <v>86.52</v>
      </c>
      <c r="BS10" s="113" t="n">
        <v>12254</v>
      </c>
      <c r="BT10" s="113" t="n">
        <v>11901</v>
      </c>
      <c r="BU10" s="135" t="n">
        <f aca="false">BT10-BS10</f>
        <v>-353</v>
      </c>
      <c r="BV10" s="113" t="n">
        <f aca="false">BH10+BI10</f>
        <v>2.514</v>
      </c>
      <c r="BW10" s="113" t="n">
        <v>13</v>
      </c>
      <c r="BX10" s="113" t="n">
        <v>13</v>
      </c>
      <c r="BZ10" s="113" t="n">
        <v>24</v>
      </c>
      <c r="CA10" s="113" t="n">
        <v>7.2</v>
      </c>
      <c r="CC10" s="113" t="n">
        <v>2.1</v>
      </c>
      <c r="CD10" s="113" t="n">
        <v>4.2</v>
      </c>
      <c r="CE10" s="113" t="n">
        <v>1.8</v>
      </c>
      <c r="CF10" s="113" t="n">
        <v>1.3</v>
      </c>
    </row>
    <row r="11" customFormat="false" ht="15" hidden="false" customHeight="false" outlineLevel="0" collapsed="false">
      <c r="A11" s="90"/>
      <c r="B11" s="91" t="n">
        <v>43191</v>
      </c>
      <c r="C11" s="92" t="n">
        <v>82</v>
      </c>
      <c r="D11" s="93" t="n">
        <v>0.52</v>
      </c>
      <c r="E11" s="94" t="n">
        <v>64</v>
      </c>
      <c r="F11" s="95" t="n">
        <v>97</v>
      </c>
      <c r="G11" s="95" t="n">
        <v>68</v>
      </c>
      <c r="H11" s="96" t="n">
        <v>24</v>
      </c>
      <c r="I11" s="96" t="n">
        <v>0</v>
      </c>
      <c r="J11" s="96" t="n">
        <v>24</v>
      </c>
      <c r="K11" s="96" t="n">
        <v>0</v>
      </c>
      <c r="L11" s="97" t="n">
        <v>0</v>
      </c>
      <c r="M11" s="97" t="n">
        <v>0</v>
      </c>
      <c r="N11" s="97" t="n">
        <v>0</v>
      </c>
      <c r="O11" s="97" t="n">
        <v>0</v>
      </c>
      <c r="P11" s="97" t="n">
        <v>24</v>
      </c>
      <c r="Q11" s="97" t="n">
        <v>0</v>
      </c>
      <c r="R11" s="217" t="n">
        <v>3571</v>
      </c>
      <c r="S11" s="184" t="n">
        <v>3504</v>
      </c>
      <c r="T11" s="184" t="n">
        <v>3504</v>
      </c>
      <c r="U11" s="218" t="n">
        <v>3431</v>
      </c>
      <c r="V11" s="218" t="n">
        <v>3539</v>
      </c>
      <c r="W11" s="96" t="n">
        <v>44</v>
      </c>
      <c r="X11" s="96" t="n">
        <v>0</v>
      </c>
      <c r="Y11" s="96" t="n">
        <v>45</v>
      </c>
      <c r="Z11" s="96" t="n">
        <v>0</v>
      </c>
      <c r="AA11" s="96" t="n">
        <v>58</v>
      </c>
      <c r="AB11" s="95" t="n">
        <v>0</v>
      </c>
      <c r="AC11" s="100" t="n">
        <f aca="false">V11-U11+AZ11</f>
        <v>108</v>
      </c>
      <c r="AD11" s="101" t="n">
        <f aca="false">U11-T11</f>
        <v>-73</v>
      </c>
      <c r="AE11" s="95" t="n">
        <v>152</v>
      </c>
      <c r="AF11" s="102" t="n">
        <f aca="false">IF(AE11&gt;0, V11/(AE11*24),"no data")</f>
        <v>0.970120614035088</v>
      </c>
      <c r="AG11" s="103" t="n">
        <f aca="false">IF(R11&gt;0,R11/24,"no data")</f>
        <v>148.791666666667</v>
      </c>
      <c r="AH11" s="102" t="n">
        <f aca="false">IF(U11&gt;0,(U11/R11),"no data")</f>
        <v>0.960795295435452</v>
      </c>
      <c r="AI11" s="104" t="n">
        <f aca="false">IF(U11&gt;0,(1440-((W11*X11)+(Y11*Z11)+(AA11*AB11))/(W11+Y11+AA11))/1440,"no data")</f>
        <v>1</v>
      </c>
      <c r="AJ11" s="105" t="n">
        <f aca="false">IF(U11&gt;0,(1440-((X11*W11+AT11*AU11)+(Z11*Y11+AV11*AW11)+(AA11*AB11+AX11*AY11))/(W11+Y11+AA11))/1440,"no data")</f>
        <v>1</v>
      </c>
      <c r="AK11" s="106" t="n">
        <v>9.59</v>
      </c>
      <c r="AL11" s="107" t="n">
        <v>136.05</v>
      </c>
      <c r="AM11" s="94" t="n">
        <f aca="false">AK11*AL11</f>
        <v>1304.7195</v>
      </c>
      <c r="AN11" s="106" t="n">
        <v>29.715</v>
      </c>
      <c r="AO11" s="219" t="n">
        <v>967.69</v>
      </c>
      <c r="AP11" s="109" t="n">
        <f aca="false">AN11*AO11</f>
        <v>28754.90835</v>
      </c>
      <c r="AQ11" s="130" t="n">
        <f aca="false">IF(U11&gt;0,((((AK11*AL11)+(AN11*AO11))/(U11*1000))*1000000),"no data")</f>
        <v>8761.18561643836</v>
      </c>
      <c r="AR11" s="111" t="n">
        <f aca="false">S11/24</f>
        <v>146</v>
      </c>
      <c r="AS11" s="36"/>
      <c r="AT11" s="95" t="n">
        <v>0</v>
      </c>
      <c r="AU11" s="112" t="n">
        <v>0</v>
      </c>
      <c r="AV11" s="112" t="n">
        <v>0</v>
      </c>
      <c r="AW11" s="95" t="n">
        <v>0</v>
      </c>
      <c r="AX11" s="112" t="n">
        <v>0</v>
      </c>
      <c r="AY11" s="95" t="n">
        <v>0</v>
      </c>
      <c r="AZ11" s="95" t="n">
        <v>0</v>
      </c>
      <c r="BB11" s="113" t="n">
        <v>1066</v>
      </c>
      <c r="BC11" s="113" t="n">
        <v>1080</v>
      </c>
      <c r="BD11" s="113" t="n">
        <v>1393</v>
      </c>
      <c r="BE11" s="113" t="n">
        <f aca="false">BC11-BB11</f>
        <v>14</v>
      </c>
      <c r="BF11" s="113" t="n">
        <f aca="false">AQ11</f>
        <v>8761.18561643836</v>
      </c>
      <c r="BG11" s="214" t="n">
        <f aca="false">BD11/24</f>
        <v>58.0416666666667</v>
      </c>
      <c r="BH11" s="115" t="n">
        <v>2.024</v>
      </c>
      <c r="BI11" s="116" t="n">
        <v>2.053</v>
      </c>
      <c r="BJ11" s="117" t="n">
        <v>28.9</v>
      </c>
      <c r="BK11" s="118" t="n">
        <v>27.78</v>
      </c>
      <c r="BL11" s="118" t="n">
        <v>22.28</v>
      </c>
      <c r="BM11" s="118" t="n">
        <v>27.8</v>
      </c>
      <c r="BN11" s="118" t="n">
        <v>987.9</v>
      </c>
      <c r="BO11" s="117" t="n">
        <v>50.01</v>
      </c>
      <c r="BP11" s="119" t="n">
        <v>0.9372</v>
      </c>
      <c r="BQ11" s="114" t="n">
        <v>96.61</v>
      </c>
      <c r="BR11" s="114" t="n">
        <v>86.59</v>
      </c>
      <c r="BS11" s="113" t="n">
        <v>12249</v>
      </c>
      <c r="BT11" s="113" t="n">
        <v>11914</v>
      </c>
      <c r="BU11" s="135" t="n">
        <f aca="false">BT11-BS11</f>
        <v>-335</v>
      </c>
      <c r="BV11" s="113" t="n">
        <f aca="false">BH11+BI11</f>
        <v>4.077</v>
      </c>
      <c r="BW11" s="220" t="n">
        <v>24</v>
      </c>
      <c r="BX11" s="220" t="n">
        <v>24</v>
      </c>
      <c r="BZ11" s="220" t="n">
        <v>24</v>
      </c>
      <c r="CA11" s="220" t="n">
        <v>7.6</v>
      </c>
      <c r="CC11" s="220" t="n">
        <v>2.2</v>
      </c>
      <c r="CD11" s="220" t="n">
        <v>4.2</v>
      </c>
      <c r="CE11" s="220" t="n">
        <v>1.8</v>
      </c>
      <c r="CF11" s="220" t="n">
        <v>1.5</v>
      </c>
    </row>
    <row r="12" customFormat="false" ht="15" hidden="false" customHeight="false" outlineLevel="0" collapsed="false">
      <c r="A12" s="90" t="s">
        <v>105</v>
      </c>
      <c r="B12" s="91" t="n">
        <v>43192</v>
      </c>
      <c r="C12" s="140" t="n">
        <v>82.3</v>
      </c>
      <c r="D12" s="141" t="n">
        <v>0.549</v>
      </c>
      <c r="E12" s="140" t="n">
        <v>63</v>
      </c>
      <c r="F12" s="143" t="n">
        <v>95</v>
      </c>
      <c r="G12" s="143" t="n">
        <v>70</v>
      </c>
      <c r="H12" s="144" t="n">
        <v>24</v>
      </c>
      <c r="I12" s="144" t="n">
        <v>0</v>
      </c>
      <c r="J12" s="144" t="n">
        <v>24</v>
      </c>
      <c r="K12" s="144" t="n">
        <v>0</v>
      </c>
      <c r="L12" s="145" t="n">
        <v>0</v>
      </c>
      <c r="M12" s="145" t="n">
        <v>0</v>
      </c>
      <c r="N12" s="145" t="n">
        <v>0</v>
      </c>
      <c r="O12" s="145" t="n">
        <v>0</v>
      </c>
      <c r="P12" s="145" t="n">
        <v>24</v>
      </c>
      <c r="Q12" s="143" t="n">
        <v>0</v>
      </c>
      <c r="R12" s="143" t="n">
        <v>3572</v>
      </c>
      <c r="S12" s="143" t="n">
        <v>3489</v>
      </c>
      <c r="T12" s="143" t="n">
        <v>3489</v>
      </c>
      <c r="U12" s="143" t="n">
        <v>3413</v>
      </c>
      <c r="V12" s="144" t="n">
        <v>3522</v>
      </c>
      <c r="W12" s="144" t="n">
        <v>44</v>
      </c>
      <c r="X12" s="144" t="n">
        <v>0</v>
      </c>
      <c r="Y12" s="144" t="n">
        <v>45</v>
      </c>
      <c r="Z12" s="145" t="n">
        <v>0</v>
      </c>
      <c r="AA12" s="145" t="n">
        <v>58</v>
      </c>
      <c r="AB12" s="145" t="n">
        <v>0</v>
      </c>
      <c r="AC12" s="149" t="n">
        <f aca="false">V12-U12+AZ12</f>
        <v>109</v>
      </c>
      <c r="AD12" s="150" t="n">
        <f aca="false">U12-T12</f>
        <v>-76</v>
      </c>
      <c r="AE12" s="143" t="n">
        <v>150</v>
      </c>
      <c r="AF12" s="151" t="n">
        <f aca="false">IF(AE12&gt;0, V12/(AE12*24),"no data")</f>
        <v>0.978333333333333</v>
      </c>
      <c r="AG12" s="152" t="n">
        <f aca="false">IF(R12&gt;0,R12/24,"no data")</f>
        <v>148.833333333333</v>
      </c>
      <c r="AH12" s="151" t="n">
        <f aca="false">IF(U12&gt;0,(U12/R12),"no data")</f>
        <v>0.95548712206047</v>
      </c>
      <c r="AI12" s="153" t="n">
        <f aca="false">(1440-((W12*X12)+(Y12*Z12)+(AA12*AB12))/(W12+Y12+AA12))/1440</f>
        <v>1</v>
      </c>
      <c r="AJ12" s="154" t="n">
        <f aca="false">IF(U12&gt;0,(1440-((X12*W12+AT12*AU12)+(Z12*Y12+AV12*AW12)+(AA12*AB12+AX12*AY12))/(W12+Y12+AA12))/1440,"no data")</f>
        <v>1</v>
      </c>
      <c r="AK12" s="127" t="n">
        <v>9.365</v>
      </c>
      <c r="AL12" s="128" t="n">
        <v>133.26</v>
      </c>
      <c r="AM12" s="201" t="n">
        <f aca="false">AK12*AL12</f>
        <v>1247.9799</v>
      </c>
      <c r="AN12" s="127" t="n">
        <v>29.6</v>
      </c>
      <c r="AO12" s="219" t="n">
        <v>969.32</v>
      </c>
      <c r="AP12" s="155" t="n">
        <f aca="false">AN12*AO12</f>
        <v>28691.872</v>
      </c>
      <c r="AQ12" s="156" t="n">
        <f aca="false">IF(U12&gt;0,((((AK12*AL12)+(AN12*AO12))/(U12*1000))*1000000),"no data")</f>
        <v>8772.2976560211</v>
      </c>
      <c r="AR12" s="157" t="n">
        <f aca="false">S12/24</f>
        <v>145.375</v>
      </c>
      <c r="AS12" s="36"/>
      <c r="AT12" s="158" t="n">
        <v>0</v>
      </c>
      <c r="AU12" s="143" t="n">
        <v>0</v>
      </c>
      <c r="AV12" s="159" t="n">
        <v>0</v>
      </c>
      <c r="AW12" s="159" t="n">
        <v>0</v>
      </c>
      <c r="AX12" s="143" t="n">
        <v>0</v>
      </c>
      <c r="AY12" s="159" t="n">
        <v>0</v>
      </c>
      <c r="AZ12" s="143" t="n">
        <v>0</v>
      </c>
      <c r="BB12" s="143" t="n">
        <v>1061</v>
      </c>
      <c r="BC12" s="143" t="n">
        <v>1075</v>
      </c>
      <c r="BD12" s="143" t="n">
        <v>1386</v>
      </c>
      <c r="BE12" s="160" t="n">
        <f aca="false">BC12-BB12</f>
        <v>14</v>
      </c>
      <c r="BF12" s="161" t="n">
        <f aca="false">AQ12</f>
        <v>8772.2976560211</v>
      </c>
      <c r="BG12" s="162" t="n">
        <f aca="false">BD12/24</f>
        <v>57.75</v>
      </c>
      <c r="BH12" s="163" t="n">
        <v>2.021</v>
      </c>
      <c r="BI12" s="164" t="n">
        <v>2.021</v>
      </c>
      <c r="BJ12" s="162" t="n">
        <v>29</v>
      </c>
      <c r="BK12" s="160" t="n">
        <v>27.68</v>
      </c>
      <c r="BL12" s="160" t="n">
        <v>22.22</v>
      </c>
      <c r="BM12" s="160" t="n">
        <v>27.46</v>
      </c>
      <c r="BN12" s="160" t="n">
        <v>988.8</v>
      </c>
      <c r="BO12" s="162" t="n">
        <v>50</v>
      </c>
      <c r="BP12" s="165" t="n">
        <v>0.9378</v>
      </c>
      <c r="BQ12" s="162" t="n">
        <v>96.86</v>
      </c>
      <c r="BR12" s="162" t="n">
        <v>86.81</v>
      </c>
      <c r="BS12" s="160" t="n">
        <v>12255</v>
      </c>
      <c r="BT12" s="160" t="n">
        <v>11895</v>
      </c>
      <c r="BU12" s="135" t="n">
        <f aca="false">BT12-BS12</f>
        <v>-360</v>
      </c>
      <c r="BV12" s="160" t="n">
        <f aca="false">BH12+BI12</f>
        <v>4.042</v>
      </c>
      <c r="BW12" s="162" t="n">
        <v>24</v>
      </c>
      <c r="BX12" s="162" t="n">
        <v>24</v>
      </c>
      <c r="BZ12" s="162" t="n">
        <v>24</v>
      </c>
      <c r="CA12" s="162" t="n">
        <v>7.9</v>
      </c>
      <c r="CC12" s="162" t="n">
        <v>2.1</v>
      </c>
      <c r="CD12" s="162" t="n">
        <v>4.2</v>
      </c>
      <c r="CE12" s="162" t="n">
        <v>1.8</v>
      </c>
      <c r="CF12" s="162" t="n">
        <v>1.3</v>
      </c>
    </row>
    <row r="13" customFormat="false" ht="15" hidden="false" customHeight="false" outlineLevel="0" collapsed="false">
      <c r="A13" s="90"/>
      <c r="B13" s="91" t="n">
        <v>43193</v>
      </c>
      <c r="C13" s="140" t="n">
        <v>83.9</v>
      </c>
      <c r="D13" s="166" t="n">
        <v>0.584</v>
      </c>
      <c r="E13" s="140" t="n">
        <v>68</v>
      </c>
      <c r="F13" s="143" t="n">
        <v>97</v>
      </c>
      <c r="G13" s="143" t="n">
        <v>75</v>
      </c>
      <c r="H13" s="144" t="n">
        <v>24</v>
      </c>
      <c r="I13" s="144" t="n">
        <v>0</v>
      </c>
      <c r="J13" s="144" t="n">
        <v>24</v>
      </c>
      <c r="K13" s="144" t="n">
        <v>0</v>
      </c>
      <c r="L13" s="145" t="n">
        <v>0</v>
      </c>
      <c r="M13" s="145" t="n">
        <v>0</v>
      </c>
      <c r="N13" s="145" t="n">
        <v>0</v>
      </c>
      <c r="O13" s="145" t="n">
        <v>0</v>
      </c>
      <c r="P13" s="145" t="n">
        <v>24</v>
      </c>
      <c r="Q13" s="143" t="n">
        <v>0</v>
      </c>
      <c r="R13" s="143" t="n">
        <v>3558</v>
      </c>
      <c r="S13" s="143" t="n">
        <v>3457</v>
      </c>
      <c r="T13" s="143" t="n">
        <v>3457</v>
      </c>
      <c r="U13" s="143" t="n">
        <v>3388</v>
      </c>
      <c r="V13" s="144" t="n">
        <v>3500</v>
      </c>
      <c r="W13" s="144" t="n">
        <v>44</v>
      </c>
      <c r="X13" s="144" t="n">
        <v>0</v>
      </c>
      <c r="Y13" s="144" t="n">
        <v>44</v>
      </c>
      <c r="Z13" s="145" t="n">
        <v>0</v>
      </c>
      <c r="AA13" s="145" t="n">
        <v>58</v>
      </c>
      <c r="AB13" s="145" t="n">
        <v>0</v>
      </c>
      <c r="AC13" s="149" t="n">
        <f aca="false">V13-U13+AZ13</f>
        <v>112</v>
      </c>
      <c r="AD13" s="150" t="n">
        <f aca="false">U13-T13</f>
        <v>-69</v>
      </c>
      <c r="AE13" s="143" t="n">
        <v>148</v>
      </c>
      <c r="AF13" s="151" t="n">
        <f aca="false">IF(AE13&gt;0, V13/(AE13*24),"no data")</f>
        <v>0.98536036036036</v>
      </c>
      <c r="AG13" s="152" t="n">
        <f aca="false">IF(R13&gt;0,R13/24,"no data")</f>
        <v>148.25</v>
      </c>
      <c r="AH13" s="151" t="n">
        <f aca="false">IF(U13&gt;0,(U13/R13),"no data")</f>
        <v>0.952220348510399</v>
      </c>
      <c r="AI13" s="153" t="n">
        <f aca="false">(1440-((W13*X13)+(Y13*Z13)+(AA13*AB13))/(W13+Y13+AA13))/1440</f>
        <v>1</v>
      </c>
      <c r="AJ13" s="154" t="n">
        <f aca="false">IF(U13&gt;0,(1440-((X13*W13+AT13*AU13)+(Z13*Y13+AV13*AW13)+(AA13*AB13+AX13*AY13))/(W13+Y13+AA13))/1440,"no data")</f>
        <v>1</v>
      </c>
      <c r="AK13" s="127" t="n">
        <v>9.405</v>
      </c>
      <c r="AL13" s="133" t="n">
        <v>135.35</v>
      </c>
      <c r="AM13" s="201" t="n">
        <f aca="false">AK13*AL13</f>
        <v>1272.96675</v>
      </c>
      <c r="AN13" s="127" t="n">
        <v>29.326</v>
      </c>
      <c r="AO13" s="219" t="n">
        <v>968.69</v>
      </c>
      <c r="AP13" s="155" t="n">
        <f aca="false">AN13*AO13</f>
        <v>28407.80294</v>
      </c>
      <c r="AQ13" s="156" t="n">
        <f aca="false">IF(U13&gt;0,((((AK13*AL13)+(AN13*AO13))/(U13*1000))*1000000),"no data")</f>
        <v>8760.55775974026</v>
      </c>
      <c r="AR13" s="157" t="n">
        <f aca="false">S13/24</f>
        <v>144.041666666667</v>
      </c>
      <c r="AS13" s="36"/>
      <c r="AT13" s="158" t="n">
        <v>0</v>
      </c>
      <c r="AU13" s="143" t="n">
        <v>0</v>
      </c>
      <c r="AV13" s="159" t="n">
        <v>0</v>
      </c>
      <c r="AW13" s="159" t="n">
        <v>0</v>
      </c>
      <c r="AX13" s="143" t="n">
        <v>0</v>
      </c>
      <c r="AY13" s="159" t="n">
        <v>0</v>
      </c>
      <c r="AZ13" s="143" t="n">
        <v>0</v>
      </c>
      <c r="BB13" s="143" t="n">
        <v>1052</v>
      </c>
      <c r="BC13" s="143" t="n">
        <v>1068</v>
      </c>
      <c r="BD13" s="143" t="n">
        <v>1380</v>
      </c>
      <c r="BE13" s="160" t="n">
        <f aca="false">BC13-BB13</f>
        <v>16</v>
      </c>
      <c r="BF13" s="161" t="n">
        <f aca="false">AQ13</f>
        <v>8760.55775974026</v>
      </c>
      <c r="BG13" s="162" t="n">
        <f aca="false">BD13/24</f>
        <v>57.5</v>
      </c>
      <c r="BH13" s="163" t="n">
        <v>2.021</v>
      </c>
      <c r="BI13" s="164" t="n">
        <v>2.021</v>
      </c>
      <c r="BJ13" s="162" t="n">
        <v>28.93</v>
      </c>
      <c r="BK13" s="160" t="n">
        <v>27.39</v>
      </c>
      <c r="BL13" s="160" t="n">
        <v>22.02</v>
      </c>
      <c r="BM13" s="160" t="n">
        <v>27.37</v>
      </c>
      <c r="BN13" s="160" t="n">
        <v>988.17</v>
      </c>
      <c r="BO13" s="162" t="n">
        <v>50.1</v>
      </c>
      <c r="BP13" s="165" t="n">
        <v>0.9368</v>
      </c>
      <c r="BQ13" s="162" t="n">
        <v>97.07</v>
      </c>
      <c r="BR13" s="162" t="n">
        <v>86.78</v>
      </c>
      <c r="BS13" s="160" t="n">
        <v>12241</v>
      </c>
      <c r="BT13" s="160" t="n">
        <v>11910</v>
      </c>
      <c r="BU13" s="135" t="n">
        <f aca="false">BT13-BS13</f>
        <v>-331</v>
      </c>
      <c r="BV13" s="160" t="n">
        <f aca="false">BH13+BI13</f>
        <v>4.042</v>
      </c>
      <c r="BW13" s="162" t="n">
        <v>24</v>
      </c>
      <c r="BX13" s="162" t="n">
        <v>24</v>
      </c>
      <c r="BZ13" s="162" t="n">
        <v>24</v>
      </c>
      <c r="CA13" s="162" t="n">
        <v>7.3</v>
      </c>
      <c r="CC13" s="162" t="n">
        <v>2.2</v>
      </c>
      <c r="CD13" s="162" t="n">
        <v>4.2</v>
      </c>
      <c r="CE13" s="162" t="n">
        <v>1.8</v>
      </c>
      <c r="CF13" s="162" t="n">
        <v>1.3</v>
      </c>
    </row>
    <row r="14" customFormat="false" ht="15" hidden="false" customHeight="false" outlineLevel="0" collapsed="false">
      <c r="A14" s="90"/>
      <c r="B14" s="91" t="n">
        <v>43194</v>
      </c>
      <c r="C14" s="140" t="n">
        <v>84.4</v>
      </c>
      <c r="D14" s="166" t="n">
        <v>0.545</v>
      </c>
      <c r="E14" s="140" t="n">
        <v>67.6</v>
      </c>
      <c r="F14" s="143" t="n">
        <v>96</v>
      </c>
      <c r="G14" s="143" t="n">
        <v>75</v>
      </c>
      <c r="H14" s="144" t="n">
        <v>24</v>
      </c>
      <c r="I14" s="144" t="n">
        <v>0</v>
      </c>
      <c r="J14" s="144" t="n">
        <v>24</v>
      </c>
      <c r="K14" s="144" t="n">
        <v>0</v>
      </c>
      <c r="L14" s="145" t="n">
        <v>0</v>
      </c>
      <c r="M14" s="145" t="n">
        <v>0</v>
      </c>
      <c r="N14" s="145" t="n">
        <v>0</v>
      </c>
      <c r="O14" s="145" t="n">
        <v>0</v>
      </c>
      <c r="P14" s="145" t="n">
        <v>24</v>
      </c>
      <c r="Q14" s="143" t="n">
        <v>0</v>
      </c>
      <c r="R14" s="143" t="n">
        <v>3554</v>
      </c>
      <c r="S14" s="143" t="n">
        <v>3456</v>
      </c>
      <c r="T14" s="143" t="n">
        <v>3456</v>
      </c>
      <c r="U14" s="143" t="n">
        <v>3387</v>
      </c>
      <c r="V14" s="144" t="n">
        <v>3497</v>
      </c>
      <c r="W14" s="144" t="n">
        <v>44</v>
      </c>
      <c r="X14" s="144" t="n">
        <v>0</v>
      </c>
      <c r="Y14" s="144" t="n">
        <v>44</v>
      </c>
      <c r="Z14" s="145" t="n">
        <v>0</v>
      </c>
      <c r="AA14" s="145" t="n">
        <v>58</v>
      </c>
      <c r="AB14" s="145" t="n">
        <v>0</v>
      </c>
      <c r="AC14" s="149" t="n">
        <f aca="false">V14-U14+AZ14</f>
        <v>110</v>
      </c>
      <c r="AD14" s="150" t="n">
        <f aca="false">U14-T14</f>
        <v>-69</v>
      </c>
      <c r="AE14" s="143" t="n">
        <v>148</v>
      </c>
      <c r="AF14" s="151" t="n">
        <f aca="false">IF(AE14&gt;0, V14/(AE14*24),"no data")</f>
        <v>0.984515765765766</v>
      </c>
      <c r="AG14" s="152" t="n">
        <f aca="false">IF(R14&gt;0,R14/24,"no data")</f>
        <v>148.083333333333</v>
      </c>
      <c r="AH14" s="151" t="n">
        <f aca="false">IF(U14&gt;0,(U14/R14),"no data")</f>
        <v>0.953010692177828</v>
      </c>
      <c r="AI14" s="153" t="n">
        <f aca="false">(1440-((W14*X14)+(Y14*Z14)+(AA14*AB14))/(W14+Y14+AA14))/1440</f>
        <v>1</v>
      </c>
      <c r="AJ14" s="154" t="n">
        <f aca="false">IF(U14&gt;0,(1440-((X14*W14+AT14*AU14)+(Z14*Y14+AV14*AW14)+(AA14*AB14+AX14*AY14))/(W14+Y14+AA14))/1440,"no data")</f>
        <v>1</v>
      </c>
      <c r="AK14" s="127" t="n">
        <v>9.375</v>
      </c>
      <c r="AL14" s="133" t="n">
        <v>134.98</v>
      </c>
      <c r="AM14" s="201" t="n">
        <f aca="false">AK14*AL14</f>
        <v>1265.4375</v>
      </c>
      <c r="AN14" s="127" t="n">
        <v>29.377</v>
      </c>
      <c r="AO14" s="219" t="n">
        <v>969.34</v>
      </c>
      <c r="AP14" s="155" t="n">
        <f aca="false">AN14*AO14</f>
        <v>28476.30118</v>
      </c>
      <c r="AQ14" s="156" t="n">
        <f aca="false">IF(U14&gt;0,((((AK14*AL14)+(AN14*AO14))/(U14*1000))*1000000),"no data")</f>
        <v>8781.14516681429</v>
      </c>
      <c r="AR14" s="157" t="n">
        <f aca="false">S14/24</f>
        <v>144</v>
      </c>
      <c r="AS14" s="36"/>
      <c r="AT14" s="167" t="n">
        <v>0</v>
      </c>
      <c r="AU14" s="143" t="n">
        <v>0</v>
      </c>
      <c r="AV14" s="159" t="n">
        <v>0</v>
      </c>
      <c r="AW14" s="159" t="n">
        <v>0</v>
      </c>
      <c r="AX14" s="143" t="n">
        <v>0</v>
      </c>
      <c r="AY14" s="159" t="n">
        <v>0</v>
      </c>
      <c r="AZ14" s="143" t="n">
        <v>0</v>
      </c>
      <c r="BB14" s="143" t="n">
        <v>1050</v>
      </c>
      <c r="BC14" s="143" t="n">
        <v>1066</v>
      </c>
      <c r="BD14" s="143" t="n">
        <v>1381</v>
      </c>
      <c r="BE14" s="160" t="n">
        <f aca="false">BC14-BB14</f>
        <v>16</v>
      </c>
      <c r="BF14" s="161" t="n">
        <f aca="false">AQ14</f>
        <v>8781.14516681429</v>
      </c>
      <c r="BG14" s="162" t="n">
        <f aca="false">BD14/24</f>
        <v>57.5416666666667</v>
      </c>
      <c r="BH14" s="163" t="n">
        <v>2.021</v>
      </c>
      <c r="BI14" s="164" t="n">
        <v>2.021</v>
      </c>
      <c r="BJ14" s="162" t="n">
        <v>28.93</v>
      </c>
      <c r="BK14" s="160" t="n">
        <v>27.41</v>
      </c>
      <c r="BL14" s="160" t="n">
        <v>21.96</v>
      </c>
      <c r="BM14" s="160" t="n">
        <v>27.63</v>
      </c>
      <c r="BN14" s="160" t="n">
        <v>987.1</v>
      </c>
      <c r="BO14" s="160" t="n">
        <v>50.04</v>
      </c>
      <c r="BP14" s="165" t="n">
        <v>0.9375</v>
      </c>
      <c r="BQ14" s="162" t="n">
        <v>97.05</v>
      </c>
      <c r="BR14" s="162" t="n">
        <v>86.57</v>
      </c>
      <c r="BS14" s="160" t="n">
        <v>12254</v>
      </c>
      <c r="BT14" s="160" t="n">
        <v>11892</v>
      </c>
      <c r="BU14" s="135" t="n">
        <f aca="false">BT14-BS14</f>
        <v>-362</v>
      </c>
      <c r="BV14" s="160" t="n">
        <f aca="false">BH14+BI14</f>
        <v>4.042</v>
      </c>
      <c r="BW14" s="162" t="n">
        <v>24</v>
      </c>
      <c r="BX14" s="162" t="n">
        <v>24</v>
      </c>
      <c r="BZ14" s="162" t="n">
        <v>24</v>
      </c>
      <c r="CA14" s="162" t="n">
        <v>8.38</v>
      </c>
      <c r="CC14" s="162" t="n">
        <v>2.2</v>
      </c>
      <c r="CD14" s="162" t="n">
        <v>4</v>
      </c>
      <c r="CE14" s="162" t="n">
        <v>1.6</v>
      </c>
      <c r="CF14" s="162" t="n">
        <v>1.8</v>
      </c>
    </row>
    <row r="15" customFormat="false" ht="15" hidden="false" customHeight="false" outlineLevel="0" collapsed="false">
      <c r="A15" s="90"/>
      <c r="B15" s="91" t="n">
        <v>43195</v>
      </c>
      <c r="C15" s="140" t="n">
        <v>86.7</v>
      </c>
      <c r="D15" s="166" t="n">
        <v>0.422</v>
      </c>
      <c r="E15" s="140" t="n">
        <v>64.4</v>
      </c>
      <c r="F15" s="168" t="n">
        <v>99</v>
      </c>
      <c r="G15" s="168" t="n">
        <v>74</v>
      </c>
      <c r="H15" s="144" t="n">
        <v>24</v>
      </c>
      <c r="I15" s="144" t="n">
        <v>0</v>
      </c>
      <c r="J15" s="144" t="n">
        <v>24</v>
      </c>
      <c r="K15" s="144" t="n">
        <v>0</v>
      </c>
      <c r="L15" s="145" t="n">
        <v>0</v>
      </c>
      <c r="M15" s="145" t="n">
        <v>0</v>
      </c>
      <c r="N15" s="145" t="n">
        <v>0</v>
      </c>
      <c r="O15" s="145" t="n">
        <v>0</v>
      </c>
      <c r="P15" s="145" t="n">
        <v>24</v>
      </c>
      <c r="Q15" s="143" t="n">
        <v>0</v>
      </c>
      <c r="R15" s="143" t="n">
        <v>3532</v>
      </c>
      <c r="S15" s="143" t="n">
        <v>3483</v>
      </c>
      <c r="T15" s="143" t="n">
        <v>3483</v>
      </c>
      <c r="U15" s="143" t="n">
        <v>3417</v>
      </c>
      <c r="V15" s="144" t="n">
        <v>3527</v>
      </c>
      <c r="W15" s="144" t="n">
        <v>44</v>
      </c>
      <c r="X15" s="144" t="n">
        <v>0</v>
      </c>
      <c r="Y15" s="144" t="n">
        <v>45</v>
      </c>
      <c r="Z15" s="145" t="n">
        <v>0</v>
      </c>
      <c r="AA15" s="145" t="n">
        <v>58</v>
      </c>
      <c r="AB15" s="145" t="n">
        <v>0</v>
      </c>
      <c r="AC15" s="149" t="n">
        <f aca="false">V15-U15+AZ15</f>
        <v>110</v>
      </c>
      <c r="AD15" s="150" t="n">
        <f aca="false">U15-T15</f>
        <v>-66</v>
      </c>
      <c r="AE15" s="143" t="n">
        <v>150</v>
      </c>
      <c r="AF15" s="151" t="n">
        <f aca="false">IF(AE15&gt;0, V15/(AE15*24),"no data")</f>
        <v>0.979722222222222</v>
      </c>
      <c r="AG15" s="152" t="n">
        <f aca="false">IF(R15&gt;0,R15/24,"no data")</f>
        <v>147.166666666667</v>
      </c>
      <c r="AH15" s="151" t="n">
        <f aca="false">IF(U15&gt;0,(U15/R15),"no data")</f>
        <v>0.967440543601359</v>
      </c>
      <c r="AI15" s="153" t="n">
        <f aca="false">(1440-((W15*X15)+(Y15*Z15)+(AA15*AB15))/(W15+Y15+AA15))/1440</f>
        <v>1</v>
      </c>
      <c r="AJ15" s="154" t="n">
        <f aca="false">IF(U15&gt;0,(1440-((X15*W15+AT15*AU15)+(Z15*Y15+AV15*AW15)+(AA15*AB15+AX15*AY15))/(W15+Y15+AA15))/1440,"no data")</f>
        <v>1</v>
      </c>
      <c r="AK15" s="127" t="n">
        <v>9.44</v>
      </c>
      <c r="AL15" s="133" t="n">
        <v>137.13</v>
      </c>
      <c r="AM15" s="201" t="n">
        <f aca="false">AK15*AL15</f>
        <v>1294.5072</v>
      </c>
      <c r="AN15" s="127" t="n">
        <v>29.359</v>
      </c>
      <c r="AO15" s="219" t="n">
        <v>973.25</v>
      </c>
      <c r="AP15" s="155" t="n">
        <f aca="false">AN15*AO15</f>
        <v>28573.64675</v>
      </c>
      <c r="AQ15" s="156" t="n">
        <f aca="false">IF(U15&gt;0,((((AK15*AL15)+(AN15*AO15))/(U15*1000))*1000000),"no data")</f>
        <v>8741.04593210419</v>
      </c>
      <c r="AR15" s="157" t="n">
        <f aca="false">S15/24</f>
        <v>145.125</v>
      </c>
      <c r="AS15" s="36"/>
      <c r="AT15" s="143" t="n">
        <v>0</v>
      </c>
      <c r="AU15" s="159" t="n">
        <v>0</v>
      </c>
      <c r="AV15" s="159" t="n">
        <v>0</v>
      </c>
      <c r="AW15" s="143" t="n">
        <v>0</v>
      </c>
      <c r="AX15" s="159" t="n">
        <v>0</v>
      </c>
      <c r="AY15" s="143" t="n">
        <v>0</v>
      </c>
      <c r="AZ15" s="143" t="n">
        <v>0</v>
      </c>
      <c r="BB15" s="160" t="n">
        <v>1060</v>
      </c>
      <c r="BC15" s="160" t="n">
        <v>1079</v>
      </c>
      <c r="BD15" s="169" t="n">
        <v>1388</v>
      </c>
      <c r="BE15" s="160" t="n">
        <f aca="false">BC15-BB15</f>
        <v>19</v>
      </c>
      <c r="BF15" s="162" t="n">
        <f aca="false">AQ15</f>
        <v>8741.04593210419</v>
      </c>
      <c r="BG15" s="162" t="n">
        <f aca="false">BD15/24</f>
        <v>57.8333333333333</v>
      </c>
      <c r="BH15" s="163" t="n">
        <v>2</v>
      </c>
      <c r="BI15" s="164" t="n">
        <v>2</v>
      </c>
      <c r="BJ15" s="162" t="n">
        <v>28.85</v>
      </c>
      <c r="BK15" s="160" t="n">
        <v>27.4</v>
      </c>
      <c r="BL15" s="160" t="n">
        <v>22</v>
      </c>
      <c r="BM15" s="160" t="n">
        <v>27.63</v>
      </c>
      <c r="BN15" s="160" t="n">
        <v>984.8</v>
      </c>
      <c r="BO15" s="160" t="n">
        <v>50.05</v>
      </c>
      <c r="BP15" s="165" t="n">
        <v>0.9372</v>
      </c>
      <c r="BQ15" s="162" t="n">
        <v>96.52</v>
      </c>
      <c r="BR15" s="162" t="n">
        <v>86.33</v>
      </c>
      <c r="BS15" s="160" t="n">
        <v>12152</v>
      </c>
      <c r="BT15" s="160" t="n">
        <v>11786</v>
      </c>
      <c r="BU15" s="135" t="n">
        <f aca="false">BT15-BS15</f>
        <v>-366</v>
      </c>
      <c r="BV15" s="160" t="n">
        <f aca="false">BH15+BI15</f>
        <v>4</v>
      </c>
      <c r="BW15" s="162" t="n">
        <v>24</v>
      </c>
      <c r="BX15" s="162" t="n">
        <v>24</v>
      </c>
      <c r="BZ15" s="162" t="n">
        <v>24</v>
      </c>
      <c r="CA15" s="162" t="n">
        <v>6.37</v>
      </c>
      <c r="CC15" s="162" t="n">
        <v>2.2</v>
      </c>
      <c r="CD15" s="162" t="n">
        <v>4.2</v>
      </c>
      <c r="CE15" s="162" t="n">
        <v>1.8</v>
      </c>
      <c r="CF15" s="162" t="n">
        <v>1.5</v>
      </c>
    </row>
    <row r="16" customFormat="false" ht="15" hidden="false" customHeight="false" outlineLevel="0" collapsed="false">
      <c r="A16" s="90"/>
      <c r="B16" s="91" t="n">
        <v>43196</v>
      </c>
      <c r="C16" s="140" t="n">
        <v>86.8</v>
      </c>
      <c r="D16" s="166" t="n">
        <v>0.429</v>
      </c>
      <c r="E16" s="140" t="n">
        <v>64.1</v>
      </c>
      <c r="F16" s="143" t="n">
        <v>100</v>
      </c>
      <c r="G16" s="143" t="n">
        <v>73</v>
      </c>
      <c r="H16" s="143" t="n">
        <v>24</v>
      </c>
      <c r="I16" s="143" t="n">
        <v>0</v>
      </c>
      <c r="J16" s="143" t="n">
        <v>24</v>
      </c>
      <c r="K16" s="143" t="n">
        <v>0</v>
      </c>
      <c r="L16" s="145" t="n">
        <v>0</v>
      </c>
      <c r="M16" s="145" t="n">
        <v>0</v>
      </c>
      <c r="N16" s="145" t="n">
        <v>0</v>
      </c>
      <c r="O16" s="145" t="n">
        <v>0</v>
      </c>
      <c r="P16" s="145" t="n">
        <v>24</v>
      </c>
      <c r="Q16" s="143" t="n">
        <v>0</v>
      </c>
      <c r="R16" s="143" t="n">
        <v>3530</v>
      </c>
      <c r="S16" s="143" t="n">
        <v>3471</v>
      </c>
      <c r="T16" s="143" t="n">
        <v>3471</v>
      </c>
      <c r="U16" s="143" t="n">
        <v>3406</v>
      </c>
      <c r="V16" s="143" t="n">
        <v>3517</v>
      </c>
      <c r="W16" s="143" t="n">
        <v>44</v>
      </c>
      <c r="X16" s="143" t="n">
        <v>0</v>
      </c>
      <c r="Y16" s="143" t="n">
        <v>45</v>
      </c>
      <c r="Z16" s="145" t="n">
        <v>0</v>
      </c>
      <c r="AA16" s="145" t="n">
        <v>57</v>
      </c>
      <c r="AB16" s="145" t="n">
        <v>0</v>
      </c>
      <c r="AC16" s="149" t="n">
        <f aca="false">V16-U16+AZ16</f>
        <v>111</v>
      </c>
      <c r="AD16" s="150" t="n">
        <f aca="false">U16-T16</f>
        <v>-65</v>
      </c>
      <c r="AE16" s="143" t="n">
        <v>150</v>
      </c>
      <c r="AF16" s="151" t="n">
        <f aca="false">IF(AE16&gt;0, V16/(AE16*24),"no data")</f>
        <v>0.976944444444444</v>
      </c>
      <c r="AG16" s="152" t="n">
        <f aca="false">IF(R16&gt;0,R16/24,"no data")</f>
        <v>147.083333333333</v>
      </c>
      <c r="AH16" s="151" t="n">
        <f aca="false">IF(U16&gt;0,(U16/R16),"no data")</f>
        <v>0.964872521246459</v>
      </c>
      <c r="AI16" s="153" t="n">
        <f aca="false">IF(U16&gt;0,(1440-((W16*X16)+(Y16*Z16)+(AA16*AB16))/(W16+Y16+AA16))/1440,"no data")</f>
        <v>1</v>
      </c>
      <c r="AJ16" s="154" t="n">
        <f aca="false">IF(U16&gt;0,(1440-((X16*W16+AT16*AU16)+(Z16*Y16+AV16*AW16)+(AA16*AB16+AX16*AY16))/(W16+Y16+AA16))/1440,"no data")</f>
        <v>1</v>
      </c>
      <c r="AK16" s="127" t="n">
        <v>9.475</v>
      </c>
      <c r="AL16" s="133" t="n">
        <v>135.85</v>
      </c>
      <c r="AM16" s="201" t="n">
        <f aca="false">AK16*AL16</f>
        <v>1287.17875</v>
      </c>
      <c r="AN16" s="127" t="n">
        <v>29.141</v>
      </c>
      <c r="AO16" s="219" t="n">
        <v>976.3</v>
      </c>
      <c r="AP16" s="155" t="n">
        <f aca="false">AN16*AO16</f>
        <v>28450.3583</v>
      </c>
      <c r="AQ16" s="156" t="n">
        <f aca="false">IF(U16&gt;0,((((AK16*AL16)+(AN16*AO16))/(U16*1000))*1000000),"no data")</f>
        <v>8730.92690839695</v>
      </c>
      <c r="AR16" s="157" t="n">
        <f aca="false">S16/24</f>
        <v>144.625</v>
      </c>
      <c r="AS16" s="36"/>
      <c r="AT16" s="143" t="n">
        <v>0</v>
      </c>
      <c r="AU16" s="143" t="n">
        <v>0</v>
      </c>
      <c r="AV16" s="143" t="n">
        <v>0</v>
      </c>
      <c r="AW16" s="143" t="n">
        <v>0</v>
      </c>
      <c r="AX16" s="143" t="n">
        <v>0</v>
      </c>
      <c r="AY16" s="143" t="n">
        <v>0</v>
      </c>
      <c r="AZ16" s="143" t="n">
        <v>0</v>
      </c>
      <c r="BB16" s="160" t="n">
        <v>1058</v>
      </c>
      <c r="BC16" s="160" t="n">
        <v>1081</v>
      </c>
      <c r="BD16" s="160" t="n">
        <v>1378</v>
      </c>
      <c r="BE16" s="160" t="n">
        <f aca="false">BC16-BB16</f>
        <v>23</v>
      </c>
      <c r="BF16" s="162" t="n">
        <f aca="false">AQ16</f>
        <v>8730.92690839695</v>
      </c>
      <c r="BG16" s="162" t="n">
        <f aca="false">BD16/24</f>
        <v>57.4166666666667</v>
      </c>
      <c r="BH16" s="163" t="n">
        <v>1.905</v>
      </c>
      <c r="BI16" s="164" t="n">
        <v>1.905</v>
      </c>
      <c r="BJ16" s="162" t="n">
        <v>28.8</v>
      </c>
      <c r="BK16" s="160" t="n">
        <v>27.2</v>
      </c>
      <c r="BL16" s="160" t="n">
        <v>21.97</v>
      </c>
      <c r="BM16" s="160" t="n">
        <v>27.79</v>
      </c>
      <c r="BN16" s="160" t="n">
        <v>985.63</v>
      </c>
      <c r="BO16" s="160" t="n">
        <v>50.01</v>
      </c>
      <c r="BP16" s="165" t="n">
        <v>0.9376</v>
      </c>
      <c r="BQ16" s="162" t="n">
        <v>96.33</v>
      </c>
      <c r="BR16" s="162" t="n">
        <v>86.45</v>
      </c>
      <c r="BS16" s="160" t="n">
        <v>12072</v>
      </c>
      <c r="BT16" s="160" t="n">
        <v>11745</v>
      </c>
      <c r="BU16" s="135" t="n">
        <f aca="false">BT16-BS16</f>
        <v>-327</v>
      </c>
      <c r="BV16" s="160" t="n">
        <f aca="false">BH16+BI16</f>
        <v>3.81</v>
      </c>
      <c r="BW16" s="162" t="n">
        <v>24</v>
      </c>
      <c r="BX16" s="162" t="n">
        <v>24</v>
      </c>
      <c r="BZ16" s="162" t="n">
        <v>24</v>
      </c>
      <c r="CA16" s="162" t="n">
        <v>8.17</v>
      </c>
      <c r="CC16" s="162" t="n">
        <v>2.1</v>
      </c>
      <c r="CD16" s="162" t="n">
        <v>4.2</v>
      </c>
      <c r="CE16" s="162" t="n">
        <v>1.7</v>
      </c>
      <c r="CF16" s="162" t="n">
        <v>1.5</v>
      </c>
    </row>
    <row r="17" customFormat="false" ht="15" hidden="false" customHeight="false" outlineLevel="0" collapsed="false">
      <c r="A17" s="90"/>
      <c r="B17" s="91" t="n">
        <v>43197</v>
      </c>
      <c r="C17" s="140" t="n">
        <v>87.8</v>
      </c>
      <c r="D17" s="166" t="n">
        <v>0.479</v>
      </c>
      <c r="E17" s="140" t="n">
        <v>66.4</v>
      </c>
      <c r="F17" s="143" t="n">
        <v>103</v>
      </c>
      <c r="G17" s="143" t="n">
        <v>74</v>
      </c>
      <c r="H17" s="143" t="n">
        <v>24</v>
      </c>
      <c r="I17" s="143" t="n">
        <v>0</v>
      </c>
      <c r="J17" s="143" t="n">
        <v>24</v>
      </c>
      <c r="K17" s="143" t="n">
        <v>0</v>
      </c>
      <c r="L17" s="145" t="n">
        <v>0</v>
      </c>
      <c r="M17" s="145" t="n">
        <v>0</v>
      </c>
      <c r="N17" s="145" t="n">
        <v>0</v>
      </c>
      <c r="O17" s="145" t="n">
        <v>0</v>
      </c>
      <c r="P17" s="145" t="n">
        <v>24</v>
      </c>
      <c r="Q17" s="143" t="n">
        <v>0</v>
      </c>
      <c r="R17" s="143" t="n">
        <v>3521</v>
      </c>
      <c r="S17" s="143" t="n">
        <v>3435</v>
      </c>
      <c r="T17" s="143" t="n">
        <v>3435</v>
      </c>
      <c r="U17" s="143" t="n">
        <v>3360</v>
      </c>
      <c r="V17" s="143" t="n">
        <v>3470</v>
      </c>
      <c r="W17" s="143" t="n">
        <v>43</v>
      </c>
      <c r="X17" s="143" t="n">
        <v>0</v>
      </c>
      <c r="Y17" s="143" t="n">
        <v>44</v>
      </c>
      <c r="Z17" s="145" t="n">
        <v>0</v>
      </c>
      <c r="AA17" s="145" t="n">
        <v>56</v>
      </c>
      <c r="AB17" s="145" t="n">
        <v>0</v>
      </c>
      <c r="AC17" s="149" t="n">
        <f aca="false">V17-U17+AZ17</f>
        <v>110</v>
      </c>
      <c r="AD17" s="150" t="n">
        <f aca="false">U17-T17</f>
        <v>-75</v>
      </c>
      <c r="AE17" s="143" t="n">
        <v>148</v>
      </c>
      <c r="AF17" s="151" t="n">
        <f aca="false">IF(AE17&gt;0, V17/(AE17*24),"no data")</f>
        <v>0.976914414414414</v>
      </c>
      <c r="AG17" s="152" t="n">
        <f aca="false">IF(R17&gt;0,R17/24,"no data")</f>
        <v>146.708333333333</v>
      </c>
      <c r="AH17" s="151" t="n">
        <f aca="false">IF(U17&gt;0,(U17/R17),"no data")</f>
        <v>0.95427435387674</v>
      </c>
      <c r="AI17" s="153" t="n">
        <f aca="false">IF(U17&gt;0,(1440-((W17*X17)+(Y17*Z17)+(AA17*AB17))/(W17+Y17+AA17))/1440,"no data")</f>
        <v>1</v>
      </c>
      <c r="AJ17" s="154" t="n">
        <f aca="false">IF(U17&gt;0,(1440-((X17*W17+AT17*AU17)+(Z17*Y17+AV17*AW17)+(AA17*AB17+AX17*AY17))/(W17+Y17+AA17))/1440,"no data")</f>
        <v>1</v>
      </c>
      <c r="AK17" s="127" t="n">
        <v>9.47</v>
      </c>
      <c r="AL17" s="133" t="n">
        <v>135.41</v>
      </c>
      <c r="AM17" s="201" t="n">
        <f aca="false">AK17*AL17</f>
        <v>1282.3327</v>
      </c>
      <c r="AN17" s="127" t="n">
        <v>28.782</v>
      </c>
      <c r="AO17" s="219" t="n">
        <v>977.3</v>
      </c>
      <c r="AP17" s="155" t="n">
        <f aca="false">AN17*AO17</f>
        <v>28128.6486</v>
      </c>
      <c r="AQ17" s="156" t="n">
        <f aca="false">IF(U17&gt;0,((((AK17*AL17)+(AN17*AO17))/(U17*1000))*1000000),"no data")</f>
        <v>8753.26824404762</v>
      </c>
      <c r="AR17" s="157" t="n">
        <f aca="false">S17/24</f>
        <v>143.125</v>
      </c>
      <c r="AS17" s="36"/>
      <c r="AT17" s="143" t="n">
        <v>0</v>
      </c>
      <c r="AU17" s="143" t="n">
        <v>0</v>
      </c>
      <c r="AV17" s="143" t="n">
        <v>0</v>
      </c>
      <c r="AW17" s="143" t="n">
        <v>0</v>
      </c>
      <c r="AX17" s="143" t="n">
        <v>0</v>
      </c>
      <c r="AY17" s="143" t="n">
        <v>0</v>
      </c>
      <c r="AZ17" s="143" t="n">
        <v>0</v>
      </c>
      <c r="BB17" s="160" t="n">
        <v>1050</v>
      </c>
      <c r="BC17" s="160" t="n">
        <v>1069</v>
      </c>
      <c r="BD17" s="160" t="n">
        <v>1351</v>
      </c>
      <c r="BE17" s="160" t="n">
        <f aca="false">BC17-BB17</f>
        <v>19</v>
      </c>
      <c r="BF17" s="162" t="n">
        <f aca="false">AQ17</f>
        <v>8753.26824404762</v>
      </c>
      <c r="BG17" s="162" t="n">
        <f aca="false">BD17/24</f>
        <v>56.2916666666667</v>
      </c>
      <c r="BH17" s="163" t="n">
        <v>1.815</v>
      </c>
      <c r="BI17" s="164" t="n">
        <v>1.815</v>
      </c>
      <c r="BJ17" s="162" t="n">
        <v>28.7</v>
      </c>
      <c r="BK17" s="160" t="n">
        <v>26.99</v>
      </c>
      <c r="BL17" s="160" t="n">
        <v>21.78</v>
      </c>
      <c r="BM17" s="160" t="n">
        <v>27.61</v>
      </c>
      <c r="BN17" s="160" t="n">
        <v>986.63</v>
      </c>
      <c r="BO17" s="160" t="n">
        <v>49.96</v>
      </c>
      <c r="BP17" s="165" t="n">
        <v>0.9376</v>
      </c>
      <c r="BQ17" s="162" t="n">
        <v>96.5</v>
      </c>
      <c r="BR17" s="162" t="n">
        <v>86.6</v>
      </c>
      <c r="BS17" s="160" t="n">
        <v>12094</v>
      </c>
      <c r="BT17" s="160" t="n">
        <v>11791</v>
      </c>
      <c r="BU17" s="135" t="n">
        <f aca="false">BT17-BS17</f>
        <v>-303</v>
      </c>
      <c r="BV17" s="160" t="n">
        <f aca="false">BH17+BI17</f>
        <v>3.63</v>
      </c>
      <c r="BW17" s="162" t="n">
        <v>24</v>
      </c>
      <c r="BX17" s="162" t="n">
        <v>24</v>
      </c>
      <c r="BZ17" s="162" t="n">
        <v>24</v>
      </c>
      <c r="CA17" s="162" t="n">
        <v>9.2</v>
      </c>
      <c r="CC17" s="162" t="n">
        <v>2.1</v>
      </c>
      <c r="CD17" s="162" t="n">
        <v>3.9</v>
      </c>
      <c r="CE17" s="162" t="n">
        <v>1.8</v>
      </c>
      <c r="CF17" s="162" t="n">
        <v>1.6</v>
      </c>
    </row>
    <row r="18" customFormat="false" ht="15" hidden="false" customHeight="false" outlineLevel="0" collapsed="false">
      <c r="A18" s="90"/>
      <c r="B18" s="91" t="n">
        <v>43198</v>
      </c>
      <c r="C18" s="140" t="n">
        <v>90.5</v>
      </c>
      <c r="D18" s="166" t="n">
        <v>0.422</v>
      </c>
      <c r="E18" s="140" t="n">
        <v>66.2</v>
      </c>
      <c r="F18" s="143" t="n">
        <v>105</v>
      </c>
      <c r="G18" s="143" t="n">
        <v>76</v>
      </c>
      <c r="H18" s="143" t="n">
        <v>24</v>
      </c>
      <c r="I18" s="143" t="n">
        <v>0</v>
      </c>
      <c r="J18" s="143" t="n">
        <v>24</v>
      </c>
      <c r="K18" s="143" t="n">
        <v>0</v>
      </c>
      <c r="L18" s="143" t="n">
        <v>0</v>
      </c>
      <c r="M18" s="143" t="n">
        <v>0</v>
      </c>
      <c r="N18" s="170" t="n">
        <v>0</v>
      </c>
      <c r="O18" s="170" t="n">
        <v>0</v>
      </c>
      <c r="P18" s="170" t="n">
        <v>0</v>
      </c>
      <c r="Q18" s="143" t="n">
        <v>0</v>
      </c>
      <c r="R18" s="143" t="n">
        <v>3494</v>
      </c>
      <c r="S18" s="143" t="n">
        <v>3118</v>
      </c>
      <c r="T18" s="143" t="n">
        <v>3118</v>
      </c>
      <c r="U18" s="143" t="n">
        <v>3047</v>
      </c>
      <c r="V18" s="143" t="n">
        <v>3143</v>
      </c>
      <c r="W18" s="143" t="n">
        <v>43</v>
      </c>
      <c r="X18" s="143" t="n">
        <v>0</v>
      </c>
      <c r="Y18" s="143" t="n">
        <v>44</v>
      </c>
      <c r="Z18" s="143" t="n">
        <v>0</v>
      </c>
      <c r="AA18" s="143" t="n">
        <v>56</v>
      </c>
      <c r="AB18" s="170" t="n">
        <v>0</v>
      </c>
      <c r="AC18" s="149" t="n">
        <f aca="false">V18-U18+AZ18</f>
        <v>96</v>
      </c>
      <c r="AD18" s="150" t="n">
        <f aca="false">U18-T18</f>
        <v>-71</v>
      </c>
      <c r="AE18" s="143" t="n">
        <v>134</v>
      </c>
      <c r="AF18" s="151" t="n">
        <f aca="false">IF(AE18&gt;0, V18/(AE18*24),"no data")</f>
        <v>0.977300995024876</v>
      </c>
      <c r="AG18" s="152" t="n">
        <f aca="false">IF(R18&gt;0,R18/24,"no data")</f>
        <v>145.583333333333</v>
      </c>
      <c r="AH18" s="151" t="n">
        <f aca="false">IF(U18&gt;0,(U18/R18),"no data")</f>
        <v>0.872066399542072</v>
      </c>
      <c r="AI18" s="153" t="n">
        <f aca="false">IF(U18&gt;0,(1440-((W18*X18)+(Y18*Z18)+(AA18*AB18))/(W18+Y18+AA18))/1440,"no data")</f>
        <v>1</v>
      </c>
      <c r="AJ18" s="154" t="n">
        <f aca="false">IF(U18&gt;0,(1440-((X18*W18+AT18*AU18)+(Z18*Y18+AV18*AW18)+(AA18*AB18+AX18*AY18))/(W18+Y18+AA18))/1440,"no data")</f>
        <v>0.902097902097902</v>
      </c>
      <c r="AK18" s="127" t="n">
        <v>9.52</v>
      </c>
      <c r="AL18" s="133" t="n">
        <v>137.45</v>
      </c>
      <c r="AM18" s="201" t="n">
        <f aca="false">AK18*AL18</f>
        <v>1308.524</v>
      </c>
      <c r="AN18" s="127" t="n">
        <v>24.938</v>
      </c>
      <c r="AO18" s="219" t="n">
        <v>980.7</v>
      </c>
      <c r="AP18" s="155" t="n">
        <f aca="false">AN18*AO18</f>
        <v>24456.6966</v>
      </c>
      <c r="AQ18" s="156" t="n">
        <f aca="false">IF(U18&gt;0,((((AK18*AL18)+(AN18*AO18))/(U18*1000))*1000000),"no data")</f>
        <v>8455.93062028224</v>
      </c>
      <c r="AR18" s="157" t="n">
        <f aca="false">S18/24</f>
        <v>129.916666666667</v>
      </c>
      <c r="AS18" s="36"/>
      <c r="AT18" s="143" t="n">
        <v>0</v>
      </c>
      <c r="AU18" s="143" t="n">
        <v>0</v>
      </c>
      <c r="AV18" s="143" t="n">
        <v>0</v>
      </c>
      <c r="AW18" s="143" t="n">
        <v>0</v>
      </c>
      <c r="AX18" s="159" t="n">
        <v>14</v>
      </c>
      <c r="AY18" s="143" t="n">
        <v>1440</v>
      </c>
      <c r="AZ18" s="143" t="n">
        <v>0</v>
      </c>
      <c r="BB18" s="160" t="n">
        <v>1048</v>
      </c>
      <c r="BC18" s="160" t="n">
        <v>1075</v>
      </c>
      <c r="BD18" s="160" t="n">
        <v>1020</v>
      </c>
      <c r="BE18" s="160" t="n">
        <f aca="false">BC18-BB18</f>
        <v>27</v>
      </c>
      <c r="BF18" s="162" t="n">
        <f aca="false">AQ18</f>
        <v>8455.93062028224</v>
      </c>
      <c r="BG18" s="162" t="n">
        <f aca="false">BD18/24</f>
        <v>42.5</v>
      </c>
      <c r="BH18" s="163" t="n">
        <v>0</v>
      </c>
      <c r="BI18" s="164" t="n">
        <v>0</v>
      </c>
      <c r="BJ18" s="162" t="n">
        <v>28.6</v>
      </c>
      <c r="BK18" s="160" t="n">
        <v>26.9</v>
      </c>
      <c r="BL18" s="160" t="n">
        <v>21.65</v>
      </c>
      <c r="BM18" s="160" t="n">
        <v>27.87</v>
      </c>
      <c r="BN18" s="160" t="n">
        <v>985.04</v>
      </c>
      <c r="BO18" s="160" t="n">
        <v>50.09</v>
      </c>
      <c r="BP18" s="165" t="n">
        <v>0.9369</v>
      </c>
      <c r="BQ18" s="162" t="n">
        <v>96.14</v>
      </c>
      <c r="BR18" s="162" t="n">
        <v>86.55</v>
      </c>
      <c r="BS18" s="160" t="n">
        <v>12050</v>
      </c>
      <c r="BT18" s="160" t="n">
        <v>11715</v>
      </c>
      <c r="BU18" s="135" t="n">
        <f aca="false">BT18-BS18</f>
        <v>-335</v>
      </c>
      <c r="BV18" s="160" t="n">
        <f aca="false">BH18+BI18</f>
        <v>0</v>
      </c>
      <c r="BW18" s="162" t="n">
        <v>0</v>
      </c>
      <c r="BX18" s="162" t="n">
        <v>0</v>
      </c>
      <c r="BZ18" s="162" t="n">
        <v>24</v>
      </c>
      <c r="CA18" s="162" t="n">
        <v>7.57</v>
      </c>
      <c r="CC18" s="162" t="n">
        <v>2.1</v>
      </c>
      <c r="CD18" s="162" t="n">
        <v>3.2</v>
      </c>
      <c r="CE18" s="162" t="n">
        <v>1.7</v>
      </c>
      <c r="CF18" s="162" t="n">
        <v>1.8</v>
      </c>
    </row>
    <row r="19" customFormat="false" ht="15" hidden="false" customHeight="false" outlineLevel="0" collapsed="false">
      <c r="A19" s="90" t="s">
        <v>106</v>
      </c>
      <c r="B19" s="91" t="n">
        <v>43199</v>
      </c>
      <c r="C19" s="92" t="n">
        <v>83.26</v>
      </c>
      <c r="D19" s="93" t="n">
        <v>0.5242</v>
      </c>
      <c r="E19" s="92" t="n">
        <v>65.79</v>
      </c>
      <c r="F19" s="95" t="n">
        <v>93</v>
      </c>
      <c r="G19" s="95" t="n">
        <v>73</v>
      </c>
      <c r="H19" s="95" t="n">
        <v>24</v>
      </c>
      <c r="I19" s="95" t="n">
        <v>0</v>
      </c>
      <c r="J19" s="95" t="n">
        <v>24</v>
      </c>
      <c r="K19" s="95" t="n">
        <v>0</v>
      </c>
      <c r="L19" s="95" t="n">
        <v>0</v>
      </c>
      <c r="M19" s="95" t="n">
        <v>0</v>
      </c>
      <c r="N19" s="97" t="n">
        <v>0</v>
      </c>
      <c r="O19" s="97" t="n">
        <v>0</v>
      </c>
      <c r="P19" s="97" t="n">
        <v>13</v>
      </c>
      <c r="Q19" s="95" t="n">
        <v>0</v>
      </c>
      <c r="R19" s="202" t="n">
        <v>3563</v>
      </c>
      <c r="S19" s="112" t="n">
        <v>3306</v>
      </c>
      <c r="T19" s="95" t="n">
        <v>3306</v>
      </c>
      <c r="U19" s="95" t="n">
        <v>3240</v>
      </c>
      <c r="V19" s="95" t="n">
        <v>3341</v>
      </c>
      <c r="W19" s="95" t="n">
        <v>44</v>
      </c>
      <c r="X19" s="95" t="n">
        <v>0</v>
      </c>
      <c r="Y19" s="95" t="n">
        <v>45</v>
      </c>
      <c r="Z19" s="95" t="n">
        <v>0</v>
      </c>
      <c r="AA19" s="95" t="n">
        <v>56</v>
      </c>
      <c r="AB19" s="97" t="n">
        <v>0</v>
      </c>
      <c r="AC19" s="100" t="n">
        <f aca="false">V19-U19+AZ19</f>
        <v>101</v>
      </c>
      <c r="AD19" s="101" t="n">
        <f aca="false">U19-T19</f>
        <v>-66</v>
      </c>
      <c r="AE19" s="95" t="n">
        <v>147</v>
      </c>
      <c r="AF19" s="102" t="n">
        <f aca="false">IF(AE19&gt;0, V19/(AE19*24),"no data")</f>
        <v>0.946995464852608</v>
      </c>
      <c r="AG19" s="103" t="n">
        <f aca="false">IF(R19&gt;0,R19/24,"no data")</f>
        <v>148.458333333333</v>
      </c>
      <c r="AH19" s="102" t="n">
        <f aca="false">IF(U19&gt;0,(U19/R19),"no data")</f>
        <v>0.909346056693797</v>
      </c>
      <c r="AI19" s="104" t="n">
        <f aca="false">IF(U19&gt;0,(1440-((W19*X19)+(Y19*Z19)+(AA19*AB19))/(W19+Y19+AA19))/1440,"no data")</f>
        <v>1</v>
      </c>
      <c r="AJ19" s="105" t="n">
        <f aca="false">IF(U19&gt;0,(1440-((X19*W19+AT19*AU19)+(Z19*Y19+AV19*AW19)+(AA19*AB19+AX19*AY19))/(W19+Y19+AA19))/1440,"no data")</f>
        <v>0.958908045977011</v>
      </c>
      <c r="AK19" s="127" t="n">
        <v>9.515</v>
      </c>
      <c r="AL19" s="133" t="n">
        <v>136.26</v>
      </c>
      <c r="AM19" s="94" t="n">
        <f aca="false">AK19*AL19</f>
        <v>1296.5139</v>
      </c>
      <c r="AN19" s="127" t="n">
        <v>27.284141</v>
      </c>
      <c r="AO19" s="219" t="n">
        <v>979.750837675264</v>
      </c>
      <c r="AP19" s="109" t="n">
        <f aca="false">AN19*AO19</f>
        <v>26731.66</v>
      </c>
      <c r="AQ19" s="130" t="n">
        <f aca="false">IF(U19&gt;0,((((AK19*AL19)+(AN19*AO19))/(U19*1000))*1000000),"no data")</f>
        <v>8650.67095679012</v>
      </c>
      <c r="AR19" s="111" t="n">
        <f aca="false">S19/24</f>
        <v>137.75</v>
      </c>
      <c r="AS19" s="36"/>
      <c r="AT19" s="95" t="n">
        <v>0</v>
      </c>
      <c r="AU19" s="112" t="n">
        <v>0</v>
      </c>
      <c r="AV19" s="112" t="n">
        <v>0</v>
      </c>
      <c r="AW19" s="95" t="n">
        <v>0</v>
      </c>
      <c r="AX19" s="112" t="n">
        <v>13</v>
      </c>
      <c r="AY19" s="95" t="n">
        <v>660</v>
      </c>
      <c r="AZ19" s="95" t="n">
        <v>0</v>
      </c>
      <c r="BB19" s="113" t="n">
        <v>1058</v>
      </c>
      <c r="BC19" s="113" t="n">
        <v>1076</v>
      </c>
      <c r="BD19" s="113" t="n">
        <v>1207</v>
      </c>
      <c r="BE19" s="113" t="n">
        <f aca="false">BC19-BB19</f>
        <v>18</v>
      </c>
      <c r="BF19" s="113" t="n">
        <f aca="false">AQ19</f>
        <v>8650.67095679012</v>
      </c>
      <c r="BG19" s="173" t="n">
        <f aca="false">BD19/24</f>
        <v>50.2916666666667</v>
      </c>
      <c r="BH19" s="174" t="n">
        <v>1.021</v>
      </c>
      <c r="BI19" s="137" t="n">
        <v>1.017</v>
      </c>
      <c r="BJ19" s="114" t="n">
        <v>29</v>
      </c>
      <c r="BK19" s="113" t="n">
        <v>27.2</v>
      </c>
      <c r="BL19" s="113" t="n">
        <v>21.93</v>
      </c>
      <c r="BM19" s="113" t="n">
        <v>27.78</v>
      </c>
      <c r="BN19" s="113" t="n">
        <v>989.7</v>
      </c>
      <c r="BO19" s="113" t="n">
        <v>50.05</v>
      </c>
      <c r="BP19" s="136" t="n">
        <v>0.9371</v>
      </c>
      <c r="BQ19" s="114" t="n">
        <v>96.87</v>
      </c>
      <c r="BR19" s="114" t="n">
        <v>86.66</v>
      </c>
      <c r="BS19" s="113" t="n">
        <v>12084</v>
      </c>
      <c r="BT19" s="113" t="n">
        <v>11783</v>
      </c>
      <c r="BU19" s="135" t="n">
        <f aca="false">BT19-BS19</f>
        <v>-301</v>
      </c>
      <c r="BV19" s="113" t="n">
        <f aca="false">BH19+BI19</f>
        <v>2.038</v>
      </c>
      <c r="BW19" s="114" t="n">
        <v>13</v>
      </c>
      <c r="BX19" s="114" t="n">
        <v>13</v>
      </c>
      <c r="BZ19" s="114" t="n">
        <v>24</v>
      </c>
      <c r="CA19" s="114" t="n">
        <v>7.63</v>
      </c>
      <c r="CC19" s="114" t="n">
        <v>2.2</v>
      </c>
      <c r="CD19" s="114" t="n">
        <v>4.38</v>
      </c>
      <c r="CE19" s="114" t="n">
        <v>1.8</v>
      </c>
      <c r="CF19" s="114" t="n">
        <v>1.73</v>
      </c>
    </row>
    <row r="20" customFormat="false" ht="15" hidden="false" customHeight="false" outlineLevel="0" collapsed="false">
      <c r="A20" s="90"/>
      <c r="B20" s="91" t="n">
        <v>43200</v>
      </c>
      <c r="C20" s="92" t="n">
        <v>85.5</v>
      </c>
      <c r="D20" s="93" t="n">
        <v>0.524</v>
      </c>
      <c r="E20" s="92" t="n">
        <v>67.1</v>
      </c>
      <c r="F20" s="95" t="n">
        <v>95</v>
      </c>
      <c r="G20" s="95" t="n">
        <v>74</v>
      </c>
      <c r="H20" s="95" t="n">
        <v>24</v>
      </c>
      <c r="I20" s="95" t="n">
        <v>0</v>
      </c>
      <c r="J20" s="95" t="n">
        <v>24</v>
      </c>
      <c r="K20" s="95" t="n">
        <v>0</v>
      </c>
      <c r="L20" s="97" t="n">
        <v>0</v>
      </c>
      <c r="M20" s="97" t="n">
        <v>0</v>
      </c>
      <c r="N20" s="97" t="n">
        <v>0</v>
      </c>
      <c r="O20" s="97" t="n">
        <v>0</v>
      </c>
      <c r="P20" s="97" t="n">
        <v>24</v>
      </c>
      <c r="Q20" s="95" t="n">
        <v>0</v>
      </c>
      <c r="R20" s="203" t="n">
        <v>3548</v>
      </c>
      <c r="S20" s="112" t="n">
        <v>3495</v>
      </c>
      <c r="T20" s="95" t="n">
        <v>3495</v>
      </c>
      <c r="U20" s="95" t="n">
        <v>3419</v>
      </c>
      <c r="V20" s="95" t="n">
        <v>3529</v>
      </c>
      <c r="W20" s="95" t="n">
        <v>44</v>
      </c>
      <c r="X20" s="95" t="n">
        <v>0</v>
      </c>
      <c r="Y20" s="95" t="n">
        <v>45</v>
      </c>
      <c r="Z20" s="97" t="n">
        <v>0</v>
      </c>
      <c r="AA20" s="97" t="n">
        <v>58</v>
      </c>
      <c r="AB20" s="97" t="n">
        <v>0</v>
      </c>
      <c r="AC20" s="100" t="n">
        <f aca="false">V20-U20+AZ20</f>
        <v>110</v>
      </c>
      <c r="AD20" s="101" t="n">
        <f aca="false">U20-T20</f>
        <v>-76</v>
      </c>
      <c r="AE20" s="95" t="n">
        <v>150</v>
      </c>
      <c r="AF20" s="102" t="n">
        <f aca="false">IF(AE20&gt;0, V20/(AE20*24),"no data")</f>
        <v>0.980277777777778</v>
      </c>
      <c r="AG20" s="103" t="n">
        <f aca="false">IF(R20&gt;0,R20/24,"no data")</f>
        <v>147.833333333333</v>
      </c>
      <c r="AH20" s="102" t="n">
        <f aca="false">IF(U20&gt;0,(U20/R20),"no data")</f>
        <v>0.963641488162345</v>
      </c>
      <c r="AI20" s="104" t="n">
        <f aca="false">IF(U20&gt;0,(1440-((W20*X20)+(Y20*Z20)+(AA20*AB20))/(W20+Y20+AA20))/1440,"no data")</f>
        <v>1</v>
      </c>
      <c r="AJ20" s="105" t="n">
        <f aca="false">IF(U20&gt;0,(1440-((X20*W20+AT20*AU20)+(Z20*Y20+AV20*AW20)+(AA20*AB20+AX20*AY20))/(W20+Y20+AA20))/1440,"no data")</f>
        <v>1</v>
      </c>
      <c r="AK20" s="127" t="n">
        <v>9.5</v>
      </c>
      <c r="AL20" s="133" t="n">
        <v>136.25</v>
      </c>
      <c r="AM20" s="94" t="n">
        <f aca="false">AK20*AL20</f>
        <v>1294.375</v>
      </c>
      <c r="AN20" s="127" t="n">
        <v>29.395949</v>
      </c>
      <c r="AO20" s="219" t="n">
        <v>978.422911265766</v>
      </c>
      <c r="AP20" s="109" t="n">
        <f aca="false">AN20*AO20</f>
        <v>28761.67</v>
      </c>
      <c r="AQ20" s="130" t="n">
        <f aca="false">IF(U20&gt;0,((((AK20*AL20)+(AN20*AO20))/(U20*1000))*1000000),"no data")</f>
        <v>8790.88768645803</v>
      </c>
      <c r="AR20" s="111" t="n">
        <f aca="false">S20/24</f>
        <v>145.625</v>
      </c>
      <c r="AS20" s="36"/>
      <c r="AT20" s="95" t="n">
        <v>0</v>
      </c>
      <c r="AU20" s="112" t="n">
        <v>0</v>
      </c>
      <c r="AV20" s="112" t="n">
        <v>0</v>
      </c>
      <c r="AW20" s="112" t="n">
        <v>0</v>
      </c>
      <c r="AX20" s="112" t="n">
        <v>0</v>
      </c>
      <c r="AY20" s="112" t="n">
        <v>0</v>
      </c>
      <c r="AZ20" s="95" t="n">
        <v>0</v>
      </c>
      <c r="BB20" s="113" t="n">
        <v>1053</v>
      </c>
      <c r="BC20" s="113" t="n">
        <v>1075</v>
      </c>
      <c r="BD20" s="113" t="n">
        <v>1401</v>
      </c>
      <c r="BE20" s="113" t="n">
        <f aca="false">BC20-BB20</f>
        <v>22</v>
      </c>
      <c r="BF20" s="113" t="n">
        <f aca="false">AQ20</f>
        <v>8790.88768645803</v>
      </c>
      <c r="BG20" s="173" t="n">
        <f aca="false">BD20/24</f>
        <v>58.375</v>
      </c>
      <c r="BH20" s="115" t="n">
        <v>2.08</v>
      </c>
      <c r="BI20" s="116" t="n">
        <v>2.08</v>
      </c>
      <c r="BJ20" s="117" t="n">
        <v>28.86</v>
      </c>
      <c r="BK20" s="118" t="n">
        <v>27.04</v>
      </c>
      <c r="BL20" s="118" t="n">
        <v>21.81</v>
      </c>
      <c r="BM20" s="118" t="n">
        <v>27.82</v>
      </c>
      <c r="BN20" s="118" t="n">
        <v>987.1</v>
      </c>
      <c r="BO20" s="117" t="n">
        <v>50.11</v>
      </c>
      <c r="BP20" s="119" t="n">
        <v>0.9371</v>
      </c>
      <c r="BQ20" s="114" t="n">
        <v>96.76</v>
      </c>
      <c r="BR20" s="114" t="n">
        <v>86.64</v>
      </c>
      <c r="BS20" s="113" t="n">
        <v>12070</v>
      </c>
      <c r="BT20" s="113" t="n">
        <v>11737</v>
      </c>
      <c r="BU20" s="135" t="n">
        <f aca="false">BT20-BS20</f>
        <v>-333</v>
      </c>
      <c r="BV20" s="113" t="n">
        <f aca="false">BH20+BI20</f>
        <v>4.16</v>
      </c>
      <c r="BW20" s="114" t="n">
        <v>24</v>
      </c>
      <c r="BX20" s="114" t="n">
        <v>24</v>
      </c>
      <c r="BZ20" s="114" t="n">
        <v>24</v>
      </c>
      <c r="CA20" s="114" t="n">
        <v>8.23</v>
      </c>
      <c r="CC20" s="114" t="n">
        <v>2.1</v>
      </c>
      <c r="CD20" s="114" t="n">
        <v>4</v>
      </c>
      <c r="CE20" s="114" t="n">
        <v>1.8</v>
      </c>
      <c r="CF20" s="114" t="n">
        <v>1.7</v>
      </c>
    </row>
    <row r="21" customFormat="false" ht="15" hidden="false" customHeight="false" outlineLevel="0" collapsed="false">
      <c r="A21" s="90"/>
      <c r="B21" s="91" t="n">
        <v>43201</v>
      </c>
      <c r="C21" s="92" t="n">
        <v>82.2</v>
      </c>
      <c r="D21" s="93" t="n">
        <v>0.517</v>
      </c>
      <c r="E21" s="92" t="n">
        <v>64.4</v>
      </c>
      <c r="F21" s="95" t="n">
        <v>92</v>
      </c>
      <c r="G21" s="95" t="n">
        <v>73</v>
      </c>
      <c r="H21" s="95" t="n">
        <v>24</v>
      </c>
      <c r="I21" s="95" t="n">
        <v>0</v>
      </c>
      <c r="J21" s="95" t="n">
        <v>24</v>
      </c>
      <c r="K21" s="95" t="n">
        <v>0</v>
      </c>
      <c r="L21" s="97" t="n">
        <v>0</v>
      </c>
      <c r="M21" s="97" t="n">
        <v>0</v>
      </c>
      <c r="N21" s="97" t="n">
        <v>0</v>
      </c>
      <c r="O21" s="97" t="n">
        <v>0</v>
      </c>
      <c r="P21" s="97" t="n">
        <v>24</v>
      </c>
      <c r="Q21" s="95" t="n">
        <v>0</v>
      </c>
      <c r="R21" s="203" t="n">
        <v>3574</v>
      </c>
      <c r="S21" s="112" t="n">
        <v>3497</v>
      </c>
      <c r="T21" s="112" t="n">
        <v>3497</v>
      </c>
      <c r="U21" s="112" t="n">
        <v>3422</v>
      </c>
      <c r="V21" s="112" t="n">
        <v>3532</v>
      </c>
      <c r="W21" s="95" t="n">
        <v>44</v>
      </c>
      <c r="X21" s="95" t="n">
        <v>0</v>
      </c>
      <c r="Y21" s="95" t="n">
        <v>45</v>
      </c>
      <c r="Z21" s="97" t="n">
        <v>0</v>
      </c>
      <c r="AA21" s="97" t="n">
        <v>58</v>
      </c>
      <c r="AB21" s="97" t="n">
        <v>0</v>
      </c>
      <c r="AC21" s="100" t="n">
        <f aca="false">V21-U21+AZ21</f>
        <v>110</v>
      </c>
      <c r="AD21" s="101" t="n">
        <f aca="false">U21-T21</f>
        <v>-75</v>
      </c>
      <c r="AE21" s="95" t="n">
        <v>150</v>
      </c>
      <c r="AF21" s="102" t="n">
        <f aca="false">IF(AE21&gt;0, V21/(AE21*24),"no data")</f>
        <v>0.981111111111111</v>
      </c>
      <c r="AG21" s="103" t="n">
        <f aca="false">IF(R21&gt;0,R21/24,"no data")</f>
        <v>148.916666666667</v>
      </c>
      <c r="AH21" s="102" t="n">
        <f aca="false">IF(U21&gt;0,(U21/R21),"no data")</f>
        <v>0.95747062115277</v>
      </c>
      <c r="AI21" s="104" t="n">
        <f aca="false">IF(U21&gt;0,(1440-((W21*X21)+(Y21*Z21)+(AA21*AB21))/(W21+Y21+AA21))/1440,"no data")</f>
        <v>1</v>
      </c>
      <c r="AJ21" s="105" t="n">
        <f aca="false">IF(U21&gt;0,(1440-((X21*W21+AT21*AU21)+(Z21*Y21+AV21*AW21)+(AA21*AB21+AX21*AY21))/(W21+Y21+AA21))/1440,"no data")</f>
        <v>1</v>
      </c>
      <c r="AK21" s="127" t="n">
        <v>9.56</v>
      </c>
      <c r="AL21" s="133" t="n">
        <v>138.41</v>
      </c>
      <c r="AM21" s="94" t="n">
        <f aca="false">AK21*AL21</f>
        <v>1323.1996</v>
      </c>
      <c r="AN21" s="127" t="n">
        <v>29.266881</v>
      </c>
      <c r="AO21" s="219" t="n">
        <v>982.581300685919</v>
      </c>
      <c r="AP21" s="109" t="n">
        <f aca="false">AN21*AO21</f>
        <v>28757.09</v>
      </c>
      <c r="AQ21" s="130" t="n">
        <f aca="false">IF(U21&gt;0,((((AK21*AL21)+(AN21*AO21))/(U21*1000))*1000000),"no data")</f>
        <v>8790.26580946815</v>
      </c>
      <c r="AR21" s="111" t="n">
        <f aca="false">IF(S21&gt;0,S21/24, "no data")</f>
        <v>145.708333333333</v>
      </c>
      <c r="AS21" s="36"/>
      <c r="AT21" s="95" t="n">
        <v>0</v>
      </c>
      <c r="AU21" s="112" t="n">
        <v>0</v>
      </c>
      <c r="AV21" s="112" t="n">
        <v>0</v>
      </c>
      <c r="AW21" s="95" t="n">
        <v>0</v>
      </c>
      <c r="AX21" s="112" t="n">
        <v>0</v>
      </c>
      <c r="AY21" s="95" t="n">
        <v>0</v>
      </c>
      <c r="AZ21" s="95" t="n">
        <v>0</v>
      </c>
      <c r="BB21" s="113" t="n">
        <v>1063</v>
      </c>
      <c r="BC21" s="113" t="n">
        <v>1087</v>
      </c>
      <c r="BD21" s="113" t="n">
        <v>1382</v>
      </c>
      <c r="BE21" s="113" t="n">
        <f aca="false">BC21-BB21</f>
        <v>24</v>
      </c>
      <c r="BF21" s="113" t="n">
        <f aca="false">AQ21</f>
        <v>8790.26580946815</v>
      </c>
      <c r="BG21" s="173" t="n">
        <f aca="false">BD21/24</f>
        <v>57.5833333333333</v>
      </c>
      <c r="BH21" s="115" t="n">
        <v>1.949</v>
      </c>
      <c r="BI21" s="116" t="n">
        <v>1.949</v>
      </c>
      <c r="BJ21" s="117" t="n">
        <v>28.83</v>
      </c>
      <c r="BK21" s="118" t="n">
        <v>27.1</v>
      </c>
      <c r="BL21" s="118" t="n">
        <v>21.87</v>
      </c>
      <c r="BM21" s="118" t="n">
        <v>27.83</v>
      </c>
      <c r="BN21" s="176" t="n">
        <v>987</v>
      </c>
      <c r="BO21" s="117" t="n">
        <v>50.12</v>
      </c>
      <c r="BP21" s="119" t="n">
        <v>0.9363</v>
      </c>
      <c r="BQ21" s="114" t="n">
        <v>96.7</v>
      </c>
      <c r="BR21" s="114" t="n">
        <v>86.62</v>
      </c>
      <c r="BS21" s="113" t="n">
        <v>11978</v>
      </c>
      <c r="BT21" s="113" t="n">
        <v>11664</v>
      </c>
      <c r="BU21" s="135" t="n">
        <f aca="false">BT21-BS21</f>
        <v>-314</v>
      </c>
      <c r="BV21" s="113" t="n">
        <f aca="false">BH21+BI21</f>
        <v>3.898</v>
      </c>
      <c r="BW21" s="114" t="n">
        <v>24</v>
      </c>
      <c r="BX21" s="114" t="n">
        <v>24</v>
      </c>
      <c r="BZ21" s="114" t="n">
        <v>24</v>
      </c>
      <c r="CA21" s="114" t="n">
        <v>8.03</v>
      </c>
      <c r="CC21" s="114" t="n">
        <v>2.1</v>
      </c>
      <c r="CD21" s="114" t="n">
        <v>4</v>
      </c>
      <c r="CE21" s="114" t="n">
        <v>1.8</v>
      </c>
      <c r="CF21" s="114" t="n">
        <v>1.7</v>
      </c>
    </row>
    <row r="22" customFormat="false" ht="15" hidden="false" customHeight="false" outlineLevel="0" collapsed="false">
      <c r="A22" s="90"/>
      <c r="B22" s="91" t="n">
        <v>43202</v>
      </c>
      <c r="C22" s="92" t="n">
        <v>82.7</v>
      </c>
      <c r="D22" s="93" t="n">
        <v>0.487</v>
      </c>
      <c r="E22" s="94" t="n">
        <v>63.5</v>
      </c>
      <c r="F22" s="95" t="n">
        <v>95</v>
      </c>
      <c r="G22" s="95" t="n">
        <v>70</v>
      </c>
      <c r="H22" s="95" t="n">
        <v>24</v>
      </c>
      <c r="I22" s="95" t="n">
        <v>0</v>
      </c>
      <c r="J22" s="95" t="n">
        <v>24</v>
      </c>
      <c r="K22" s="95" t="n">
        <v>0</v>
      </c>
      <c r="L22" s="97" t="n">
        <v>0</v>
      </c>
      <c r="M22" s="97" t="n">
        <v>0</v>
      </c>
      <c r="N22" s="97" t="n">
        <v>0</v>
      </c>
      <c r="O22" s="97" t="n">
        <v>0</v>
      </c>
      <c r="P22" s="97" t="n">
        <v>24</v>
      </c>
      <c r="Q22" s="95" t="n">
        <v>0</v>
      </c>
      <c r="R22" s="203" t="n">
        <v>3566</v>
      </c>
      <c r="S22" s="112" t="n">
        <v>3510</v>
      </c>
      <c r="T22" s="95" t="n">
        <v>3510</v>
      </c>
      <c r="U22" s="95" t="n">
        <v>3437</v>
      </c>
      <c r="V22" s="95" t="n">
        <v>3546</v>
      </c>
      <c r="W22" s="95" t="n">
        <v>44</v>
      </c>
      <c r="X22" s="95" t="n">
        <v>0</v>
      </c>
      <c r="Y22" s="95" t="n">
        <v>45</v>
      </c>
      <c r="Z22" s="97" t="n">
        <v>0</v>
      </c>
      <c r="AA22" s="97" t="n">
        <v>58</v>
      </c>
      <c r="AB22" s="97" t="n">
        <v>0</v>
      </c>
      <c r="AC22" s="100" t="n">
        <f aca="false">V22-U22+AZ22</f>
        <v>109</v>
      </c>
      <c r="AD22" s="101" t="n">
        <f aca="false">U22-T22</f>
        <v>-73</v>
      </c>
      <c r="AE22" s="95" t="n">
        <v>150</v>
      </c>
      <c r="AF22" s="102" t="n">
        <f aca="false">IF(AE22&gt;0, V22/(AE22*24),"no data")</f>
        <v>0.985</v>
      </c>
      <c r="AG22" s="103" t="n">
        <f aca="false">IF(R22&gt;0,R22/24,"no data")</f>
        <v>148.583333333333</v>
      </c>
      <c r="AH22" s="102" t="n">
        <f aca="false">IF(U22&gt;0,(U22/R22),"no data")</f>
        <v>0.963825014021312</v>
      </c>
      <c r="AI22" s="104" t="n">
        <f aca="false">IF(U22&gt;0,(1440-((W22*X22)+(Y22*Z22)+(AA22*AB22))/(W22+Y22+AA22))/1440,"no data")</f>
        <v>1</v>
      </c>
      <c r="AJ22" s="105" t="n">
        <f aca="false">IF(U22&gt;0,(1440-((X22*W22+AT22*AU22)+(Z22*Y22+AV22*AW22)+(AA22*AB22+AX22*AY22))/(W22+Y22+AA22))/1440,"no data")</f>
        <v>1</v>
      </c>
      <c r="AK22" s="127" t="n">
        <v>9.54</v>
      </c>
      <c r="AL22" s="133" t="n">
        <v>137.04</v>
      </c>
      <c r="AM22" s="94" t="n">
        <f aca="false">AK22*AL22</f>
        <v>1307.3616</v>
      </c>
      <c r="AN22" s="127" t="n">
        <v>29.52465</v>
      </c>
      <c r="AO22" s="219" t="n">
        <v>977.66611966611</v>
      </c>
      <c r="AP22" s="109" t="n">
        <f aca="false">AN22*AO22</f>
        <v>28865.25</v>
      </c>
      <c r="AQ22" s="130" t="n">
        <f aca="false">IF(U22&gt;0,((((AK22*AL22)+(AN22*AO22))/(U22*1000))*1000000),"no data")</f>
        <v>8778.76392202502</v>
      </c>
      <c r="AR22" s="111" t="n">
        <f aca="false">IF(S22&gt;0,S22/24, "no data")</f>
        <v>146.25</v>
      </c>
      <c r="AS22" s="36"/>
      <c r="AT22" s="95" t="n">
        <v>0</v>
      </c>
      <c r="AU22" s="112" t="n">
        <v>0</v>
      </c>
      <c r="AV22" s="112" t="n">
        <v>0</v>
      </c>
      <c r="AW22" s="95" t="n">
        <v>0</v>
      </c>
      <c r="AX22" s="112" t="n">
        <v>0</v>
      </c>
      <c r="AY22" s="95" t="n">
        <v>0</v>
      </c>
      <c r="AZ22" s="95" t="n">
        <v>0</v>
      </c>
      <c r="BB22" s="113" t="n">
        <v>1067</v>
      </c>
      <c r="BC22" s="113" t="n">
        <v>1087</v>
      </c>
      <c r="BD22" s="113" t="n">
        <v>1392</v>
      </c>
      <c r="BE22" s="113" t="n">
        <f aca="false">BC22-BB22</f>
        <v>20</v>
      </c>
      <c r="BF22" s="113" t="n">
        <f aca="false">AQ22</f>
        <v>8778.76392202502</v>
      </c>
      <c r="BG22" s="173" t="n">
        <f aca="false">BD22/24</f>
        <v>58</v>
      </c>
      <c r="BH22" s="115" t="n">
        <v>1.958</v>
      </c>
      <c r="BI22" s="116" t="n">
        <v>1.962</v>
      </c>
      <c r="BJ22" s="117" t="n">
        <v>28.8</v>
      </c>
      <c r="BK22" s="118" t="n">
        <v>27.37</v>
      </c>
      <c r="BL22" s="118" t="n">
        <v>22.03</v>
      </c>
      <c r="BM22" s="118" t="n">
        <v>27.64</v>
      </c>
      <c r="BN22" s="118" t="n">
        <v>989</v>
      </c>
      <c r="BO22" s="117" t="n">
        <v>50.12</v>
      </c>
      <c r="BP22" s="119" t="n">
        <v>0.9372</v>
      </c>
      <c r="BQ22" s="114" t="n">
        <v>96.45</v>
      </c>
      <c r="BR22" s="114" t="n">
        <v>86.33</v>
      </c>
      <c r="BS22" s="113" t="n">
        <v>12039</v>
      </c>
      <c r="BT22" s="113" t="n">
        <v>11692</v>
      </c>
      <c r="BU22" s="135" t="n">
        <f aca="false">BT22-BS22</f>
        <v>-347</v>
      </c>
      <c r="BV22" s="113" t="n">
        <f aca="false">BH22+BI22</f>
        <v>3.92</v>
      </c>
      <c r="BW22" s="114" t="n">
        <v>24</v>
      </c>
      <c r="BX22" s="114" t="n">
        <v>24</v>
      </c>
      <c r="BZ22" s="114" t="n">
        <v>24</v>
      </c>
      <c r="CA22" s="114" t="n">
        <v>7</v>
      </c>
      <c r="CC22" s="114" t="n">
        <v>2.1</v>
      </c>
      <c r="CD22" s="114" t="n">
        <v>4</v>
      </c>
      <c r="CE22" s="114" t="n">
        <v>1.8</v>
      </c>
      <c r="CF22" s="114" t="n">
        <v>1.6</v>
      </c>
    </row>
    <row r="23" customFormat="false" ht="15" hidden="false" customHeight="false" outlineLevel="0" collapsed="false">
      <c r="A23" s="90"/>
      <c r="B23" s="91" t="n">
        <v>43203</v>
      </c>
      <c r="C23" s="92" t="n">
        <v>85</v>
      </c>
      <c r="D23" s="93" t="n">
        <v>0.362</v>
      </c>
      <c r="E23" s="94" t="n">
        <v>60</v>
      </c>
      <c r="F23" s="96" t="n">
        <v>98</v>
      </c>
      <c r="G23" s="96" t="n">
        <v>70</v>
      </c>
      <c r="H23" s="96" t="n">
        <v>24</v>
      </c>
      <c r="I23" s="96" t="n">
        <v>0</v>
      </c>
      <c r="J23" s="96" t="n">
        <v>24</v>
      </c>
      <c r="K23" s="96" t="n">
        <v>0</v>
      </c>
      <c r="L23" s="96" t="n">
        <v>0</v>
      </c>
      <c r="M23" s="96" t="n">
        <v>0</v>
      </c>
      <c r="N23" s="96" t="n">
        <v>0</v>
      </c>
      <c r="O23" s="96" t="n">
        <v>0</v>
      </c>
      <c r="P23" s="96" t="n">
        <v>24</v>
      </c>
      <c r="Q23" s="95" t="n">
        <v>0</v>
      </c>
      <c r="R23" s="203" t="n">
        <v>3545</v>
      </c>
      <c r="S23" s="112" t="n">
        <v>3530</v>
      </c>
      <c r="T23" s="96" t="n">
        <v>3530</v>
      </c>
      <c r="U23" s="96" t="n">
        <v>3456</v>
      </c>
      <c r="V23" s="96" t="n">
        <v>3569</v>
      </c>
      <c r="W23" s="96" t="n">
        <v>45</v>
      </c>
      <c r="X23" s="96" t="n">
        <v>0</v>
      </c>
      <c r="Y23" s="96" t="n">
        <v>45</v>
      </c>
      <c r="Z23" s="96" t="n">
        <v>0</v>
      </c>
      <c r="AA23" s="96" t="n">
        <v>58</v>
      </c>
      <c r="AB23" s="96" t="n">
        <v>0</v>
      </c>
      <c r="AC23" s="100" t="n">
        <f aca="false">V23-U23+AZ23</f>
        <v>113</v>
      </c>
      <c r="AD23" s="101" t="n">
        <f aca="false">U23-T23</f>
        <v>-74</v>
      </c>
      <c r="AE23" s="96" t="n">
        <v>153</v>
      </c>
      <c r="AF23" s="102" t="n">
        <f aca="false">IF(AE23&gt;0, V23/(AE23*24),"no data")</f>
        <v>0.971949891067538</v>
      </c>
      <c r="AG23" s="103" t="n">
        <f aca="false">IF(R23&gt;0,R23/24,"no data")</f>
        <v>147.708333333333</v>
      </c>
      <c r="AH23" s="102" t="n">
        <f aca="false">IF(U23&gt;0,(U23/R23),"no data")</f>
        <v>0.974894217207334</v>
      </c>
      <c r="AI23" s="104" t="n">
        <f aca="false">IF(U23&gt;0,(1440-((W23*X23)+(Y23*Z23)+(AA23*AB23))/(W23+Y23+AA23))/1440,"no data")</f>
        <v>1</v>
      </c>
      <c r="AJ23" s="105" t="n">
        <f aca="false">IF(U23&gt;0,(1440-((X23*W23+AT23*AU23)+(Z23*Y23+AV23*AW23)+(AA23*AB23+AX23*AY23))/(W23+Y23+AA23))/1440,"no data")</f>
        <v>1</v>
      </c>
      <c r="AK23" s="127" t="n">
        <v>9.515</v>
      </c>
      <c r="AL23" s="133" t="n">
        <v>135.52</v>
      </c>
      <c r="AM23" s="94" t="n">
        <f aca="false">AK23*AL23</f>
        <v>1289.4728</v>
      </c>
      <c r="AN23" s="127" t="n">
        <v>29.502551</v>
      </c>
      <c r="AO23" s="219" t="n">
        <v>979.182817106222</v>
      </c>
      <c r="AP23" s="109" t="n">
        <f aca="false">AN23*AO23</f>
        <v>28888.391</v>
      </c>
      <c r="AQ23" s="130" t="n">
        <f aca="false">IF(U23&gt;0,((((AK23*AL23)+(AN23*AO23))/(U23*1000))*1000000),"no data")</f>
        <v>8732.02077546296</v>
      </c>
      <c r="AR23" s="111" t="n">
        <f aca="false">IF(S23&gt;0,S23/24, "no data")</f>
        <v>147.083333333333</v>
      </c>
      <c r="AS23" s="36"/>
      <c r="AT23" s="96" t="n">
        <v>0</v>
      </c>
      <c r="AU23" s="112" t="n">
        <v>0</v>
      </c>
      <c r="AV23" s="112" t="n">
        <v>0</v>
      </c>
      <c r="AW23" s="95" t="n">
        <v>0</v>
      </c>
      <c r="AX23" s="96" t="n">
        <v>0</v>
      </c>
      <c r="AY23" s="96" t="n">
        <v>0</v>
      </c>
      <c r="AZ23" s="96" t="n">
        <v>0</v>
      </c>
      <c r="BB23" s="113" t="n">
        <v>1080</v>
      </c>
      <c r="BC23" s="113" t="n">
        <v>1101</v>
      </c>
      <c r="BD23" s="113" t="n">
        <v>1388</v>
      </c>
      <c r="BE23" s="113" t="n">
        <f aca="false">BC23-BB23</f>
        <v>21</v>
      </c>
      <c r="BF23" s="113" t="n">
        <f aca="false">AQ23</f>
        <v>8732.02077546296</v>
      </c>
      <c r="BG23" s="173" t="n">
        <f aca="false">BD23/24</f>
        <v>57.8333333333333</v>
      </c>
      <c r="BH23" s="179" t="n">
        <v>1.876</v>
      </c>
      <c r="BI23" s="179" t="n">
        <v>1.876</v>
      </c>
      <c r="BJ23" s="180" t="n">
        <v>28.74</v>
      </c>
      <c r="BK23" s="180" t="n">
        <v>27.47</v>
      </c>
      <c r="BL23" s="180" t="n">
        <v>22.08</v>
      </c>
      <c r="BM23" s="180" t="n">
        <v>27.61</v>
      </c>
      <c r="BN23" s="181" t="n">
        <v>989.04</v>
      </c>
      <c r="BO23" s="181" t="n">
        <v>50.13</v>
      </c>
      <c r="BP23" s="182" t="n">
        <v>0.9377</v>
      </c>
      <c r="BQ23" s="114" t="n">
        <v>95.88</v>
      </c>
      <c r="BR23" s="114" t="n">
        <v>86.05</v>
      </c>
      <c r="BS23" s="134" t="n">
        <v>11959</v>
      </c>
      <c r="BT23" s="134" t="n">
        <v>11598</v>
      </c>
      <c r="BU23" s="135" t="n">
        <f aca="false">BT23-BS23</f>
        <v>-361</v>
      </c>
      <c r="BV23" s="113" t="n">
        <f aca="false">BH23+BI23</f>
        <v>3.752</v>
      </c>
      <c r="BW23" s="181" t="n">
        <v>24</v>
      </c>
      <c r="BX23" s="181" t="n">
        <v>24</v>
      </c>
      <c r="BZ23" s="181" t="n">
        <v>24</v>
      </c>
      <c r="CA23" s="181" t="n">
        <v>7.6</v>
      </c>
      <c r="CC23" s="181" t="n">
        <v>2.1</v>
      </c>
      <c r="CD23" s="181" t="n">
        <v>4</v>
      </c>
      <c r="CE23" s="181" t="n">
        <v>1.8</v>
      </c>
      <c r="CF23" s="181" t="n">
        <v>1.5</v>
      </c>
    </row>
    <row r="24" customFormat="false" ht="15" hidden="false" customHeight="false" outlineLevel="0" collapsed="false">
      <c r="A24" s="90"/>
      <c r="B24" s="91" t="n">
        <v>43204</v>
      </c>
      <c r="C24" s="92" t="n">
        <v>88</v>
      </c>
      <c r="D24" s="93" t="n">
        <v>0.39</v>
      </c>
      <c r="E24" s="94" t="n">
        <v>63</v>
      </c>
      <c r="F24" s="183" t="n">
        <v>100</v>
      </c>
      <c r="G24" s="183" t="n">
        <v>74</v>
      </c>
      <c r="H24" s="95" t="n">
        <v>24</v>
      </c>
      <c r="I24" s="95" t="n">
        <v>0</v>
      </c>
      <c r="J24" s="95" t="n">
        <v>24</v>
      </c>
      <c r="K24" s="95" t="n">
        <v>0</v>
      </c>
      <c r="L24" s="97" t="n">
        <v>0</v>
      </c>
      <c r="M24" s="97" t="n">
        <v>0</v>
      </c>
      <c r="N24" s="97" t="n">
        <v>0</v>
      </c>
      <c r="O24" s="97" t="n">
        <v>0</v>
      </c>
      <c r="P24" s="97" t="n">
        <v>24</v>
      </c>
      <c r="Q24" s="112" t="n">
        <v>0</v>
      </c>
      <c r="R24" s="203" t="n">
        <v>3521</v>
      </c>
      <c r="S24" s="112" t="n">
        <v>3497</v>
      </c>
      <c r="T24" s="183" t="n">
        <v>3497</v>
      </c>
      <c r="U24" s="183" t="n">
        <v>3419</v>
      </c>
      <c r="V24" s="95" t="n">
        <v>3528</v>
      </c>
      <c r="W24" s="95" t="n">
        <v>44</v>
      </c>
      <c r="X24" s="95" t="n">
        <v>0</v>
      </c>
      <c r="Y24" s="95" t="n">
        <v>45</v>
      </c>
      <c r="Z24" s="97" t="n">
        <v>0</v>
      </c>
      <c r="AA24" s="97" t="n">
        <v>57</v>
      </c>
      <c r="AB24" s="97" t="n">
        <v>0</v>
      </c>
      <c r="AC24" s="100" t="n">
        <f aca="false">V24-U24+AZ24</f>
        <v>109</v>
      </c>
      <c r="AD24" s="101" t="n">
        <f aca="false">U24-T24</f>
        <v>-78</v>
      </c>
      <c r="AE24" s="96" t="n">
        <v>150</v>
      </c>
      <c r="AF24" s="102" t="n">
        <f aca="false">IF(AE24&gt;0, V24/(AE24*24),"no data")</f>
        <v>0.98</v>
      </c>
      <c r="AG24" s="103" t="n">
        <f aca="false">IF(R24&gt;0,R24/24,"no data")</f>
        <v>146.708333333333</v>
      </c>
      <c r="AH24" s="102" t="n">
        <f aca="false">IF(U24&gt;0,(U24/R24),"no data")</f>
        <v>0.971030957114456</v>
      </c>
      <c r="AI24" s="104" t="n">
        <f aca="false">IF(U24&gt;0,(1440-((W24*X24)+(Y24*Z24)+(AA24*AB24))/(W24+Y24+AA24))/1440,"no data")</f>
        <v>1</v>
      </c>
      <c r="AJ24" s="105" t="n">
        <f aca="false">IF(U24&gt;0,(1440-((X24*W24+AT24*AU24)+(Z24*Y24+AV24*AW24)+(AA24*AB24+AX24*AY24))/(W24+Y24+AA24))/1440,"no data")</f>
        <v>1</v>
      </c>
      <c r="AK24" s="127" t="n">
        <v>9.535</v>
      </c>
      <c r="AL24" s="133" t="n">
        <v>136.81</v>
      </c>
      <c r="AM24" s="94" t="n">
        <f aca="false">AK24*AL24</f>
        <v>1304.48335</v>
      </c>
      <c r="AN24" s="127" t="n">
        <v>29.42558</v>
      </c>
      <c r="AO24" s="219" t="n">
        <v>974.758356504783</v>
      </c>
      <c r="AP24" s="109" t="n">
        <f aca="false">AN24*AO24</f>
        <v>28682.83</v>
      </c>
      <c r="AQ24" s="130" t="n">
        <f aca="false">IF(U24&gt;0,((((AK24*AL24)+(AN24*AO24))/(U24*1000))*1000000),"no data")</f>
        <v>8770.784834747</v>
      </c>
      <c r="AR24" s="111" t="n">
        <f aca="false">IF(S24&gt;0,S24/24, "no data")</f>
        <v>145.708333333333</v>
      </c>
      <c r="AS24" s="36"/>
      <c r="AT24" s="95" t="n">
        <v>0</v>
      </c>
      <c r="AU24" s="112" t="n">
        <v>0</v>
      </c>
      <c r="AV24" s="112" t="n">
        <v>0</v>
      </c>
      <c r="AW24" s="95" t="n">
        <v>0</v>
      </c>
      <c r="AX24" s="112" t="n">
        <v>0</v>
      </c>
      <c r="AY24" s="95" t="n">
        <v>0</v>
      </c>
      <c r="AZ24" s="95" t="n">
        <v>0</v>
      </c>
      <c r="BB24" s="113" t="n">
        <v>1063</v>
      </c>
      <c r="BC24" s="113" t="n">
        <v>1083</v>
      </c>
      <c r="BD24" s="113" t="n">
        <v>1382</v>
      </c>
      <c r="BE24" s="113" t="n">
        <f aca="false">BC24-BB24</f>
        <v>20</v>
      </c>
      <c r="BF24" s="113" t="n">
        <f aca="false">AQ24</f>
        <v>8770.784834747</v>
      </c>
      <c r="BG24" s="173" t="n">
        <f aca="false">BD24/24</f>
        <v>57.5833333333333</v>
      </c>
      <c r="BH24" s="115" t="n">
        <v>1.92</v>
      </c>
      <c r="BI24" s="116" t="n">
        <v>1.92</v>
      </c>
      <c r="BJ24" s="117" t="n">
        <v>28.68</v>
      </c>
      <c r="BK24" s="118" t="n">
        <v>27.37</v>
      </c>
      <c r="BL24" s="118" t="n">
        <v>21.98</v>
      </c>
      <c r="BM24" s="118" t="n">
        <v>27.44</v>
      </c>
      <c r="BN24" s="118" t="n">
        <v>987.9</v>
      </c>
      <c r="BO24" s="117" t="n">
        <v>50.05</v>
      </c>
      <c r="BP24" s="119" t="n">
        <v>0.9378</v>
      </c>
      <c r="BQ24" s="114" t="n">
        <v>96.12</v>
      </c>
      <c r="BR24" s="114" t="n">
        <v>86.23</v>
      </c>
      <c r="BS24" s="134" t="n">
        <v>12102</v>
      </c>
      <c r="BT24" s="134" t="n">
        <v>11726</v>
      </c>
      <c r="BU24" s="135" t="n">
        <f aca="false">BT24-BS24</f>
        <v>-376</v>
      </c>
      <c r="BV24" s="113" t="n">
        <f aca="false">BH24+BI24</f>
        <v>3.84</v>
      </c>
      <c r="BW24" s="114" t="n">
        <v>24</v>
      </c>
      <c r="BX24" s="114" t="n">
        <v>24</v>
      </c>
      <c r="BZ24" s="114" t="n">
        <v>24</v>
      </c>
      <c r="CA24" s="114" t="n">
        <v>6.8</v>
      </c>
      <c r="CC24" s="114" t="n">
        <v>2.1</v>
      </c>
      <c r="CD24" s="114" t="n">
        <v>4.2</v>
      </c>
      <c r="CE24" s="114" t="n">
        <v>1.5</v>
      </c>
      <c r="CF24" s="114" t="n">
        <v>1.8</v>
      </c>
    </row>
    <row r="25" customFormat="false" ht="15" hidden="false" customHeight="false" outlineLevel="0" collapsed="false">
      <c r="A25" s="90"/>
      <c r="B25" s="91" t="n">
        <v>43205</v>
      </c>
      <c r="C25" s="92" t="n">
        <v>88.2</v>
      </c>
      <c r="D25" s="93" t="n">
        <v>0.395</v>
      </c>
      <c r="E25" s="94" t="n">
        <v>64.1</v>
      </c>
      <c r="F25" s="96" t="n">
        <v>102</v>
      </c>
      <c r="G25" s="96" t="n">
        <v>75</v>
      </c>
      <c r="H25" s="95" t="n">
        <v>24</v>
      </c>
      <c r="I25" s="95" t="n">
        <v>0</v>
      </c>
      <c r="J25" s="95" t="n">
        <v>24</v>
      </c>
      <c r="K25" s="95" t="n">
        <v>0</v>
      </c>
      <c r="L25" s="97" t="n">
        <v>0</v>
      </c>
      <c r="M25" s="97" t="n">
        <v>0</v>
      </c>
      <c r="N25" s="97" t="n">
        <v>0</v>
      </c>
      <c r="O25" s="97" t="n">
        <v>0</v>
      </c>
      <c r="P25" s="97" t="n">
        <v>0</v>
      </c>
      <c r="Q25" s="112" t="n">
        <v>0</v>
      </c>
      <c r="R25" s="202" t="n">
        <v>3515</v>
      </c>
      <c r="S25" s="112" t="n">
        <v>3131</v>
      </c>
      <c r="T25" s="96" t="n">
        <v>3131</v>
      </c>
      <c r="U25" s="96" t="n">
        <v>3064</v>
      </c>
      <c r="V25" s="95" t="n">
        <v>3160</v>
      </c>
      <c r="W25" s="95" t="n">
        <v>44</v>
      </c>
      <c r="X25" s="95" t="n">
        <v>0</v>
      </c>
      <c r="Y25" s="95" t="n">
        <v>45</v>
      </c>
      <c r="Z25" s="97" t="n">
        <v>0</v>
      </c>
      <c r="AA25" s="97" t="n">
        <v>57</v>
      </c>
      <c r="AB25" s="97" t="n">
        <v>0</v>
      </c>
      <c r="AC25" s="100" t="n">
        <f aca="false">V25-U25+AZ25</f>
        <v>96</v>
      </c>
      <c r="AD25" s="101" t="n">
        <f aca="false">U25-T25</f>
        <v>-67</v>
      </c>
      <c r="AE25" s="96" t="n">
        <v>135</v>
      </c>
      <c r="AF25" s="102" t="n">
        <f aca="false">IF(AE25&gt;0, V25/(AE25*24),"no data")</f>
        <v>0.975308641975309</v>
      </c>
      <c r="AG25" s="103" t="n">
        <f aca="false">IF(R25&gt;0,R25/24,"no data")</f>
        <v>146.458333333333</v>
      </c>
      <c r="AH25" s="102" t="n">
        <f aca="false">IF(U25&gt;0,(U25/R25),"no data")</f>
        <v>0.871692745376956</v>
      </c>
      <c r="AI25" s="104" t="n">
        <f aca="false">IF(U25&gt;0,(1440-((W25*X25)+(Y25*Z25)+(AA25*AB25))/(W25+Y25+AA25))/1440,"no data")</f>
        <v>1</v>
      </c>
      <c r="AJ25" s="105" t="n">
        <f aca="false">IF(U25&gt;0,(1440-((X25*W25+AT25*AU25)+(Z25*Y25+AV25*AW25)+(AA25*AB25+AX25*AY25))/(W25+Y25+AA25))/1440,"no data")</f>
        <v>0.904109589041096</v>
      </c>
      <c r="AK25" s="127" t="n">
        <v>9.525</v>
      </c>
      <c r="AL25" s="133" t="n">
        <v>136.1</v>
      </c>
      <c r="AM25" s="94" t="n">
        <f aca="false">AK25*AL25</f>
        <v>1296.3525</v>
      </c>
      <c r="AN25" s="127" t="n">
        <v>25.41584</v>
      </c>
      <c r="AO25" s="219" t="n">
        <v>972.360504315419</v>
      </c>
      <c r="AP25" s="109" t="n">
        <f aca="false">AN25*AO25</f>
        <v>24713.359</v>
      </c>
      <c r="AQ25" s="130" t="n">
        <f aca="false">IF(U25&gt;0,((((AK25*AL25)+(AN25*AO25))/(U25*1000))*1000000),"no data")</f>
        <v>8488.80923629243</v>
      </c>
      <c r="AR25" s="111" t="n">
        <f aca="false">IF(S25&gt;0,S25/24, "no data")</f>
        <v>130.458333333333</v>
      </c>
      <c r="AS25" s="36"/>
      <c r="AT25" s="95" t="n">
        <v>0</v>
      </c>
      <c r="AU25" s="112" t="n">
        <v>0</v>
      </c>
      <c r="AV25" s="112" t="n">
        <v>0</v>
      </c>
      <c r="AW25" s="95" t="n">
        <v>0</v>
      </c>
      <c r="AX25" s="112" t="n">
        <v>14</v>
      </c>
      <c r="AY25" s="95" t="n">
        <v>1440</v>
      </c>
      <c r="AZ25" s="95" t="n">
        <v>0</v>
      </c>
      <c r="BB25" s="113" t="n">
        <v>1059</v>
      </c>
      <c r="BC25" s="113" t="n">
        <v>1076</v>
      </c>
      <c r="BD25" s="113" t="n">
        <v>1025</v>
      </c>
      <c r="BE25" s="113" t="n">
        <f aca="false">BC25-BB25</f>
        <v>17</v>
      </c>
      <c r="BF25" s="113" t="n">
        <f aca="false">AQ25</f>
        <v>8488.80923629243</v>
      </c>
      <c r="BG25" s="173" t="n">
        <f aca="false">BD25/24</f>
        <v>42.7083333333333</v>
      </c>
      <c r="BH25" s="115" t="n">
        <v>0</v>
      </c>
      <c r="BI25" s="116" t="n">
        <v>0</v>
      </c>
      <c r="BJ25" s="117" t="n">
        <v>28.6</v>
      </c>
      <c r="BK25" s="118" t="n">
        <v>27.31</v>
      </c>
      <c r="BL25" s="118" t="n">
        <v>21.92</v>
      </c>
      <c r="BM25" s="118" t="n">
        <v>27.2</v>
      </c>
      <c r="BN25" s="118" t="n">
        <v>985.9</v>
      </c>
      <c r="BO25" s="117" t="n">
        <v>50.03</v>
      </c>
      <c r="BP25" s="119" t="n">
        <v>0.9376</v>
      </c>
      <c r="BQ25" s="114" t="n">
        <v>96.1</v>
      </c>
      <c r="BR25" s="114" t="n">
        <v>86.31</v>
      </c>
      <c r="BS25" s="134" t="n">
        <v>12084</v>
      </c>
      <c r="BT25" s="134" t="n">
        <v>11756</v>
      </c>
      <c r="BU25" s="135" t="n">
        <f aca="false">BT25-BS25</f>
        <v>-328</v>
      </c>
      <c r="BV25" s="113" t="n">
        <f aca="false">BH25+BI25</f>
        <v>0</v>
      </c>
      <c r="BW25" s="114" t="n">
        <v>0</v>
      </c>
      <c r="BX25" s="114" t="n">
        <v>0</v>
      </c>
      <c r="BZ25" s="114" t="n">
        <v>24</v>
      </c>
      <c r="CA25" s="114" t="n">
        <v>7.87</v>
      </c>
      <c r="CC25" s="114" t="n">
        <v>2.1</v>
      </c>
      <c r="CD25" s="114" t="n">
        <v>4</v>
      </c>
      <c r="CE25" s="114" t="n">
        <v>1.8</v>
      </c>
      <c r="CF25" s="114" t="n">
        <v>1.7</v>
      </c>
    </row>
    <row r="26" customFormat="false" ht="15" hidden="false" customHeight="false" outlineLevel="0" collapsed="false">
      <c r="A26" s="90" t="s">
        <v>107</v>
      </c>
      <c r="B26" s="91" t="n">
        <v>43206</v>
      </c>
      <c r="C26" s="140" t="n">
        <v>80.9</v>
      </c>
      <c r="D26" s="166" t="n">
        <v>0.572</v>
      </c>
      <c r="E26" s="142" t="n">
        <v>66</v>
      </c>
      <c r="F26" s="144" t="n">
        <v>92</v>
      </c>
      <c r="G26" s="144" t="n">
        <v>69</v>
      </c>
      <c r="H26" s="144" t="n">
        <v>24</v>
      </c>
      <c r="I26" s="144" t="n">
        <v>0</v>
      </c>
      <c r="J26" s="144" t="n">
        <v>24</v>
      </c>
      <c r="K26" s="144" t="n">
        <v>0</v>
      </c>
      <c r="L26" s="185" t="n">
        <v>0</v>
      </c>
      <c r="M26" s="185" t="n">
        <v>0</v>
      </c>
      <c r="N26" s="185" t="n">
        <v>0</v>
      </c>
      <c r="O26" s="185" t="n">
        <v>0</v>
      </c>
      <c r="P26" s="185" t="n">
        <v>13</v>
      </c>
      <c r="Q26" s="159" t="n">
        <v>0</v>
      </c>
      <c r="R26" s="204" t="n">
        <v>3588</v>
      </c>
      <c r="S26" s="143" t="n">
        <v>3334</v>
      </c>
      <c r="T26" s="144" t="n">
        <v>3334</v>
      </c>
      <c r="U26" s="144" t="n">
        <v>3262</v>
      </c>
      <c r="V26" s="144" t="n">
        <v>3367</v>
      </c>
      <c r="W26" s="144" t="n">
        <v>44</v>
      </c>
      <c r="X26" s="144" t="n">
        <v>0</v>
      </c>
      <c r="Y26" s="144" t="n">
        <v>45</v>
      </c>
      <c r="Z26" s="185" t="n">
        <v>0</v>
      </c>
      <c r="AA26" s="185" t="n">
        <v>57</v>
      </c>
      <c r="AB26" s="185" t="n">
        <v>0</v>
      </c>
      <c r="AC26" s="149" t="n">
        <f aca="false">V26-U26+AZ26</f>
        <v>105</v>
      </c>
      <c r="AD26" s="150" t="n">
        <f aca="false">U26-T26</f>
        <v>-72</v>
      </c>
      <c r="AE26" s="144" t="n">
        <v>151</v>
      </c>
      <c r="AF26" s="151" t="n">
        <f aca="false">IF(AE26&gt;0, V26/(AE26*24),"no data")</f>
        <v>0.929083885209713</v>
      </c>
      <c r="AG26" s="152" t="n">
        <f aca="false">IF(R26&gt;0,R26/24,"no data")</f>
        <v>149.5</v>
      </c>
      <c r="AH26" s="151" t="n">
        <f aca="false">IF(U26&gt;0,(U26/R26),"no data")</f>
        <v>0.909141583054626</v>
      </c>
      <c r="AI26" s="153" t="n">
        <f aca="false">IF(U26&gt;0,(1440-((W26*X26)+(Y26*Z26)+(AA26*AB26))/(W26+Y26+AA26))/1440,"no data")</f>
        <v>1</v>
      </c>
      <c r="AJ26" s="154" t="n">
        <f aca="false">IF(U26&gt;0,(1440-((X26*W26+AT26*AU26)+(Z26*Y26+AV26*AW26)+(AA26*AB26+AX26*AY26))/(W26+Y26+AA26))/1440,"no data")</f>
        <v>0.956050228310502</v>
      </c>
      <c r="AK26" s="127" t="n">
        <v>9.52</v>
      </c>
      <c r="AL26" s="133" t="n">
        <v>135.75</v>
      </c>
      <c r="AM26" s="201" t="n">
        <f aca="false">AK26*AL26</f>
        <v>1292.34</v>
      </c>
      <c r="AN26" s="127" t="n">
        <v>27.631</v>
      </c>
      <c r="AO26" s="199" t="n">
        <v>977.23</v>
      </c>
      <c r="AP26" s="155" t="n">
        <f aca="false">AN26*AO26</f>
        <v>27001.84213</v>
      </c>
      <c r="AQ26" s="156" t="n">
        <f aca="false">IF(U26&gt;0,((((AK26*AL26)+(AN26*AO26))/(U26*1000))*1000000),"no data")</f>
        <v>8673.87557633354</v>
      </c>
      <c r="AR26" s="157" t="n">
        <f aca="false">IF(S26&gt;0,S26/24, "no data")</f>
        <v>138.916666666667</v>
      </c>
      <c r="AS26" s="36"/>
      <c r="AT26" s="143" t="n">
        <v>0</v>
      </c>
      <c r="AU26" s="159" t="n">
        <v>0</v>
      </c>
      <c r="AV26" s="159" t="n">
        <v>0</v>
      </c>
      <c r="AW26" s="143" t="n">
        <v>0</v>
      </c>
      <c r="AX26" s="159" t="n">
        <v>14</v>
      </c>
      <c r="AY26" s="143" t="n">
        <v>660</v>
      </c>
      <c r="AZ26" s="143" t="n">
        <v>0</v>
      </c>
      <c r="BB26" s="160" t="n">
        <v>1058</v>
      </c>
      <c r="BC26" s="160" t="n">
        <v>1079</v>
      </c>
      <c r="BD26" s="160" t="n">
        <v>1230</v>
      </c>
      <c r="BE26" s="160" t="n">
        <f aca="false">BC26-BB26</f>
        <v>21</v>
      </c>
      <c r="BF26" s="160" t="n">
        <f aca="false">AQ26</f>
        <v>8673.87557633354</v>
      </c>
      <c r="BG26" s="162" t="n">
        <f aca="false">BD26/24</f>
        <v>51.25</v>
      </c>
      <c r="BH26" s="187" t="n">
        <v>1.187</v>
      </c>
      <c r="BI26" s="188" t="n">
        <v>1.162</v>
      </c>
      <c r="BJ26" s="189" t="n">
        <v>28.8</v>
      </c>
      <c r="BK26" s="190" t="n">
        <v>27.29</v>
      </c>
      <c r="BL26" s="190" t="n">
        <v>21.91</v>
      </c>
      <c r="BM26" s="190" t="n">
        <v>27.55</v>
      </c>
      <c r="BN26" s="190" t="n">
        <v>988.3</v>
      </c>
      <c r="BO26" s="190" t="n">
        <v>50.07</v>
      </c>
      <c r="BP26" s="191" t="n">
        <v>0.9373</v>
      </c>
      <c r="BQ26" s="190" t="n">
        <v>96.84</v>
      </c>
      <c r="BR26" s="190" t="n">
        <v>86.49</v>
      </c>
      <c r="BS26" s="190" t="n">
        <v>12123</v>
      </c>
      <c r="BT26" s="190" t="n">
        <v>11752</v>
      </c>
      <c r="BU26" s="135" t="n">
        <f aca="false">BT26-BS26</f>
        <v>-371</v>
      </c>
      <c r="BV26" s="160" t="n">
        <f aca="false">BH26+BI26</f>
        <v>2.349</v>
      </c>
      <c r="BW26" s="162" t="n">
        <v>13</v>
      </c>
      <c r="BX26" s="162" t="n">
        <v>13</v>
      </c>
      <c r="BZ26" s="162" t="n">
        <v>24</v>
      </c>
      <c r="CA26" s="162" t="n">
        <v>7.1</v>
      </c>
      <c r="CC26" s="162" t="n">
        <v>2.1</v>
      </c>
      <c r="CD26" s="162" t="n">
        <v>4</v>
      </c>
      <c r="CE26" s="162" t="n">
        <v>1.8</v>
      </c>
      <c r="CF26" s="162" t="n">
        <v>1.4</v>
      </c>
    </row>
    <row r="27" customFormat="false" ht="15" hidden="false" customHeight="false" outlineLevel="0" collapsed="false">
      <c r="A27" s="90"/>
      <c r="B27" s="91" t="n">
        <v>43207</v>
      </c>
      <c r="C27" s="140" t="n">
        <v>79.5</v>
      </c>
      <c r="D27" s="166" t="n">
        <v>0.542</v>
      </c>
      <c r="E27" s="142" t="n">
        <v>64</v>
      </c>
      <c r="F27" s="144" t="n">
        <v>90</v>
      </c>
      <c r="G27" s="144" t="n">
        <v>68</v>
      </c>
      <c r="H27" s="144" t="n">
        <v>24</v>
      </c>
      <c r="I27" s="144" t="n">
        <v>0</v>
      </c>
      <c r="J27" s="144" t="n">
        <v>24</v>
      </c>
      <c r="K27" s="144" t="n">
        <v>0</v>
      </c>
      <c r="L27" s="185" t="n">
        <v>0</v>
      </c>
      <c r="M27" s="185" t="n">
        <v>0</v>
      </c>
      <c r="N27" s="185" t="n">
        <v>0</v>
      </c>
      <c r="O27" s="185" t="n">
        <v>0</v>
      </c>
      <c r="P27" s="185" t="n">
        <v>24</v>
      </c>
      <c r="Q27" s="159" t="n">
        <v>0</v>
      </c>
      <c r="R27" s="204" t="n">
        <v>3602</v>
      </c>
      <c r="S27" s="143" t="n">
        <v>3523</v>
      </c>
      <c r="T27" s="144" t="n">
        <v>3523</v>
      </c>
      <c r="U27" s="144" t="n">
        <v>3444</v>
      </c>
      <c r="V27" s="144" t="n">
        <v>3553</v>
      </c>
      <c r="W27" s="144" t="n">
        <v>45</v>
      </c>
      <c r="X27" s="144" t="n">
        <v>0</v>
      </c>
      <c r="Y27" s="144" t="n">
        <v>45</v>
      </c>
      <c r="Z27" s="185" t="n">
        <v>0</v>
      </c>
      <c r="AA27" s="185" t="n">
        <v>58</v>
      </c>
      <c r="AB27" s="185" t="n">
        <v>0</v>
      </c>
      <c r="AC27" s="149" t="n">
        <f aca="false">V27-U27+AZ27</f>
        <v>109</v>
      </c>
      <c r="AD27" s="150" t="n">
        <f aca="false">U27-T27</f>
        <v>-79</v>
      </c>
      <c r="AE27" s="144" t="n">
        <v>151</v>
      </c>
      <c r="AF27" s="151" t="n">
        <f aca="false">IF(AE27&gt;0, V27/(AE27*24),"no data")</f>
        <v>0.980408388520971</v>
      </c>
      <c r="AG27" s="152" t="n">
        <f aca="false">IF(R27&gt;0,R27/24,"no data")</f>
        <v>150.083333333333</v>
      </c>
      <c r="AH27" s="151" t="n">
        <f aca="false">IF(U27&gt;0,(U27/R27),"no data")</f>
        <v>0.956135480288729</v>
      </c>
      <c r="AI27" s="153" t="n">
        <f aca="false">IF(U27&gt;0,(1440-((W27*X27)+(Y27*Z27)+(AA27*AB27))/(W27+Y27+AA27))/1440,"no data")</f>
        <v>1</v>
      </c>
      <c r="AJ27" s="154" t="n">
        <f aca="false">IF(U27&gt;0,(1440-((X27*W27+AT27*AU27)+(Z27*Y27+AV27*AW27)+(AA27*AB27+AX27*AY27))/(W27+Y27+AA27))/1440,"no data")</f>
        <v>1</v>
      </c>
      <c r="AK27" s="127" t="n">
        <v>9.505</v>
      </c>
      <c r="AL27" s="133" t="n">
        <v>135.14</v>
      </c>
      <c r="AM27" s="201" t="n">
        <f aca="false">AK27*AL27</f>
        <v>1284.5057</v>
      </c>
      <c r="AN27" s="127" t="n">
        <v>29.66</v>
      </c>
      <c r="AO27" s="199" t="n">
        <v>976.09</v>
      </c>
      <c r="AP27" s="155" t="n">
        <f aca="false">AN27*AO27</f>
        <v>28950.8294</v>
      </c>
      <c r="AQ27" s="156" t="n">
        <f aca="false">IF(U27&gt;0,((((AK27*AL27)+(AN27*AO27))/(U27*1000))*1000000),"no data")</f>
        <v>8779.13330429733</v>
      </c>
      <c r="AR27" s="157" t="n">
        <f aca="false">IF(S27&gt;0,(S27/24), "no data")</f>
        <v>146.791666666667</v>
      </c>
      <c r="AS27" s="36"/>
      <c r="AT27" s="143" t="n">
        <v>0</v>
      </c>
      <c r="AU27" s="159" t="n">
        <v>0</v>
      </c>
      <c r="AV27" s="143" t="n">
        <v>0</v>
      </c>
      <c r="AW27" s="143" t="n">
        <v>0</v>
      </c>
      <c r="AX27" s="159" t="n">
        <v>0</v>
      </c>
      <c r="AY27" s="143" t="n">
        <v>0</v>
      </c>
      <c r="AZ27" s="143" t="n">
        <v>0</v>
      </c>
      <c r="BB27" s="160" t="n">
        <v>1069</v>
      </c>
      <c r="BC27" s="160" t="n">
        <v>1087</v>
      </c>
      <c r="BD27" s="160" t="n">
        <v>1397</v>
      </c>
      <c r="BE27" s="160" t="n">
        <f aca="false">BC27-BB27</f>
        <v>18</v>
      </c>
      <c r="BF27" s="160" t="n">
        <f aca="false">AQ27</f>
        <v>8779.13330429733</v>
      </c>
      <c r="BG27" s="162" t="n">
        <f aca="false">BD27/24</f>
        <v>58.2083333333333</v>
      </c>
      <c r="BH27" s="187" t="n">
        <v>1.989</v>
      </c>
      <c r="BI27" s="188" t="n">
        <v>1.989</v>
      </c>
      <c r="BJ27" s="189" t="n">
        <v>28.8</v>
      </c>
      <c r="BK27" s="190" t="n">
        <v>22.22</v>
      </c>
      <c r="BL27" s="190" t="n">
        <v>27.45</v>
      </c>
      <c r="BM27" s="190" t="n">
        <v>26.5</v>
      </c>
      <c r="BN27" s="192" t="n">
        <v>989.9</v>
      </c>
      <c r="BO27" s="190" t="n">
        <v>50.08</v>
      </c>
      <c r="BP27" s="191" t="n">
        <v>0.9373</v>
      </c>
      <c r="BQ27" s="190" t="n">
        <v>96.75</v>
      </c>
      <c r="BR27" s="190" t="n">
        <v>86.37</v>
      </c>
      <c r="BS27" s="190" t="n">
        <v>12076</v>
      </c>
      <c r="BT27" s="190" t="n">
        <v>11702</v>
      </c>
      <c r="BU27" s="135" t="n">
        <f aca="false">BT27-BS27</f>
        <v>-374</v>
      </c>
      <c r="BV27" s="160" t="n">
        <f aca="false">BH27+BI27</f>
        <v>3.978</v>
      </c>
      <c r="BW27" s="162" t="n">
        <v>24</v>
      </c>
      <c r="BX27" s="162" t="n">
        <v>24</v>
      </c>
      <c r="BZ27" s="162" t="n">
        <v>24</v>
      </c>
      <c r="CA27" s="162" t="n">
        <v>10.5</v>
      </c>
      <c r="CC27" s="162" t="n">
        <v>2.2</v>
      </c>
      <c r="CD27" s="162" t="n">
        <v>4.2</v>
      </c>
      <c r="CE27" s="162" t="n">
        <v>1.8</v>
      </c>
      <c r="CF27" s="162" t="n">
        <v>1.5</v>
      </c>
    </row>
    <row r="28" customFormat="false" ht="15" hidden="false" customHeight="false" outlineLevel="0" collapsed="false">
      <c r="A28" s="90"/>
      <c r="B28" s="91" t="n">
        <v>43208</v>
      </c>
      <c r="C28" s="140" t="n">
        <v>84.1</v>
      </c>
      <c r="D28" s="166" t="n">
        <v>0.528</v>
      </c>
      <c r="E28" s="142" t="n">
        <v>66.4</v>
      </c>
      <c r="F28" s="144" t="n">
        <v>96</v>
      </c>
      <c r="G28" s="144" t="n">
        <v>70</v>
      </c>
      <c r="H28" s="144" t="n">
        <v>24</v>
      </c>
      <c r="I28" s="144" t="n">
        <v>0</v>
      </c>
      <c r="J28" s="144" t="n">
        <v>24</v>
      </c>
      <c r="K28" s="144" t="n">
        <v>0</v>
      </c>
      <c r="L28" s="185" t="n">
        <v>0</v>
      </c>
      <c r="M28" s="185" t="n">
        <v>0</v>
      </c>
      <c r="N28" s="185" t="n">
        <v>0</v>
      </c>
      <c r="O28" s="185" t="n">
        <v>0</v>
      </c>
      <c r="P28" s="185" t="n">
        <v>24</v>
      </c>
      <c r="Q28" s="159" t="n">
        <v>0</v>
      </c>
      <c r="R28" s="204" t="n">
        <v>3555</v>
      </c>
      <c r="S28" s="143" t="n">
        <v>3489</v>
      </c>
      <c r="T28" s="144" t="n">
        <v>3489</v>
      </c>
      <c r="U28" s="144" t="n">
        <v>3410</v>
      </c>
      <c r="V28" s="144" t="n">
        <v>3520</v>
      </c>
      <c r="W28" s="144" t="n">
        <v>44</v>
      </c>
      <c r="X28" s="144" t="n">
        <v>0</v>
      </c>
      <c r="Y28" s="144" t="n">
        <v>45</v>
      </c>
      <c r="Z28" s="206" t="n">
        <v>0</v>
      </c>
      <c r="AA28" s="185" t="n">
        <v>58</v>
      </c>
      <c r="AB28" s="185" t="n">
        <v>0</v>
      </c>
      <c r="AC28" s="149" t="n">
        <f aca="false">V28-U28+AZ28</f>
        <v>110</v>
      </c>
      <c r="AD28" s="150" t="n">
        <f aca="false">U28-T28</f>
        <v>-79</v>
      </c>
      <c r="AE28" s="144" t="n">
        <v>149</v>
      </c>
      <c r="AF28" s="151" t="n">
        <f aca="false">IF(AE28&gt;0, V28/(AE28*24),"no data")</f>
        <v>0.984340044742729</v>
      </c>
      <c r="AG28" s="152" t="n">
        <f aca="false">IF(R28&gt;0,R28/24,"no data")</f>
        <v>148.125</v>
      </c>
      <c r="AH28" s="151" t="n">
        <f aca="false">IF(U28&gt;0,(U28/R28),"no data")</f>
        <v>0.959212376933896</v>
      </c>
      <c r="AI28" s="153" t="n">
        <f aca="false">IF(U28&gt;0,(1440-((W28*X28)+(Y28*Z28)+(AA28*AB28))/(W28+Y28+AA28))/1440,"no data")</f>
        <v>1</v>
      </c>
      <c r="AJ28" s="154" t="n">
        <f aca="false">IF(U28&gt;0,(1440-((X28*W28+AT28*AU28)+(Z28*Y28+AV28*AW28)+(AA28*AB28+AX28*AY28))/(W28+Y28+AA28))/1440,"no data")</f>
        <v>1</v>
      </c>
      <c r="AK28" s="127" t="n">
        <v>9.48</v>
      </c>
      <c r="AL28" s="133" t="n">
        <v>134.83</v>
      </c>
      <c r="AM28" s="201" t="n">
        <f aca="false">AK28*AL28</f>
        <v>1278.1884</v>
      </c>
      <c r="AN28" s="127" t="n">
        <v>29.413</v>
      </c>
      <c r="AO28" s="199" t="n">
        <v>976</v>
      </c>
      <c r="AP28" s="155" t="n">
        <f aca="false">AN28*AO28</f>
        <v>28707.088</v>
      </c>
      <c r="AQ28" s="156" t="n">
        <f aca="false">IF(U28&gt;0,((((AK28*AL28)+(AN28*AO28))/(U28*1000))*1000000),"no data")</f>
        <v>8793.33618768328</v>
      </c>
      <c r="AR28" s="157" t="n">
        <f aca="false">IF(S28&gt;0,S28/24, "no data")</f>
        <v>145.375</v>
      </c>
      <c r="AS28" s="36"/>
      <c r="AT28" s="143" t="n">
        <v>0</v>
      </c>
      <c r="AU28" s="159" t="n">
        <v>0</v>
      </c>
      <c r="AV28" s="159" t="n">
        <v>0</v>
      </c>
      <c r="AW28" s="143" t="n">
        <v>0</v>
      </c>
      <c r="AX28" s="159" t="n">
        <v>0</v>
      </c>
      <c r="AY28" s="143" t="n">
        <v>0</v>
      </c>
      <c r="AZ28" s="143" t="n">
        <v>0</v>
      </c>
      <c r="BB28" s="160" t="n">
        <v>1055</v>
      </c>
      <c r="BC28" s="160" t="n">
        <v>1075</v>
      </c>
      <c r="BD28" s="160" t="n">
        <v>1390</v>
      </c>
      <c r="BE28" s="160" t="n">
        <f aca="false">BC28-BB28</f>
        <v>20</v>
      </c>
      <c r="BF28" s="160" t="n">
        <f aca="false">AQ28</f>
        <v>8793.33618768328</v>
      </c>
      <c r="BG28" s="162" t="n">
        <f aca="false">BD28/24</f>
        <v>57.9166666666667</v>
      </c>
      <c r="BH28" s="187" t="n">
        <v>2.021</v>
      </c>
      <c r="BI28" s="187" t="n">
        <v>2.021</v>
      </c>
      <c r="BJ28" s="189" t="n">
        <v>28.8</v>
      </c>
      <c r="BK28" s="190" t="n">
        <v>27.25</v>
      </c>
      <c r="BL28" s="190" t="n">
        <v>21.88</v>
      </c>
      <c r="BM28" s="190" t="n">
        <v>27.42</v>
      </c>
      <c r="BN28" s="192" t="n">
        <v>989.8</v>
      </c>
      <c r="BO28" s="189" t="n">
        <v>50.04</v>
      </c>
      <c r="BP28" s="191" t="n">
        <v>0.9376</v>
      </c>
      <c r="BQ28" s="190" t="n">
        <v>96.76</v>
      </c>
      <c r="BR28" s="190" t="n">
        <v>86.46</v>
      </c>
      <c r="BS28" s="190" t="n">
        <v>12132</v>
      </c>
      <c r="BT28" s="190" t="n">
        <v>11759</v>
      </c>
      <c r="BU28" s="135" t="n">
        <f aca="false">BT28-BS28</f>
        <v>-373</v>
      </c>
      <c r="BV28" s="160" t="n">
        <f aca="false">BH28+BI28</f>
        <v>4.042</v>
      </c>
      <c r="BW28" s="162" t="n">
        <v>24</v>
      </c>
      <c r="BX28" s="162" t="n">
        <v>24</v>
      </c>
      <c r="BZ28" s="162" t="n">
        <v>24</v>
      </c>
      <c r="CA28" s="162" t="n">
        <v>5.68</v>
      </c>
      <c r="CC28" s="162" t="n">
        <v>2.1</v>
      </c>
      <c r="CD28" s="162" t="n">
        <v>4</v>
      </c>
      <c r="CE28" s="162" t="n">
        <v>1.7</v>
      </c>
      <c r="CF28" s="162" t="n">
        <v>1.6</v>
      </c>
    </row>
    <row r="29" customFormat="false" ht="15" hidden="false" customHeight="false" outlineLevel="0" collapsed="false">
      <c r="A29" s="90"/>
      <c r="B29" s="91" t="n">
        <v>43209</v>
      </c>
      <c r="C29" s="140" t="n">
        <v>85.4</v>
      </c>
      <c r="D29" s="166" t="n">
        <v>0.406</v>
      </c>
      <c r="E29" s="142" t="n">
        <v>62.7</v>
      </c>
      <c r="F29" s="144" t="n">
        <v>96</v>
      </c>
      <c r="G29" s="144" t="n">
        <v>75</v>
      </c>
      <c r="H29" s="144" t="n">
        <v>24</v>
      </c>
      <c r="I29" s="144" t="n">
        <v>0</v>
      </c>
      <c r="J29" s="144" t="n">
        <v>24</v>
      </c>
      <c r="K29" s="144" t="n">
        <v>0</v>
      </c>
      <c r="L29" s="185" t="n">
        <v>0</v>
      </c>
      <c r="M29" s="185" t="n">
        <v>0</v>
      </c>
      <c r="N29" s="185" t="n">
        <v>0</v>
      </c>
      <c r="O29" s="185" t="n">
        <v>0</v>
      </c>
      <c r="P29" s="185" t="n">
        <v>24</v>
      </c>
      <c r="Q29" s="159" t="n">
        <v>0</v>
      </c>
      <c r="R29" s="207" t="n">
        <v>3543</v>
      </c>
      <c r="S29" s="143" t="n">
        <v>3489</v>
      </c>
      <c r="T29" s="144" t="n">
        <v>3489</v>
      </c>
      <c r="U29" s="144" t="n">
        <v>3424</v>
      </c>
      <c r="V29" s="144" t="n">
        <v>3533</v>
      </c>
      <c r="W29" s="144" t="n">
        <v>44</v>
      </c>
      <c r="X29" s="144" t="n">
        <v>0</v>
      </c>
      <c r="Y29" s="144" t="n">
        <v>45</v>
      </c>
      <c r="Z29" s="185" t="n">
        <v>0</v>
      </c>
      <c r="AA29" s="185" t="n">
        <v>58</v>
      </c>
      <c r="AB29" s="185" t="n">
        <v>0</v>
      </c>
      <c r="AC29" s="149" t="n">
        <f aca="false">V29-U29+AZ29</f>
        <v>109</v>
      </c>
      <c r="AD29" s="150" t="n">
        <f aca="false">U29-T29</f>
        <v>-65</v>
      </c>
      <c r="AE29" s="144" t="n">
        <v>149</v>
      </c>
      <c r="AF29" s="151" t="n">
        <f aca="false">IF(AE29&gt;0, V29/(AE29*24),"no data")</f>
        <v>0.987975391498881</v>
      </c>
      <c r="AG29" s="152" t="n">
        <f aca="false">IF(R29&gt;0,R29/24,"no data")</f>
        <v>147.625</v>
      </c>
      <c r="AH29" s="151" t="n">
        <f aca="false">IF(U29&gt;0,(U29/R29),"no data")</f>
        <v>0.966412644651425</v>
      </c>
      <c r="AI29" s="153" t="n">
        <f aca="false">IF(U29&gt;0,(1440-((W29*X29)+(Y29*Z29)+(AA29*AB29))/(W29+Y29+AA29))/1440,"no data")</f>
        <v>1</v>
      </c>
      <c r="AJ29" s="154" t="n">
        <f aca="false">IF(U29&gt;0,(1440-((X29*W29+AT29*AU29)+(Z29*Y29+AV29*AW29)+(AA29*AB29+AX29*AY29))/(W29+Y29+AA29))/1440,"no data")</f>
        <v>1</v>
      </c>
      <c r="AK29" s="127" t="n">
        <v>9.485</v>
      </c>
      <c r="AL29" s="133" t="n">
        <v>135.83</v>
      </c>
      <c r="AM29" s="201" t="n">
        <f aca="false">AK29*AL29</f>
        <v>1288.34755</v>
      </c>
      <c r="AN29" s="127" t="n">
        <v>29.375</v>
      </c>
      <c r="AO29" s="199" t="n">
        <v>977.46</v>
      </c>
      <c r="AP29" s="155" t="n">
        <f aca="false">AN29*AO29</f>
        <v>28712.8875</v>
      </c>
      <c r="AQ29" s="156" t="n">
        <f aca="false">IF(U29&gt;0,((((AK29*AL29)+(AN29*AO29))/(U29*1000))*1000000),"no data")</f>
        <v>8762.04294684579</v>
      </c>
      <c r="AR29" s="157" t="n">
        <f aca="false">IF(S29&gt;0,S29/24, "no data")</f>
        <v>145.375</v>
      </c>
      <c r="AS29" s="36"/>
      <c r="AT29" s="143" t="n">
        <v>0</v>
      </c>
      <c r="AU29" s="159" t="n">
        <v>0</v>
      </c>
      <c r="AV29" s="159" t="n">
        <v>0</v>
      </c>
      <c r="AW29" s="143" t="n">
        <v>0</v>
      </c>
      <c r="AX29" s="159" t="n">
        <v>0</v>
      </c>
      <c r="AY29" s="143" t="n">
        <v>0</v>
      </c>
      <c r="AZ29" s="143" t="n">
        <v>0</v>
      </c>
      <c r="BB29" s="160" t="n">
        <v>1063</v>
      </c>
      <c r="BC29" s="160" t="n">
        <v>1080</v>
      </c>
      <c r="BD29" s="160" t="n">
        <v>1390</v>
      </c>
      <c r="BE29" s="160" t="n">
        <f aca="false">BC29-BB29</f>
        <v>17</v>
      </c>
      <c r="BF29" s="160" t="n">
        <f aca="false">AQ29</f>
        <v>8762.04294684579</v>
      </c>
      <c r="BG29" s="162" t="n">
        <f aca="false">BD29/24</f>
        <v>57.9166666666667</v>
      </c>
      <c r="BH29" s="187" t="n">
        <v>1.973</v>
      </c>
      <c r="BI29" s="188" t="n">
        <v>1.973</v>
      </c>
      <c r="BJ29" s="208" t="n">
        <v>28.8</v>
      </c>
      <c r="BK29" s="189" t="n">
        <v>27.29</v>
      </c>
      <c r="BL29" s="190" t="n">
        <v>21.97</v>
      </c>
      <c r="BM29" s="192" t="n">
        <v>27.04</v>
      </c>
      <c r="BN29" s="190" t="n">
        <v>986.25</v>
      </c>
      <c r="BO29" s="190" t="n">
        <v>50.02</v>
      </c>
      <c r="BP29" s="191" t="n">
        <v>0.9375</v>
      </c>
      <c r="BQ29" s="190" t="n">
        <v>96.26</v>
      </c>
      <c r="BR29" s="189" t="n">
        <v>86.22</v>
      </c>
      <c r="BS29" s="190" t="n">
        <v>12052</v>
      </c>
      <c r="BT29" s="160" t="n">
        <v>12058</v>
      </c>
      <c r="BU29" s="135" t="n">
        <f aca="false">BT29-BS29</f>
        <v>6</v>
      </c>
      <c r="BV29" s="160" t="n">
        <f aca="false">BH29+BI29</f>
        <v>3.946</v>
      </c>
      <c r="BW29" s="162" t="n">
        <v>24</v>
      </c>
      <c r="BX29" s="162" t="n">
        <v>24</v>
      </c>
      <c r="BZ29" s="162" t="n">
        <v>24</v>
      </c>
      <c r="CA29" s="162" t="n">
        <v>9.75</v>
      </c>
      <c r="CC29" s="162" t="n">
        <v>2.1</v>
      </c>
      <c r="CD29" s="162" t="n">
        <v>4</v>
      </c>
      <c r="CE29" s="162" t="n">
        <v>1.8</v>
      </c>
      <c r="CF29" s="162" t="n">
        <v>1.7</v>
      </c>
    </row>
    <row r="30" customFormat="false" ht="15" hidden="false" customHeight="false" outlineLevel="0" collapsed="false">
      <c r="A30" s="90"/>
      <c r="B30" s="91" t="n">
        <v>43210</v>
      </c>
      <c r="C30" s="140" t="n">
        <v>75.1</v>
      </c>
      <c r="D30" s="166" t="n">
        <v>0.573</v>
      </c>
      <c r="E30" s="142" t="n">
        <v>60.1</v>
      </c>
      <c r="F30" s="144" t="n">
        <v>87</v>
      </c>
      <c r="G30" s="144" t="n">
        <v>64</v>
      </c>
      <c r="H30" s="144" t="n">
        <v>24</v>
      </c>
      <c r="I30" s="144" t="n">
        <v>0</v>
      </c>
      <c r="J30" s="144" t="n">
        <v>24</v>
      </c>
      <c r="K30" s="144" t="n">
        <v>0</v>
      </c>
      <c r="L30" s="170" t="n">
        <v>0</v>
      </c>
      <c r="M30" s="170" t="n">
        <v>0</v>
      </c>
      <c r="N30" s="170" t="n">
        <v>0</v>
      </c>
      <c r="O30" s="170" t="n">
        <v>0</v>
      </c>
      <c r="P30" s="170" t="n">
        <v>22</v>
      </c>
      <c r="Q30" s="159" t="n">
        <v>21</v>
      </c>
      <c r="R30" s="204" t="n">
        <v>3646</v>
      </c>
      <c r="S30" s="159" t="n">
        <v>3539</v>
      </c>
      <c r="T30" s="144" t="n">
        <v>3525</v>
      </c>
      <c r="U30" s="144" t="n">
        <v>3463</v>
      </c>
      <c r="V30" s="144" t="n">
        <v>3569</v>
      </c>
      <c r="W30" s="144" t="n">
        <v>45</v>
      </c>
      <c r="X30" s="144" t="n">
        <v>0</v>
      </c>
      <c r="Y30" s="144" t="n">
        <v>46</v>
      </c>
      <c r="Z30" s="170" t="n">
        <v>0</v>
      </c>
      <c r="AA30" s="170" t="n">
        <v>58</v>
      </c>
      <c r="AB30" s="170" t="n">
        <v>0</v>
      </c>
      <c r="AC30" s="149" t="n">
        <f aca="false">V30-U30+AZ30</f>
        <v>106</v>
      </c>
      <c r="AD30" s="150" t="n">
        <f aca="false">U30-T30</f>
        <v>-62</v>
      </c>
      <c r="AE30" s="144" t="n">
        <v>152</v>
      </c>
      <c r="AF30" s="151" t="n">
        <f aca="false">IF(AE30&gt;0, V30/(AE30*24),"no data")</f>
        <v>0.978344298245614</v>
      </c>
      <c r="AG30" s="152" t="n">
        <f aca="false">IF(R30&gt;0,R30/24,"no data")</f>
        <v>151.916666666667</v>
      </c>
      <c r="AH30" s="151" t="n">
        <f aca="false">IF(U30&gt;0,(U30/R30),"no data")</f>
        <v>0.949808008776742</v>
      </c>
      <c r="AI30" s="153" t="n">
        <f aca="false">IF(U30&gt;0,(1440-((W30*X30)+(Y30*Z30)+(AA30*AB30))/(W30+Y30+AA30))/1440,"no data")</f>
        <v>1</v>
      </c>
      <c r="AJ30" s="154" t="n">
        <f aca="false">IF(U30&gt;0,(1440-((X30*W30+AT30*AU30)+(Z30*Y30+AV30*AW30)+(AA30*AB30+AX30*AY30))/(W30+Y30+AA30))/1440,"no data")</f>
        <v>0.993540268456376</v>
      </c>
      <c r="AK30" s="127" t="n">
        <v>9.49</v>
      </c>
      <c r="AL30" s="133" t="n">
        <v>136.83</v>
      </c>
      <c r="AM30" s="142" t="n">
        <f aca="false">AK30*AL30</f>
        <v>1298.5167</v>
      </c>
      <c r="AN30" s="127" t="n">
        <v>29.45</v>
      </c>
      <c r="AO30" s="205" t="n">
        <v>979.79</v>
      </c>
      <c r="AP30" s="155" t="n">
        <f aca="false">AN30*AO30</f>
        <v>28854.8155</v>
      </c>
      <c r="AQ30" s="156" t="n">
        <f aca="false">IF(U30&gt;0,((((AK30*AL30)+(AN30*AO30))/(U30*1000))*1000000),"no data")</f>
        <v>8707.28622581577</v>
      </c>
      <c r="AR30" s="157" t="n">
        <f aca="false">IF(S30&gt;0,S30/24, "no data")</f>
        <v>147.458333333333</v>
      </c>
      <c r="AS30" s="36"/>
      <c r="AT30" s="143" t="n">
        <v>0</v>
      </c>
      <c r="AU30" s="159" t="n">
        <v>0</v>
      </c>
      <c r="AV30" s="159" t="n">
        <v>0</v>
      </c>
      <c r="AW30" s="143" t="n">
        <v>0</v>
      </c>
      <c r="AX30" s="159" t="n">
        <v>14</v>
      </c>
      <c r="AY30" s="143" t="n">
        <v>99</v>
      </c>
      <c r="AZ30" s="143" t="n">
        <v>0</v>
      </c>
      <c r="BB30" s="160" t="n">
        <v>1084</v>
      </c>
      <c r="BC30" s="160" t="n">
        <v>1105</v>
      </c>
      <c r="BD30" s="160" t="n">
        <v>1380</v>
      </c>
      <c r="BE30" s="160" t="n">
        <f aca="false">BC30-BB30</f>
        <v>21</v>
      </c>
      <c r="BF30" s="160" t="n">
        <f aca="false">AQ30</f>
        <v>8707.28622581577</v>
      </c>
      <c r="BG30" s="162" t="n">
        <f aca="false">BD30/24</f>
        <v>57.5</v>
      </c>
      <c r="BH30" s="187" t="n">
        <v>1.859</v>
      </c>
      <c r="BI30" s="188" t="n">
        <v>1.855</v>
      </c>
      <c r="BJ30" s="189" t="n">
        <v>28.8</v>
      </c>
      <c r="BK30" s="190" t="n">
        <v>27.57</v>
      </c>
      <c r="BL30" s="190" t="n">
        <v>22.27</v>
      </c>
      <c r="BM30" s="190" t="n">
        <v>27.51</v>
      </c>
      <c r="BN30" s="190" t="n">
        <v>984.38</v>
      </c>
      <c r="BO30" s="189" t="n">
        <v>50.08</v>
      </c>
      <c r="BP30" s="191" t="n">
        <v>0.9367</v>
      </c>
      <c r="BQ30" s="190" t="n">
        <v>96.46</v>
      </c>
      <c r="BR30" s="189" t="n">
        <v>86.1</v>
      </c>
      <c r="BS30" s="190" t="n">
        <v>11954</v>
      </c>
      <c r="BT30" s="160" t="n">
        <v>11592</v>
      </c>
      <c r="BU30" s="135" t="n">
        <f aca="false">BT30-BS30</f>
        <v>-362</v>
      </c>
      <c r="BV30" s="160" t="n">
        <f aca="false">BH30+BI30</f>
        <v>3.714</v>
      </c>
      <c r="BW30" s="162" t="n">
        <v>24</v>
      </c>
      <c r="BX30" s="162" t="n">
        <v>24</v>
      </c>
      <c r="BZ30" s="162" t="n">
        <v>24</v>
      </c>
      <c r="CA30" s="162" t="n">
        <v>5.62</v>
      </c>
      <c r="CC30" s="162" t="n">
        <v>2.1</v>
      </c>
      <c r="CD30" s="162" t="n">
        <v>4.2</v>
      </c>
      <c r="CE30" s="162" t="n">
        <v>1.8</v>
      </c>
      <c r="CF30" s="162" t="n">
        <v>1.7</v>
      </c>
    </row>
    <row r="31" customFormat="false" ht="15" hidden="false" customHeight="false" outlineLevel="0" collapsed="false">
      <c r="A31" s="90"/>
      <c r="B31" s="91" t="n">
        <v>43211</v>
      </c>
      <c r="C31" s="140" t="n">
        <v>74.9</v>
      </c>
      <c r="D31" s="166" t="n">
        <v>0.5269</v>
      </c>
      <c r="E31" s="142" t="n">
        <v>59.36</v>
      </c>
      <c r="F31" s="143" t="n">
        <v>87</v>
      </c>
      <c r="G31" s="143" t="n">
        <v>62</v>
      </c>
      <c r="H31" s="144" t="n">
        <v>24</v>
      </c>
      <c r="I31" s="144" t="n">
        <v>0</v>
      </c>
      <c r="J31" s="144" t="n">
        <v>24</v>
      </c>
      <c r="K31" s="144" t="n">
        <v>0</v>
      </c>
      <c r="L31" s="170" t="n">
        <v>0</v>
      </c>
      <c r="M31" s="170" t="n">
        <v>0</v>
      </c>
      <c r="N31" s="170" t="n">
        <v>0</v>
      </c>
      <c r="O31" s="170" t="n">
        <v>0</v>
      </c>
      <c r="P31" s="170" t="n">
        <v>24</v>
      </c>
      <c r="Q31" s="159" t="n">
        <v>0</v>
      </c>
      <c r="R31" s="207" t="n">
        <v>3634</v>
      </c>
      <c r="S31" s="159" t="n">
        <v>3551</v>
      </c>
      <c r="T31" s="143" t="n">
        <v>3551</v>
      </c>
      <c r="U31" s="143" t="n">
        <v>3473</v>
      </c>
      <c r="V31" s="144" t="n">
        <v>3581</v>
      </c>
      <c r="W31" s="144" t="n">
        <v>45</v>
      </c>
      <c r="X31" s="144" t="n">
        <v>0</v>
      </c>
      <c r="Y31" s="144" t="n">
        <v>46</v>
      </c>
      <c r="Z31" s="170" t="n">
        <v>0</v>
      </c>
      <c r="AA31" s="170" t="n">
        <v>58</v>
      </c>
      <c r="AB31" s="170" t="n">
        <v>0</v>
      </c>
      <c r="AC31" s="149" t="n">
        <f aca="false">V31-U31+AZ31</f>
        <v>108</v>
      </c>
      <c r="AD31" s="150" t="n">
        <f aca="false">U31-T31</f>
        <v>-78</v>
      </c>
      <c r="AE31" s="144" t="n">
        <v>152</v>
      </c>
      <c r="AF31" s="151" t="n">
        <f aca="false">IF(AE31&gt;0, V31/(AE31*24),"no data")</f>
        <v>0.981633771929825</v>
      </c>
      <c r="AG31" s="152" t="n">
        <f aca="false">IF(R31&gt;0,R31/24,"no data")</f>
        <v>151.416666666667</v>
      </c>
      <c r="AH31" s="151" t="n">
        <f aca="false">IF(U31&gt;0,(U31/R31),"no data")</f>
        <v>0.955696202531646</v>
      </c>
      <c r="AI31" s="153" t="n">
        <f aca="false">IF(U31&gt;0,(1440-((W31*X31)+(Y31*Z31)+(AA31*AB31))/(W31+Y31+AA31))/1440,"no data")</f>
        <v>1</v>
      </c>
      <c r="AJ31" s="154" t="n">
        <f aca="false">IF(U31&gt;0,(1440-((X31*W31+AT31*AU31)+(Z31*Y31+AV31*AW31)+(AA31*AB31+AX31*AY31))/(W31+Y31+AA31))/1440,"no data")</f>
        <v>1</v>
      </c>
      <c r="AK31" s="127" t="n">
        <v>9.44</v>
      </c>
      <c r="AL31" s="133" t="n">
        <v>134.23</v>
      </c>
      <c r="AM31" s="142" t="n">
        <f aca="false">AK31*AL31</f>
        <v>1267.1312</v>
      </c>
      <c r="AN31" s="127" t="n">
        <v>29.574</v>
      </c>
      <c r="AO31" s="205" t="n">
        <v>977.58</v>
      </c>
      <c r="AP31" s="155" t="n">
        <f aca="false">AN31*AO31</f>
        <v>28910.95092</v>
      </c>
      <c r="AQ31" s="156" t="n">
        <f aca="false">IF(U31&gt;0,((((AK31*AL31)+(AN31*AO31))/(U31*1000))*1000000),"no data")</f>
        <v>8689.34123812266</v>
      </c>
      <c r="AR31" s="157" t="n">
        <f aca="false">IF(S31&gt;0,S31/24, "no data")</f>
        <v>147.958333333333</v>
      </c>
      <c r="AS31" s="36"/>
      <c r="AT31" s="143" t="n">
        <v>0</v>
      </c>
      <c r="AU31" s="159" t="n">
        <v>0</v>
      </c>
      <c r="AV31" s="143" t="n">
        <v>0</v>
      </c>
      <c r="AW31" s="143" t="n">
        <v>0</v>
      </c>
      <c r="AX31" s="159" t="n">
        <v>0</v>
      </c>
      <c r="AY31" s="143" t="n">
        <v>0</v>
      </c>
      <c r="AZ31" s="143" t="n">
        <v>0</v>
      </c>
      <c r="BB31" s="160" t="n">
        <v>1089</v>
      </c>
      <c r="BC31" s="160" t="n">
        <v>1111</v>
      </c>
      <c r="BD31" s="160" t="n">
        <v>1381</v>
      </c>
      <c r="BE31" s="160" t="n">
        <f aca="false">BC31-BB31</f>
        <v>22</v>
      </c>
      <c r="BF31" s="160" t="n">
        <f aca="false">AQ31</f>
        <v>8689.34123812266</v>
      </c>
      <c r="BG31" s="162" t="n">
        <f aca="false">BD31/24</f>
        <v>57.5416666666667</v>
      </c>
      <c r="BH31" s="187" t="n">
        <v>1.813</v>
      </c>
      <c r="BI31" s="188" t="n">
        <v>1.813</v>
      </c>
      <c r="BJ31" s="189" t="n">
        <v>28.83</v>
      </c>
      <c r="BK31" s="190" t="n">
        <v>27.76</v>
      </c>
      <c r="BL31" s="190" t="n">
        <v>22.41</v>
      </c>
      <c r="BM31" s="190" t="n">
        <v>27.39</v>
      </c>
      <c r="BN31" s="190" t="n">
        <v>991</v>
      </c>
      <c r="BO31" s="190" t="n">
        <v>50.08</v>
      </c>
      <c r="BP31" s="191" t="n">
        <v>0.9378</v>
      </c>
      <c r="BQ31" s="190" t="n">
        <v>96.31</v>
      </c>
      <c r="BR31" s="189" t="n">
        <v>86.18</v>
      </c>
      <c r="BS31" s="160" t="n">
        <v>11978</v>
      </c>
      <c r="BT31" s="160" t="n">
        <v>11588</v>
      </c>
      <c r="BU31" s="135" t="n">
        <f aca="false">BT31-BS31</f>
        <v>-390</v>
      </c>
      <c r="BV31" s="160" t="n">
        <f aca="false">BH31+BI31</f>
        <v>3.626</v>
      </c>
      <c r="BW31" s="162" t="n">
        <v>24</v>
      </c>
      <c r="BX31" s="162" t="n">
        <v>24</v>
      </c>
      <c r="BZ31" s="162" t="n">
        <v>24</v>
      </c>
      <c r="CA31" s="162" t="n">
        <v>8</v>
      </c>
      <c r="CC31" s="162" t="n">
        <v>2.1</v>
      </c>
      <c r="CD31" s="162" t="n">
        <v>4</v>
      </c>
      <c r="CE31" s="162" t="n">
        <v>1.8</v>
      </c>
      <c r="CF31" s="162" t="n">
        <v>1.7</v>
      </c>
    </row>
    <row r="32" customFormat="false" ht="15" hidden="false" customHeight="false" outlineLevel="0" collapsed="false">
      <c r="A32" s="90"/>
      <c r="B32" s="91" t="n">
        <v>43212</v>
      </c>
      <c r="C32" s="140" t="n">
        <v>82.9</v>
      </c>
      <c r="D32" s="166" t="n">
        <v>0.379</v>
      </c>
      <c r="E32" s="142" t="n">
        <v>59.6</v>
      </c>
      <c r="F32" s="143" t="n">
        <v>96</v>
      </c>
      <c r="G32" s="143" t="n">
        <v>69</v>
      </c>
      <c r="H32" s="144" t="n">
        <v>24</v>
      </c>
      <c r="I32" s="144" t="n">
        <v>0</v>
      </c>
      <c r="J32" s="144" t="n">
        <v>24</v>
      </c>
      <c r="K32" s="144" t="n">
        <v>0</v>
      </c>
      <c r="L32" s="170" t="n">
        <v>0</v>
      </c>
      <c r="M32" s="170" t="n">
        <v>0</v>
      </c>
      <c r="N32" s="170" t="n">
        <v>0</v>
      </c>
      <c r="O32" s="170" t="n">
        <v>0</v>
      </c>
      <c r="P32" s="170" t="n">
        <v>0</v>
      </c>
      <c r="Q32" s="159" t="n">
        <v>0</v>
      </c>
      <c r="R32" s="204" t="n">
        <v>3563</v>
      </c>
      <c r="S32" s="159" t="n">
        <v>3215</v>
      </c>
      <c r="T32" s="159" t="n">
        <v>3215</v>
      </c>
      <c r="U32" s="159" t="n">
        <v>3139</v>
      </c>
      <c r="V32" s="209" t="n">
        <v>3232</v>
      </c>
      <c r="W32" s="144" t="n">
        <v>45</v>
      </c>
      <c r="X32" s="144" t="n">
        <v>0</v>
      </c>
      <c r="Y32" s="144" t="n">
        <v>46</v>
      </c>
      <c r="Z32" s="170" t="n">
        <v>0</v>
      </c>
      <c r="AA32" s="170" t="n">
        <v>58</v>
      </c>
      <c r="AB32" s="170" t="n">
        <v>0</v>
      </c>
      <c r="AC32" s="149" t="n">
        <f aca="false">V32-U32+AZ32</f>
        <v>93</v>
      </c>
      <c r="AD32" s="150" t="n">
        <f aca="false">U32-T32</f>
        <v>-76</v>
      </c>
      <c r="AE32" s="143" t="n">
        <v>137</v>
      </c>
      <c r="AF32" s="151" t="n">
        <f aca="false">IF(AE32&gt;0, V32/(AE32*24),"no data")</f>
        <v>0.982968369829684</v>
      </c>
      <c r="AG32" s="152" t="n">
        <f aca="false">IF(R32&gt;0,R32/24,"no data")</f>
        <v>148.458333333333</v>
      </c>
      <c r="AH32" s="151" t="n">
        <f aca="false">IF(U32&gt;0,(U32/R32),"no data")</f>
        <v>0.88099915801291</v>
      </c>
      <c r="AI32" s="153" t="n">
        <f aca="false">IF(U32&gt;0,(1440-((W32*X32)+(Y32*Z32)+(AA32*AB32))/(W32+Y32+AA32))/1440,"no data")</f>
        <v>1</v>
      </c>
      <c r="AJ32" s="154" t="n">
        <f aca="false">IF(U32&gt;0,(1440-((X32*W32+AT32*AU32)+(Z32*Y32+AV32*AW32)+(AA32*AB32+AX32*AY32))/(W32+Y32+AA32))/1440,"no data")</f>
        <v>0.906040268456376</v>
      </c>
      <c r="AK32" s="127" t="n">
        <v>9.5</v>
      </c>
      <c r="AL32" s="133" t="n">
        <v>137.16</v>
      </c>
      <c r="AM32" s="142" t="n">
        <f aca="false">AK32*AL32</f>
        <v>1303.02</v>
      </c>
      <c r="AN32" s="127" t="n">
        <v>25.698</v>
      </c>
      <c r="AO32" s="205" t="n">
        <v>979.37</v>
      </c>
      <c r="AP32" s="155" t="n">
        <f aca="false">AN32*AO32</f>
        <v>25167.85026</v>
      </c>
      <c r="AQ32" s="156" t="n">
        <f aca="false">IF(U32&gt;0,((((AK32*AL32)+(AN32*AO32))/(U32*1000))*1000000),"no data")</f>
        <v>8432.89909525327</v>
      </c>
      <c r="AR32" s="157" t="n">
        <f aca="false">IF(S32&gt;0,S32/24, "no data")</f>
        <v>133.958333333333</v>
      </c>
      <c r="AS32" s="36"/>
      <c r="AT32" s="143" t="n">
        <v>0</v>
      </c>
      <c r="AU32" s="159" t="n">
        <v>0</v>
      </c>
      <c r="AV32" s="159" t="n">
        <v>0</v>
      </c>
      <c r="AW32" s="143" t="n">
        <v>0</v>
      </c>
      <c r="AX32" s="159" t="n">
        <v>14</v>
      </c>
      <c r="AY32" s="143" t="n">
        <v>1440</v>
      </c>
      <c r="AZ32" s="143" t="n">
        <v>0</v>
      </c>
      <c r="BB32" s="160" t="n">
        <v>1081</v>
      </c>
      <c r="BC32" s="160" t="n">
        <v>1107</v>
      </c>
      <c r="BD32" s="160" t="n">
        <v>1044</v>
      </c>
      <c r="BE32" s="160" t="n">
        <f aca="false">BC32-BB32</f>
        <v>26</v>
      </c>
      <c r="BF32" s="160" t="n">
        <f aca="false">AQ32</f>
        <v>8432.89909525327</v>
      </c>
      <c r="BG32" s="162" t="n">
        <f aca="false">BD32/24</f>
        <v>43.5</v>
      </c>
      <c r="BH32" s="187" t="n">
        <v>0</v>
      </c>
      <c r="BI32" s="188" t="n">
        <v>0</v>
      </c>
      <c r="BJ32" s="189" t="n">
        <v>28.8</v>
      </c>
      <c r="BK32" s="190" t="n">
        <v>27.52</v>
      </c>
      <c r="BL32" s="190" t="n">
        <v>22.31</v>
      </c>
      <c r="BM32" s="190" t="n">
        <v>27.31</v>
      </c>
      <c r="BN32" s="160" t="n">
        <v>991.67</v>
      </c>
      <c r="BO32" s="190" t="n">
        <v>50.06</v>
      </c>
      <c r="BP32" s="191" t="n">
        <v>0.9372</v>
      </c>
      <c r="BQ32" s="190" t="n">
        <v>96.03</v>
      </c>
      <c r="BR32" s="189" t="n">
        <v>86.07</v>
      </c>
      <c r="BS32" s="160" t="n">
        <v>11956</v>
      </c>
      <c r="BT32" s="160" t="n">
        <v>11590</v>
      </c>
      <c r="BU32" s="135" t="n">
        <f aca="false">BT32-BS32</f>
        <v>-366</v>
      </c>
      <c r="BV32" s="160" t="n">
        <f aca="false">BH32+BI32</f>
        <v>0</v>
      </c>
      <c r="BW32" s="162" t="n">
        <v>0</v>
      </c>
      <c r="BX32" s="162" t="n">
        <v>0</v>
      </c>
      <c r="BZ32" s="162" t="n">
        <v>24</v>
      </c>
      <c r="CA32" s="162" t="n">
        <v>7.3</v>
      </c>
      <c r="CC32" s="162" t="n">
        <v>2.1</v>
      </c>
      <c r="CD32" s="162" t="n">
        <v>4</v>
      </c>
      <c r="CE32" s="162" t="n">
        <v>1.8</v>
      </c>
      <c r="CF32" s="162" t="n">
        <v>1.65</v>
      </c>
    </row>
    <row r="33" customFormat="false" ht="15" hidden="false" customHeight="false" outlineLevel="0" collapsed="false">
      <c r="A33" s="90" t="s">
        <v>108</v>
      </c>
      <c r="B33" s="91" t="n">
        <v>43213</v>
      </c>
      <c r="C33" s="92" t="n">
        <v>86.8</v>
      </c>
      <c r="D33" s="93" t="n">
        <v>0.362</v>
      </c>
      <c r="E33" s="94" t="n">
        <v>60.4</v>
      </c>
      <c r="F33" s="95" t="n">
        <v>101</v>
      </c>
      <c r="G33" s="95" t="n">
        <v>72</v>
      </c>
      <c r="H33" s="96" t="n">
        <v>24</v>
      </c>
      <c r="I33" s="96" t="n">
        <v>0</v>
      </c>
      <c r="J33" s="96" t="n">
        <v>24</v>
      </c>
      <c r="K33" s="96" t="n">
        <v>0</v>
      </c>
      <c r="L33" s="97" t="n">
        <v>0</v>
      </c>
      <c r="M33" s="97" t="n">
        <v>0</v>
      </c>
      <c r="N33" s="97" t="n">
        <v>0</v>
      </c>
      <c r="O33" s="97" t="n">
        <v>0</v>
      </c>
      <c r="P33" s="97" t="n">
        <v>13</v>
      </c>
      <c r="Q33" s="112" t="n">
        <v>0</v>
      </c>
      <c r="R33" s="203" t="n">
        <v>3525</v>
      </c>
      <c r="S33" s="112" t="n">
        <v>3340</v>
      </c>
      <c r="T33" s="112" t="n">
        <v>3340</v>
      </c>
      <c r="U33" s="112" t="n">
        <v>3268</v>
      </c>
      <c r="V33" s="216" t="n">
        <v>3370</v>
      </c>
      <c r="W33" s="96" t="n">
        <v>45</v>
      </c>
      <c r="X33" s="96" t="n">
        <v>0</v>
      </c>
      <c r="Y33" s="96" t="n">
        <v>46</v>
      </c>
      <c r="Z33" s="221" t="n">
        <v>0</v>
      </c>
      <c r="AA33" s="221" t="n">
        <v>58</v>
      </c>
      <c r="AB33" s="97" t="n">
        <v>0</v>
      </c>
      <c r="AC33" s="100" t="n">
        <f aca="false">V33-U33+AZ33</f>
        <v>102</v>
      </c>
      <c r="AD33" s="101" t="n">
        <f aca="false">U33-T33</f>
        <v>-72</v>
      </c>
      <c r="AE33" s="95" t="n">
        <v>150</v>
      </c>
      <c r="AF33" s="102" t="n">
        <f aca="false">IF(AE33&gt;0, V33/(AE33*24),"no data")</f>
        <v>0.936111111111111</v>
      </c>
      <c r="AG33" s="103" t="n">
        <f aca="false">IF(R33&gt;0,R33/24,"no data")</f>
        <v>146.875</v>
      </c>
      <c r="AH33" s="102" t="n">
        <f aca="false">IF(U33&gt;0,(U33/R33),"no data")</f>
        <v>0.92709219858156</v>
      </c>
      <c r="AI33" s="104" t="n">
        <f aca="false">IF(U33&gt;0,(1440-((W33*X33)+(Y33*Z33)+(AA33*AB33))/(W33+Y33+AA33))/1440,"no data")</f>
        <v>1</v>
      </c>
      <c r="AJ33" s="105" t="n">
        <f aca="false">IF(U33&gt;0,(1440-((X33*W33+AT33*AU33)+(Z33*Y33+AV33*AW33)+(AA33*AB33+AX33*AY33))/(W33+Y33+AA33))/1440,"no data")</f>
        <v>0.956935123042506</v>
      </c>
      <c r="AK33" s="127" t="n">
        <v>9.51</v>
      </c>
      <c r="AL33" s="133" t="n">
        <v>137.64</v>
      </c>
      <c r="AM33" s="94" t="n">
        <f aca="false">AK33*AL33</f>
        <v>1308.9564</v>
      </c>
      <c r="AN33" s="127" t="n">
        <v>27.133</v>
      </c>
      <c r="AO33" s="205" t="n">
        <v>984.64</v>
      </c>
      <c r="AP33" s="109" t="n">
        <f aca="false">AN33*AO33</f>
        <v>26716.23712</v>
      </c>
      <c r="AQ33" s="130" t="n">
        <f aca="false">IF(U33&gt;0,((((AK33*AL33)+(AN33*AO33))/(U33*1000))*1000000),"no data")</f>
        <v>8575.6406119951</v>
      </c>
      <c r="AR33" s="111" t="n">
        <f aca="false">IF(S33&gt;0,S33/24, "no data")</f>
        <v>139.166666666667</v>
      </c>
      <c r="AS33" s="222"/>
      <c r="AT33" s="95" t="n">
        <v>0</v>
      </c>
      <c r="AU33" s="112" t="n">
        <v>0</v>
      </c>
      <c r="AV33" s="112" t="n">
        <v>0</v>
      </c>
      <c r="AW33" s="95" t="n">
        <v>0</v>
      </c>
      <c r="AX33" s="112" t="n">
        <v>14</v>
      </c>
      <c r="AY33" s="95" t="n">
        <v>660</v>
      </c>
      <c r="AZ33" s="95" t="n">
        <v>0</v>
      </c>
      <c r="BA33" s="223"/>
      <c r="BB33" s="113" t="n">
        <v>1072</v>
      </c>
      <c r="BC33" s="113" t="n">
        <v>1099</v>
      </c>
      <c r="BD33" s="113" t="n">
        <v>1199</v>
      </c>
      <c r="BE33" s="113" t="n">
        <f aca="false">BC33-BB33</f>
        <v>27</v>
      </c>
      <c r="BF33" s="113" t="n">
        <f aca="false">AQ33</f>
        <v>8575.6406119951</v>
      </c>
      <c r="BG33" s="173" t="n">
        <f aca="false">BD33/24</f>
        <v>49.9583333333333</v>
      </c>
      <c r="BH33" s="115" t="n">
        <v>0.886</v>
      </c>
      <c r="BI33" s="116" t="n">
        <v>0.886</v>
      </c>
      <c r="BJ33" s="117" t="n">
        <v>27.71</v>
      </c>
      <c r="BK33" s="118" t="n">
        <v>27.14</v>
      </c>
      <c r="BL33" s="118" t="n">
        <v>21.97</v>
      </c>
      <c r="BM33" s="118" t="n">
        <v>27.42</v>
      </c>
      <c r="BN33" s="113" t="n">
        <v>988.63</v>
      </c>
      <c r="BO33" s="118" t="n">
        <v>50.08</v>
      </c>
      <c r="BP33" s="119" t="n">
        <v>0.937</v>
      </c>
      <c r="BQ33" s="118" t="n">
        <v>95.36</v>
      </c>
      <c r="BR33" s="117" t="n">
        <v>86.07</v>
      </c>
      <c r="BS33" s="113" t="n">
        <v>11909</v>
      </c>
      <c r="BT33" s="113" t="n">
        <v>11545</v>
      </c>
      <c r="BU33" s="224" t="n">
        <f aca="false">BT33-BS33</f>
        <v>-364</v>
      </c>
      <c r="BV33" s="113" t="n">
        <f aca="false">BH33+BI33</f>
        <v>1.772</v>
      </c>
      <c r="BW33" s="114" t="n">
        <v>13</v>
      </c>
      <c r="BX33" s="114" t="n">
        <v>13</v>
      </c>
      <c r="BZ33" s="114" t="n">
        <v>24</v>
      </c>
      <c r="CA33" s="114" t="n">
        <v>6.9</v>
      </c>
      <c r="CC33" s="114" t="n">
        <v>2.1</v>
      </c>
      <c r="CD33" s="114" t="n">
        <v>4</v>
      </c>
      <c r="CE33" s="114" t="n">
        <v>1.8</v>
      </c>
      <c r="CF33" s="114" t="n">
        <v>1.65</v>
      </c>
    </row>
    <row r="34" customFormat="false" ht="15" hidden="false" customHeight="false" outlineLevel="0" collapsed="false">
      <c r="A34" s="90"/>
      <c r="B34" s="91" t="n">
        <v>43214</v>
      </c>
      <c r="C34" s="92" t="n">
        <v>90.1</v>
      </c>
      <c r="D34" s="93" t="n">
        <v>0.306</v>
      </c>
      <c r="E34" s="94" t="n">
        <v>61</v>
      </c>
      <c r="F34" s="95" t="n">
        <v>106</v>
      </c>
      <c r="G34" s="95" t="n">
        <v>73</v>
      </c>
      <c r="H34" s="96" t="n">
        <v>21</v>
      </c>
      <c r="I34" s="96" t="n">
        <v>54</v>
      </c>
      <c r="J34" s="96" t="n">
        <v>22</v>
      </c>
      <c r="K34" s="96" t="n">
        <v>8</v>
      </c>
      <c r="L34" s="97" t="n">
        <v>0</v>
      </c>
      <c r="M34" s="97" t="n">
        <v>0</v>
      </c>
      <c r="N34" s="97" t="n">
        <v>0</v>
      </c>
      <c r="O34" s="97" t="n">
        <v>0</v>
      </c>
      <c r="P34" s="97" t="n">
        <v>21</v>
      </c>
      <c r="Q34" s="112" t="n">
        <v>14</v>
      </c>
      <c r="R34" s="203" t="n">
        <v>3492</v>
      </c>
      <c r="S34" s="112" t="n">
        <v>3485</v>
      </c>
      <c r="T34" s="112" t="n">
        <v>3485</v>
      </c>
      <c r="U34" s="112" t="n">
        <v>3139</v>
      </c>
      <c r="V34" s="216" t="n">
        <v>3240</v>
      </c>
      <c r="W34" s="96" t="n">
        <v>44</v>
      </c>
      <c r="X34" s="96" t="n">
        <v>105</v>
      </c>
      <c r="Y34" s="96" t="n">
        <v>45</v>
      </c>
      <c r="Z34" s="221" t="n">
        <v>79</v>
      </c>
      <c r="AA34" s="221" t="n">
        <v>58</v>
      </c>
      <c r="AB34" s="97" t="n">
        <v>128</v>
      </c>
      <c r="AC34" s="100" t="n">
        <f aca="false">V34-U34+AZ34</f>
        <v>102</v>
      </c>
      <c r="AD34" s="101" t="n">
        <f aca="false">U34-T34</f>
        <v>-346</v>
      </c>
      <c r="AE34" s="95" t="n">
        <v>152</v>
      </c>
      <c r="AF34" s="102" t="n">
        <f aca="false">IF(AE34&gt;0, V34/(AE34*24),"no data")</f>
        <v>0.888157894736842</v>
      </c>
      <c r="AG34" s="103" t="n">
        <f aca="false">IF(R34&gt;0,R34/24,"no data")</f>
        <v>145.5</v>
      </c>
      <c r="AH34" s="102" t="n">
        <f aca="false">IF(U34&gt;0,(U34/R34),"no data")</f>
        <v>0.898911798396335</v>
      </c>
      <c r="AI34" s="104" t="n">
        <f aca="false">IF(U34&gt;0,(1440-((W34*X34)+(Y34*Z34)+(AA34*AB34))/(W34+Y34+AA34))/1440,"no data")</f>
        <v>0.92630857898715</v>
      </c>
      <c r="AJ34" s="105" t="n">
        <f aca="false">IF(U34&gt;0,(1440-((X34*W34+AT34*AU34)+(Z34*Y34+AV34*AW34)+(AA34*AB34+AX34*AY34))/(W34+Y34+AA34))/1440,"no data")</f>
        <v>0.918060279667423</v>
      </c>
      <c r="AK34" s="127" t="n">
        <v>8.761</v>
      </c>
      <c r="AL34" s="133" t="n">
        <v>136.99</v>
      </c>
      <c r="AM34" s="94" t="n">
        <f aca="false">AK34*AL34</f>
        <v>1200.16939</v>
      </c>
      <c r="AN34" s="127" t="n">
        <v>26.8653</v>
      </c>
      <c r="AO34" s="205" t="n">
        <v>985.4</v>
      </c>
      <c r="AP34" s="109" t="n">
        <f aca="false">AN34*AO34</f>
        <v>26473.06662</v>
      </c>
      <c r="AQ34" s="130" t="n">
        <f aca="false">IF(U34&gt;0,((((AK34*AL34)+(AN34*AO34))/(U34*1000))*1000000),"no data")</f>
        <v>8815.94011150048</v>
      </c>
      <c r="AR34" s="111" t="n">
        <f aca="false">IF(S34&gt;0,S34/24, "no data")</f>
        <v>145.208333333333</v>
      </c>
      <c r="AS34" s="222"/>
      <c r="AT34" s="95" t="n">
        <v>20</v>
      </c>
      <c r="AU34" s="112" t="n">
        <v>21</v>
      </c>
      <c r="AV34" s="112" t="n">
        <v>16</v>
      </c>
      <c r="AW34" s="95" t="n">
        <v>33</v>
      </c>
      <c r="AX34" s="112" t="n">
        <v>21</v>
      </c>
      <c r="AY34" s="95" t="n">
        <v>38</v>
      </c>
      <c r="AZ34" s="95" t="n">
        <v>1</v>
      </c>
      <c r="BA34" s="223"/>
      <c r="BB34" s="113" t="n">
        <v>973</v>
      </c>
      <c r="BC34" s="113" t="n">
        <v>1023</v>
      </c>
      <c r="BD34" s="113" t="n">
        <v>1244</v>
      </c>
      <c r="BE34" s="113" t="n">
        <f aca="false">BC34-BB34</f>
        <v>50</v>
      </c>
      <c r="BF34" s="113" t="n">
        <f aca="false">AQ34</f>
        <v>8815.94011150048</v>
      </c>
      <c r="BG34" s="173" t="n">
        <f aca="false">BD34/24</f>
        <v>51.8333333333333</v>
      </c>
      <c r="BH34" s="115" t="n">
        <v>1.636</v>
      </c>
      <c r="BI34" s="116" t="n">
        <v>1.636</v>
      </c>
      <c r="BJ34" s="117" t="n">
        <v>26.9</v>
      </c>
      <c r="BK34" s="118" t="n">
        <v>24.84</v>
      </c>
      <c r="BL34" s="118" t="n">
        <v>20.55</v>
      </c>
      <c r="BM34" s="118" t="n">
        <v>26.72</v>
      </c>
      <c r="BN34" s="113" t="n">
        <v>985.8</v>
      </c>
      <c r="BO34" s="118" t="n">
        <v>50.05</v>
      </c>
      <c r="BP34" s="119" t="n">
        <v>0.9376</v>
      </c>
      <c r="BQ34" s="118" t="n">
        <v>94.86</v>
      </c>
      <c r="BR34" s="117" t="n">
        <v>85.99</v>
      </c>
      <c r="BS34" s="113" t="n">
        <v>11902</v>
      </c>
      <c r="BT34" s="113" t="n">
        <v>11531</v>
      </c>
      <c r="BU34" s="224" t="n">
        <f aca="false">BT34-BS34</f>
        <v>-371</v>
      </c>
      <c r="BV34" s="113" t="n">
        <f aca="false">BH34+BI34</f>
        <v>3.272</v>
      </c>
      <c r="BW34" s="114" t="n">
        <v>21.58</v>
      </c>
      <c r="BX34" s="114" t="n">
        <v>21.43</v>
      </c>
      <c r="BZ34" s="114" t="n">
        <v>20.92</v>
      </c>
      <c r="CA34" s="114" t="n">
        <v>5.55</v>
      </c>
      <c r="CC34" s="114" t="n">
        <v>2.2</v>
      </c>
      <c r="CD34" s="114" t="n">
        <v>3.8</v>
      </c>
      <c r="CE34" s="114" t="n">
        <v>1.8</v>
      </c>
      <c r="CF34" s="114" t="n">
        <v>1.6</v>
      </c>
    </row>
    <row r="35" customFormat="false" ht="15" hidden="false" customHeight="false" outlineLevel="0" collapsed="false">
      <c r="A35" s="90"/>
      <c r="B35" s="91" t="n">
        <v>43215</v>
      </c>
      <c r="C35" s="92" t="n">
        <v>90</v>
      </c>
      <c r="D35" s="93" t="n">
        <v>0.33</v>
      </c>
      <c r="E35" s="94" t="n">
        <v>63</v>
      </c>
      <c r="F35" s="95" t="n">
        <v>104</v>
      </c>
      <c r="G35" s="95" t="n">
        <v>78</v>
      </c>
      <c r="H35" s="96" t="n">
        <v>24</v>
      </c>
      <c r="I35" s="96" t="n">
        <v>0</v>
      </c>
      <c r="J35" s="96" t="n">
        <v>24</v>
      </c>
      <c r="K35" s="96" t="n">
        <v>0</v>
      </c>
      <c r="L35" s="97" t="n">
        <v>0</v>
      </c>
      <c r="M35" s="97" t="n">
        <v>0</v>
      </c>
      <c r="N35" s="97" t="n">
        <v>0</v>
      </c>
      <c r="O35" s="97" t="n">
        <v>0</v>
      </c>
      <c r="P35" s="97" t="n">
        <v>24</v>
      </c>
      <c r="Q35" s="112" t="n">
        <v>0</v>
      </c>
      <c r="R35" s="203" t="n">
        <v>3492</v>
      </c>
      <c r="S35" s="112" t="n">
        <v>3484</v>
      </c>
      <c r="T35" s="112" t="n">
        <v>3484</v>
      </c>
      <c r="U35" s="112" t="n">
        <v>3420</v>
      </c>
      <c r="V35" s="216" t="n">
        <v>3533</v>
      </c>
      <c r="W35" s="96" t="n">
        <v>44</v>
      </c>
      <c r="X35" s="96" t="n">
        <v>0</v>
      </c>
      <c r="Y35" s="96" t="n">
        <v>45</v>
      </c>
      <c r="Z35" s="221" t="n">
        <v>0</v>
      </c>
      <c r="AA35" s="221" t="n">
        <v>59</v>
      </c>
      <c r="AB35" s="97" t="n">
        <v>0</v>
      </c>
      <c r="AC35" s="100" t="n">
        <f aca="false">V35-U35+AZ35</f>
        <v>113</v>
      </c>
      <c r="AD35" s="101" t="n">
        <f aca="false">U35-T35</f>
        <v>-64</v>
      </c>
      <c r="AE35" s="95" t="n">
        <v>151</v>
      </c>
      <c r="AF35" s="102" t="n">
        <f aca="false">IF(AE35&gt;0, V35/(AE35*24),"no data")</f>
        <v>0.974889624724062</v>
      </c>
      <c r="AG35" s="103" t="n">
        <f aca="false">IF(R35&gt;0,R35/24,"no data")</f>
        <v>145.5</v>
      </c>
      <c r="AH35" s="102" t="n">
        <f aca="false">IF(U35&gt;0,(U35/R35),"no data")</f>
        <v>0.979381443298969</v>
      </c>
      <c r="AI35" s="104" t="n">
        <f aca="false">IF(U35&gt;0,(1440-((W35*X35)+(Y35*Z35)+(AA35*AB35))/(W35+Y35+AA35))/1440,"no data")</f>
        <v>1</v>
      </c>
      <c r="AJ35" s="105" t="n">
        <f aca="false">IF(U35&gt;0,(1440-((X35*W35+AT35*AU35)+(Z35*Y35+AV35*AW35)+(AA35*AB35+AX35*AY35))/(W35+Y35+AA35))/1440,"no data")</f>
        <v>1</v>
      </c>
      <c r="AK35" s="127" t="n">
        <v>9.525</v>
      </c>
      <c r="AL35" s="133" t="n">
        <v>136.87</v>
      </c>
      <c r="AM35" s="94" t="n">
        <f aca="false">AK35*AL35</f>
        <v>1303.68675</v>
      </c>
      <c r="AN35" s="127" t="n">
        <v>29.36313</v>
      </c>
      <c r="AO35" s="205" t="n">
        <v>984.853125164801</v>
      </c>
      <c r="AP35" s="109" t="n">
        <f aca="false">AN35*AO35</f>
        <v>28918.3703451203</v>
      </c>
      <c r="AQ35" s="130" t="n">
        <f aca="false">IF(U35&gt;0,((((AK35*AL35)+(AN35*AO35))/(U35*1000))*1000000),"no data")</f>
        <v>8836.85879974279</v>
      </c>
      <c r="AR35" s="111" t="n">
        <f aca="false">IF(S35&gt;0,S35/24, "no data")</f>
        <v>145.166666666667</v>
      </c>
      <c r="AS35" s="222"/>
      <c r="AT35" s="95" t="n">
        <v>0</v>
      </c>
      <c r="AU35" s="112" t="n">
        <v>0</v>
      </c>
      <c r="AV35" s="112" t="n">
        <v>0</v>
      </c>
      <c r="AW35" s="95" t="n">
        <v>0</v>
      </c>
      <c r="AX35" s="112" t="n">
        <v>0</v>
      </c>
      <c r="AY35" s="95" t="n">
        <v>0</v>
      </c>
      <c r="AZ35" s="95" t="n">
        <v>0</v>
      </c>
      <c r="BA35" s="223"/>
      <c r="BB35" s="113" t="n">
        <v>1049</v>
      </c>
      <c r="BC35" s="113" t="n">
        <v>1074</v>
      </c>
      <c r="BD35" s="113" t="n">
        <v>1410</v>
      </c>
      <c r="BE35" s="113" t="n">
        <f aca="false">BC35-BB35</f>
        <v>25</v>
      </c>
      <c r="BF35" s="113" t="n">
        <f aca="false">AQ35</f>
        <v>8836.85879974279</v>
      </c>
      <c r="BG35" s="173" t="n">
        <f aca="false">BD35/24</f>
        <v>58.75</v>
      </c>
      <c r="BH35" s="115" t="n">
        <v>2.076</v>
      </c>
      <c r="BI35" s="116" t="n">
        <v>2.076</v>
      </c>
      <c r="BJ35" s="117" t="n">
        <v>27</v>
      </c>
      <c r="BK35" s="118" t="n">
        <v>26.72</v>
      </c>
      <c r="BL35" s="118" t="n">
        <v>21.61</v>
      </c>
      <c r="BM35" s="118" t="n">
        <v>27.2</v>
      </c>
      <c r="BN35" s="113" t="n">
        <v>984.3</v>
      </c>
      <c r="BO35" s="118" t="n">
        <v>50.07</v>
      </c>
      <c r="BP35" s="119" t="n">
        <v>0.9376</v>
      </c>
      <c r="BQ35" s="118" t="n">
        <v>95.19</v>
      </c>
      <c r="BR35" s="117" t="n">
        <v>86.06</v>
      </c>
      <c r="BS35" s="113" t="n">
        <v>11969</v>
      </c>
      <c r="BT35" s="113" t="n">
        <v>11638</v>
      </c>
      <c r="BU35" s="224" t="n">
        <f aca="false">BT35-BS35</f>
        <v>-331</v>
      </c>
      <c r="BV35" s="113" t="n">
        <f aca="false">BH35+BI35</f>
        <v>4.152</v>
      </c>
      <c r="BW35" s="114" t="n">
        <v>24</v>
      </c>
      <c r="BX35" s="114" t="n">
        <v>24</v>
      </c>
      <c r="BZ35" s="114" t="n">
        <v>24</v>
      </c>
      <c r="CA35" s="114" t="n">
        <v>7.6</v>
      </c>
      <c r="CC35" s="114" t="n">
        <v>2.2</v>
      </c>
      <c r="CD35" s="114" t="n">
        <v>4.1</v>
      </c>
      <c r="CE35" s="114" t="n">
        <v>1.8</v>
      </c>
      <c r="CF35" s="114" t="n">
        <v>1.7</v>
      </c>
    </row>
    <row r="36" customFormat="false" ht="15" hidden="false" customHeight="false" outlineLevel="0" collapsed="false">
      <c r="A36" s="90"/>
      <c r="B36" s="91" t="n">
        <v>43216</v>
      </c>
      <c r="C36" s="92" t="n">
        <v>94</v>
      </c>
      <c r="D36" s="93" t="n">
        <v>0.33</v>
      </c>
      <c r="E36" s="94" t="n">
        <v>65</v>
      </c>
      <c r="F36" s="95" t="n">
        <v>107</v>
      </c>
      <c r="G36" s="95" t="n">
        <v>79</v>
      </c>
      <c r="H36" s="96" t="n">
        <v>24</v>
      </c>
      <c r="I36" s="96" t="n">
        <v>0</v>
      </c>
      <c r="J36" s="96" t="n">
        <v>24</v>
      </c>
      <c r="K36" s="96" t="n">
        <v>0</v>
      </c>
      <c r="L36" s="97" t="n">
        <v>0</v>
      </c>
      <c r="M36" s="97" t="n">
        <v>0</v>
      </c>
      <c r="N36" s="97" t="n">
        <v>0</v>
      </c>
      <c r="O36" s="97" t="n">
        <v>0</v>
      </c>
      <c r="P36" s="97" t="n">
        <v>24</v>
      </c>
      <c r="Q36" s="112" t="n">
        <v>0</v>
      </c>
      <c r="R36" s="203" t="n">
        <v>3454</v>
      </c>
      <c r="S36" s="112" t="n">
        <v>3455</v>
      </c>
      <c r="T36" s="112" t="n">
        <v>3455</v>
      </c>
      <c r="U36" s="112" t="n">
        <v>3385</v>
      </c>
      <c r="V36" s="216" t="n">
        <v>3498</v>
      </c>
      <c r="W36" s="96" t="n">
        <v>43</v>
      </c>
      <c r="X36" s="96" t="n">
        <v>0</v>
      </c>
      <c r="Y36" s="96" t="n">
        <v>44</v>
      </c>
      <c r="Z36" s="221" t="n">
        <v>0</v>
      </c>
      <c r="AA36" s="221" t="n">
        <v>58</v>
      </c>
      <c r="AB36" s="97" t="n">
        <v>0</v>
      </c>
      <c r="AC36" s="100" t="n">
        <f aca="false">V36-U36+AZ36</f>
        <v>113</v>
      </c>
      <c r="AD36" s="101" t="n">
        <f aca="false">U36-T36</f>
        <v>-70</v>
      </c>
      <c r="AE36" s="95" t="n">
        <v>149</v>
      </c>
      <c r="AF36" s="102" t="n">
        <f aca="false">IF(AE36&gt;0, V36/(AE36*24),"no data")</f>
        <v>0.978187919463087</v>
      </c>
      <c r="AG36" s="103" t="n">
        <f aca="false">IF(R36&gt;0,R36/24,"no data")</f>
        <v>143.916666666667</v>
      </c>
      <c r="AH36" s="102" t="n">
        <f aca="false">IF(U36&gt;0,(U36/R36),"no data")</f>
        <v>0.980023161551824</v>
      </c>
      <c r="AI36" s="104" t="n">
        <f aca="false">IF(U36&gt;0,(1440-((W36*X36)+(Y36*Z36)+(AA36*AB36))/(W36+Y36+AA36))/1440,"no data")</f>
        <v>1</v>
      </c>
      <c r="AJ36" s="105" t="n">
        <f aca="false">IF(U36&gt;0,(1440-((X36*W36+AT36*AU36)+(Z36*Y36+AV36*AW36)+(AA36*AB36+AX36*AY36))/(W36+Y36+AA36))/1440,"no data")</f>
        <v>1</v>
      </c>
      <c r="AK36" s="127" t="n">
        <v>9.49</v>
      </c>
      <c r="AL36" s="133" t="n">
        <v>137.84</v>
      </c>
      <c r="AM36" s="94" t="n">
        <f aca="false">AK36*AL36</f>
        <v>1308.1016</v>
      </c>
      <c r="AN36" s="127" t="n">
        <v>29.12045</v>
      </c>
      <c r="AO36" s="205" t="n">
        <v>979.928538192232</v>
      </c>
      <c r="AP36" s="109" t="n">
        <f aca="false">AN36*AO36</f>
        <v>28535.96</v>
      </c>
      <c r="AQ36" s="130" t="n">
        <f aca="false">IF(U36&gt;0,((((AK36*AL36)+(AN36*AO36))/(U36*1000))*1000000),"no data")</f>
        <v>8816.56177252585</v>
      </c>
      <c r="AR36" s="111" t="n">
        <f aca="false">IF(S36&gt;0,S36/24, "no data")</f>
        <v>143.958333333333</v>
      </c>
      <c r="AS36" s="222"/>
      <c r="AT36" s="95" t="n">
        <v>0</v>
      </c>
      <c r="AU36" s="112" t="n">
        <v>0</v>
      </c>
      <c r="AV36" s="112" t="n">
        <v>0</v>
      </c>
      <c r="AW36" s="95" t="n">
        <v>0</v>
      </c>
      <c r="AX36" s="112" t="n">
        <v>0</v>
      </c>
      <c r="AY36" s="95" t="n">
        <v>0</v>
      </c>
      <c r="AZ36" s="95" t="n">
        <v>0</v>
      </c>
      <c r="BA36" s="223"/>
      <c r="BB36" s="113" t="n">
        <v>1038</v>
      </c>
      <c r="BC36" s="113" t="n">
        <v>1064</v>
      </c>
      <c r="BD36" s="113" t="n">
        <v>1396</v>
      </c>
      <c r="BE36" s="113" t="n">
        <f aca="false">BC36-BB36</f>
        <v>26</v>
      </c>
      <c r="BF36" s="113" t="n">
        <f aca="false">AQ36</f>
        <v>8816.56177252585</v>
      </c>
      <c r="BG36" s="173" t="n">
        <f aca="false">BD36/24</f>
        <v>58.1666666666667</v>
      </c>
      <c r="BH36" s="115" t="n">
        <v>2.076</v>
      </c>
      <c r="BI36" s="116" t="n">
        <v>2.076</v>
      </c>
      <c r="BJ36" s="117" t="n">
        <v>27</v>
      </c>
      <c r="BK36" s="118" t="n">
        <v>26.61</v>
      </c>
      <c r="BL36" s="118" t="n">
        <v>21.57</v>
      </c>
      <c r="BM36" s="118" t="n">
        <v>27.26</v>
      </c>
      <c r="BN36" s="113" t="n">
        <v>987</v>
      </c>
      <c r="BO36" s="118" t="n">
        <v>50.06</v>
      </c>
      <c r="BP36" s="119" t="n">
        <v>0.9375</v>
      </c>
      <c r="BQ36" s="118" t="n">
        <v>95.09</v>
      </c>
      <c r="BR36" s="117" t="n">
        <v>86.1</v>
      </c>
      <c r="BS36" s="113" t="n">
        <v>12041</v>
      </c>
      <c r="BT36" s="113" t="n">
        <v>11738</v>
      </c>
      <c r="BU36" s="224" t="n">
        <f aca="false">BT36-BS36</f>
        <v>-303</v>
      </c>
      <c r="BV36" s="113" t="n">
        <f aca="false">BH36+BI36</f>
        <v>4.152</v>
      </c>
      <c r="BW36" s="114" t="n">
        <v>24</v>
      </c>
      <c r="BX36" s="114" t="n">
        <v>24</v>
      </c>
      <c r="BZ36" s="114" t="n">
        <v>24</v>
      </c>
      <c r="CA36" s="114" t="n">
        <v>6.7</v>
      </c>
      <c r="CC36" s="114" t="n">
        <v>2.1</v>
      </c>
      <c r="CD36" s="114" t="n">
        <v>3.8</v>
      </c>
      <c r="CE36" s="114" t="n">
        <v>1.8</v>
      </c>
      <c r="CF36" s="114" t="n">
        <v>1.9</v>
      </c>
    </row>
    <row r="37" customFormat="false" ht="15" hidden="false" customHeight="false" outlineLevel="0" collapsed="false">
      <c r="A37" s="90"/>
      <c r="B37" s="91" t="n">
        <v>43217</v>
      </c>
      <c r="C37" s="92" t="n">
        <v>95</v>
      </c>
      <c r="D37" s="93" t="n">
        <v>0.32</v>
      </c>
      <c r="E37" s="94" t="n">
        <v>64</v>
      </c>
      <c r="F37" s="95" t="n">
        <v>107</v>
      </c>
      <c r="G37" s="95" t="n">
        <v>79</v>
      </c>
      <c r="H37" s="96" t="n">
        <v>24</v>
      </c>
      <c r="I37" s="96" t="n">
        <v>0</v>
      </c>
      <c r="J37" s="96" t="n">
        <v>24</v>
      </c>
      <c r="K37" s="96" t="n">
        <v>0</v>
      </c>
      <c r="L37" s="97" t="n">
        <v>0</v>
      </c>
      <c r="M37" s="97" t="n">
        <v>0</v>
      </c>
      <c r="N37" s="97" t="n">
        <v>0</v>
      </c>
      <c r="O37" s="97" t="n">
        <v>0</v>
      </c>
      <c r="P37" s="97" t="n">
        <v>24</v>
      </c>
      <c r="Q37" s="92" t="n">
        <v>0</v>
      </c>
      <c r="R37" s="203" t="n">
        <v>3449</v>
      </c>
      <c r="S37" s="112" t="n">
        <v>3427</v>
      </c>
      <c r="T37" s="112" t="n">
        <v>3427</v>
      </c>
      <c r="U37" s="112" t="n">
        <v>3375</v>
      </c>
      <c r="V37" s="216" t="n">
        <v>3483</v>
      </c>
      <c r="W37" s="96" t="n">
        <v>43</v>
      </c>
      <c r="X37" s="96" t="n">
        <v>0</v>
      </c>
      <c r="Y37" s="96" t="n">
        <v>44</v>
      </c>
      <c r="Z37" s="221" t="n">
        <v>0</v>
      </c>
      <c r="AA37" s="221" t="n">
        <v>58</v>
      </c>
      <c r="AB37" s="97" t="n">
        <v>0</v>
      </c>
      <c r="AC37" s="100" t="n">
        <f aca="false">V37-U37+AZ37</f>
        <v>108</v>
      </c>
      <c r="AD37" s="101" t="n">
        <f aca="false">U37-T37</f>
        <v>-52</v>
      </c>
      <c r="AE37" s="95" t="n">
        <v>148</v>
      </c>
      <c r="AF37" s="102" t="n">
        <f aca="false">IF(AE37&gt;0, V37/(AE37*24),"no data")</f>
        <v>0.980574324324324</v>
      </c>
      <c r="AG37" s="103" t="n">
        <f aca="false">IF(R37&gt;0,R37/24,"no data")</f>
        <v>143.708333333333</v>
      </c>
      <c r="AH37" s="102" t="n">
        <f aca="false">IF(U37&gt;0,(U37/R37),"no data")</f>
        <v>0.978544505653813</v>
      </c>
      <c r="AI37" s="104" t="n">
        <f aca="false">IF(U37&gt;0,(1440-((W37*X37)+(Y37*Z37)+(AA37*AB37))/(W37+Y37+AA37))/1440,"no data")</f>
        <v>1</v>
      </c>
      <c r="AJ37" s="105" t="n">
        <f aca="false">IF(U37&gt;0,(1440-((X37*W37+AT37*AU37)+(Z37*Y37+AV37*AW37)+(AA37*AB37+AX37*AY37))/(W37+Y37+AA37))/1440,"no data")</f>
        <v>1</v>
      </c>
      <c r="AK37" s="127" t="n">
        <v>9.5</v>
      </c>
      <c r="AL37" s="133" t="n">
        <v>136.72</v>
      </c>
      <c r="AM37" s="94" t="n">
        <f aca="false">AK37*AL37</f>
        <v>1298.84</v>
      </c>
      <c r="AN37" s="127" t="n">
        <v>29.16274</v>
      </c>
      <c r="AO37" s="205" t="n">
        <v>979.03124920299</v>
      </c>
      <c r="AP37" s="109" t="n">
        <f aca="false">AN37*AO37</f>
        <v>28551.233772382</v>
      </c>
      <c r="AQ37" s="130" t="n">
        <f aca="false">IF(U37&gt;0,((((AK37*AL37)+(AN37*AO37))/(U37*1000))*1000000),"no data")</f>
        <v>8844.466302928</v>
      </c>
      <c r="AR37" s="111" t="n">
        <f aca="false">IF(S37&gt;0,S37/24, "no data")</f>
        <v>142.791666666667</v>
      </c>
      <c r="AS37" s="222"/>
      <c r="AT37" s="95" t="n">
        <v>0</v>
      </c>
      <c r="AU37" s="112" t="n">
        <v>0</v>
      </c>
      <c r="AV37" s="112" t="n">
        <v>0</v>
      </c>
      <c r="AW37" s="95" t="n">
        <v>0</v>
      </c>
      <c r="AX37" s="112" t="n">
        <v>0</v>
      </c>
      <c r="AY37" s="95" t="n">
        <v>0</v>
      </c>
      <c r="AZ37" s="95" t="n">
        <v>0</v>
      </c>
      <c r="BA37" s="223"/>
      <c r="BB37" s="113" t="n">
        <v>1039</v>
      </c>
      <c r="BC37" s="113" t="n">
        <v>1062</v>
      </c>
      <c r="BD37" s="113" t="n">
        <v>1382</v>
      </c>
      <c r="BE37" s="113" t="n">
        <f aca="false">BC37-BB37</f>
        <v>23</v>
      </c>
      <c r="BF37" s="113" t="n">
        <f aca="false">AQ37</f>
        <v>8844.466302928</v>
      </c>
      <c r="BG37" s="173" t="n">
        <f aca="false">BD37/24</f>
        <v>57.5833333333333</v>
      </c>
      <c r="BH37" s="115" t="n">
        <v>2.034</v>
      </c>
      <c r="BI37" s="116" t="n">
        <v>2.034</v>
      </c>
      <c r="BJ37" s="117" t="n">
        <v>27</v>
      </c>
      <c r="BK37" s="118" t="n">
        <v>26.79</v>
      </c>
      <c r="BL37" s="118" t="n">
        <v>21.73</v>
      </c>
      <c r="BM37" s="118" t="n">
        <v>26.83</v>
      </c>
      <c r="BN37" s="113" t="n">
        <v>988</v>
      </c>
      <c r="BO37" s="118" t="n">
        <v>50.01</v>
      </c>
      <c r="BP37" s="119" t="n">
        <v>0.9376</v>
      </c>
      <c r="BQ37" s="118" t="n">
        <v>94.92</v>
      </c>
      <c r="BR37" s="117" t="n">
        <v>86.17</v>
      </c>
      <c r="BS37" s="113" t="n">
        <v>12108</v>
      </c>
      <c r="BT37" s="113" t="n">
        <v>11803</v>
      </c>
      <c r="BU37" s="224" t="n">
        <f aca="false">BT37-BS37</f>
        <v>-305</v>
      </c>
      <c r="BV37" s="113" t="n">
        <f aca="false">BH37+BI37</f>
        <v>4.068</v>
      </c>
      <c r="BW37" s="114" t="n">
        <v>24</v>
      </c>
      <c r="BX37" s="114" t="n">
        <v>24</v>
      </c>
      <c r="BZ37" s="114" t="n">
        <v>24</v>
      </c>
      <c r="CA37" s="114" t="n">
        <v>7.23</v>
      </c>
      <c r="CC37" s="114" t="n">
        <v>2.1</v>
      </c>
      <c r="CD37" s="114" t="n">
        <v>3.7</v>
      </c>
      <c r="CE37" s="114" t="n">
        <v>1.9</v>
      </c>
      <c r="CF37" s="114" t="n">
        <v>1.9</v>
      </c>
    </row>
    <row r="38" customFormat="false" ht="15" hidden="false" customHeight="false" outlineLevel="0" collapsed="false">
      <c r="A38" s="90"/>
      <c r="B38" s="91" t="n">
        <v>43218</v>
      </c>
      <c r="C38" s="92" t="n">
        <v>94</v>
      </c>
      <c r="D38" s="93" t="n">
        <v>0.35</v>
      </c>
      <c r="E38" s="94" t="n">
        <v>66</v>
      </c>
      <c r="F38" s="95" t="n">
        <v>108</v>
      </c>
      <c r="G38" s="95" t="n">
        <v>82</v>
      </c>
      <c r="H38" s="96" t="n">
        <v>24</v>
      </c>
      <c r="I38" s="96" t="n">
        <v>0</v>
      </c>
      <c r="J38" s="96" t="n">
        <v>24</v>
      </c>
      <c r="K38" s="96" t="n">
        <v>0</v>
      </c>
      <c r="L38" s="97" t="n">
        <v>0</v>
      </c>
      <c r="M38" s="97" t="n">
        <v>0</v>
      </c>
      <c r="N38" s="97" t="n">
        <v>0</v>
      </c>
      <c r="O38" s="97" t="n">
        <v>0</v>
      </c>
      <c r="P38" s="97" t="n">
        <v>24</v>
      </c>
      <c r="Q38" s="92" t="n">
        <v>0</v>
      </c>
      <c r="R38" s="203" t="n">
        <v>3454</v>
      </c>
      <c r="S38" s="112" t="n">
        <v>3411</v>
      </c>
      <c r="T38" s="112" t="n">
        <v>3411</v>
      </c>
      <c r="U38" s="112" t="n">
        <v>3348</v>
      </c>
      <c r="V38" s="216" t="n">
        <v>3457</v>
      </c>
      <c r="W38" s="96" t="n">
        <v>43</v>
      </c>
      <c r="X38" s="96" t="n">
        <v>0</v>
      </c>
      <c r="Y38" s="96" t="n">
        <v>44</v>
      </c>
      <c r="Z38" s="221" t="n">
        <v>0</v>
      </c>
      <c r="AA38" s="221" t="n">
        <v>57</v>
      </c>
      <c r="AB38" s="97" t="n">
        <v>0</v>
      </c>
      <c r="AC38" s="100" t="n">
        <f aca="false">V38-U38+AZ38</f>
        <v>109</v>
      </c>
      <c r="AD38" s="101" t="n">
        <f aca="false">U38-T38</f>
        <v>-63</v>
      </c>
      <c r="AE38" s="95" t="n">
        <v>147</v>
      </c>
      <c r="AF38" s="102" t="n">
        <f aca="false">IF(AE38&gt;0, V38/(AE38*24),"no data")</f>
        <v>0.979875283446712</v>
      </c>
      <c r="AG38" s="103" t="n">
        <f aca="false">IF(R38&gt;0,R38/24,"no data")</f>
        <v>143.916666666667</v>
      </c>
      <c r="AH38" s="102" t="n">
        <f aca="false">IF(U38&gt;0,(U38/R38),"no data")</f>
        <v>0.969310943833237</v>
      </c>
      <c r="AI38" s="104" t="n">
        <f aca="false">IF(U38&gt;0,(1440-((W38*X38)+(Y38*Z38)+(AA38*AB38))/(W38+Y38+AA38))/1440,"no data")</f>
        <v>1</v>
      </c>
      <c r="AJ38" s="105" t="n">
        <f aca="false">IF(U38&gt;0,(1440-((X38*W38+AT38*AU38)+(Z38*Y38+AV38*AW38)+(AA38*AB38+AX38*AY38))/(W38+Y38+AA38))/1440,"no data")</f>
        <v>1</v>
      </c>
      <c r="AK38" s="127" t="n">
        <v>9.488</v>
      </c>
      <c r="AL38" s="133" t="n">
        <v>136.85</v>
      </c>
      <c r="AM38" s="94" t="n">
        <f aca="false">AK38*AL38</f>
        <v>1298.4328</v>
      </c>
      <c r="AN38" s="127" t="n">
        <v>28.99848</v>
      </c>
      <c r="AO38" s="205" t="n">
        <v>975.520096225733</v>
      </c>
      <c r="AP38" s="109" t="n">
        <f aca="false">AN38*AO38</f>
        <v>28288.6</v>
      </c>
      <c r="AQ38" s="130" t="n">
        <f aca="false">IF(U38&gt;0,((((AK38*AL38)+(AN38*AO38))/(U38*1000))*1000000),"no data")</f>
        <v>8837.22604540024</v>
      </c>
      <c r="AR38" s="111" t="n">
        <f aca="false">IF(S38&gt;0,S38/24, "no data")</f>
        <v>142.125</v>
      </c>
      <c r="AS38" s="222"/>
      <c r="AT38" s="95" t="n">
        <v>0</v>
      </c>
      <c r="AU38" s="112" t="n">
        <v>0</v>
      </c>
      <c r="AV38" s="112" t="n">
        <v>0</v>
      </c>
      <c r="AW38" s="95" t="n">
        <v>0</v>
      </c>
      <c r="AX38" s="112" t="n">
        <v>0</v>
      </c>
      <c r="AY38" s="95" t="n">
        <v>0</v>
      </c>
      <c r="AZ38" s="95" t="n">
        <v>0</v>
      </c>
      <c r="BA38" s="223"/>
      <c r="BB38" s="113" t="n">
        <v>1032</v>
      </c>
      <c r="BC38" s="113" t="n">
        <v>1055</v>
      </c>
      <c r="BD38" s="113" t="n">
        <v>1370</v>
      </c>
      <c r="BE38" s="113" t="n">
        <f aca="false">BC38-BB38</f>
        <v>23</v>
      </c>
      <c r="BF38" s="113" t="n">
        <f aca="false">AQ38</f>
        <v>8837.22604540024</v>
      </c>
      <c r="BG38" s="173" t="n">
        <f aca="false">BD38/24</f>
        <v>57.0833333333333</v>
      </c>
      <c r="BH38" s="115" t="n">
        <v>2.002</v>
      </c>
      <c r="BI38" s="116" t="n">
        <v>2.002</v>
      </c>
      <c r="BJ38" s="117" t="n">
        <v>27</v>
      </c>
      <c r="BK38" s="118" t="n">
        <v>26.72</v>
      </c>
      <c r="BL38" s="118" t="n">
        <v>21.61</v>
      </c>
      <c r="BM38" s="118" t="n">
        <v>27.22</v>
      </c>
      <c r="BN38" s="113" t="n">
        <v>989</v>
      </c>
      <c r="BO38" s="118" t="n">
        <v>49.98</v>
      </c>
      <c r="BP38" s="119" t="n">
        <v>0.9374</v>
      </c>
      <c r="BQ38" s="118" t="n">
        <v>95.27</v>
      </c>
      <c r="BR38" s="117" t="n">
        <v>86.35</v>
      </c>
      <c r="BS38" s="113" t="n">
        <v>12166</v>
      </c>
      <c r="BT38" s="113" t="n">
        <v>11861</v>
      </c>
      <c r="BU38" s="224" t="n">
        <f aca="false">BT38-BS38</f>
        <v>-305</v>
      </c>
      <c r="BV38" s="113" t="n">
        <f aca="false">BH38+BI38</f>
        <v>4.004</v>
      </c>
      <c r="BW38" s="114" t="n">
        <v>24</v>
      </c>
      <c r="BX38" s="114" t="n">
        <v>24</v>
      </c>
      <c r="BZ38" s="114" t="n">
        <v>24</v>
      </c>
      <c r="CA38" s="114" t="n">
        <v>6.7</v>
      </c>
      <c r="CC38" s="114" t="n">
        <v>2</v>
      </c>
      <c r="CD38" s="114" t="n">
        <v>3.5</v>
      </c>
      <c r="CE38" s="114" t="n">
        <v>1.8</v>
      </c>
      <c r="CF38" s="114" t="n">
        <v>1.7</v>
      </c>
    </row>
    <row r="39" customFormat="false" ht="15" hidden="false" customHeight="false" outlineLevel="0" collapsed="false">
      <c r="A39" s="90"/>
      <c r="B39" s="91" t="n">
        <v>43219</v>
      </c>
      <c r="C39" s="92" t="n">
        <v>95</v>
      </c>
      <c r="D39" s="93" t="n">
        <v>0.4</v>
      </c>
      <c r="E39" s="94" t="n">
        <v>69</v>
      </c>
      <c r="F39" s="95" t="n">
        <v>108</v>
      </c>
      <c r="G39" s="95" t="n">
        <v>81</v>
      </c>
      <c r="H39" s="96" t="n">
        <v>24</v>
      </c>
      <c r="I39" s="96" t="n">
        <v>0</v>
      </c>
      <c r="J39" s="96" t="n">
        <v>24</v>
      </c>
      <c r="K39" s="96" t="n">
        <v>0</v>
      </c>
      <c r="L39" s="97" t="n">
        <v>0</v>
      </c>
      <c r="M39" s="97" t="n">
        <v>0</v>
      </c>
      <c r="N39" s="97" t="n">
        <v>0</v>
      </c>
      <c r="O39" s="97" t="n">
        <v>0</v>
      </c>
      <c r="P39" s="97" t="n">
        <v>0</v>
      </c>
      <c r="Q39" s="92" t="n">
        <v>0</v>
      </c>
      <c r="R39" s="203" t="n">
        <v>3446</v>
      </c>
      <c r="S39" s="112" t="n">
        <v>3046</v>
      </c>
      <c r="T39" s="112" t="n">
        <v>3046</v>
      </c>
      <c r="U39" s="112" t="n">
        <v>2980</v>
      </c>
      <c r="V39" s="216" t="n">
        <v>3074</v>
      </c>
      <c r="W39" s="96" t="n">
        <v>43</v>
      </c>
      <c r="X39" s="96" t="n">
        <v>0</v>
      </c>
      <c r="Y39" s="96" t="n">
        <v>44</v>
      </c>
      <c r="Z39" s="221" t="n">
        <v>0</v>
      </c>
      <c r="AA39" s="221" t="n">
        <v>57</v>
      </c>
      <c r="AB39" s="97" t="n">
        <v>0</v>
      </c>
      <c r="AC39" s="100" t="n">
        <f aca="false">V39-U39+AZ39</f>
        <v>94</v>
      </c>
      <c r="AD39" s="101" t="n">
        <f aca="false">U39-T39</f>
        <v>-66</v>
      </c>
      <c r="AE39" s="95" t="n">
        <v>132</v>
      </c>
      <c r="AF39" s="102" t="n">
        <f aca="false">IF(AE39&gt;0, V39/(AE39*24),"no data")</f>
        <v>0.970328282828283</v>
      </c>
      <c r="AG39" s="103" t="n">
        <f aca="false">IF(R39&gt;0,R39/24,"no data")</f>
        <v>143.583333333333</v>
      </c>
      <c r="AH39" s="102" t="n">
        <f aca="false">IF(U39&gt;0,(U39/R39),"no data")</f>
        <v>0.864770748694138</v>
      </c>
      <c r="AI39" s="104" t="n">
        <f aca="false">IF(U39&gt;0,(1440-((W39*X39)+(Y39*Z39)+(AA39*AB39))/(W39+Y39+AA39))/1440,"no data")</f>
        <v>1</v>
      </c>
      <c r="AJ39" s="105" t="n">
        <f aca="false">IF(U39&gt;0,(1440-((X39*W39+AT39*AU39)+(Z39*Y39+AV39*AW39)+(AA39*AB39+AX39*AY39))/(W39+Y39+AA39))/1440,"no data")</f>
        <v>0.895833333333333</v>
      </c>
      <c r="AK39" s="127" t="n">
        <v>9.503</v>
      </c>
      <c r="AL39" s="133" t="n">
        <v>139.33</v>
      </c>
      <c r="AM39" s="94" t="n">
        <f aca="false">AK39*AL39</f>
        <v>1324.05299</v>
      </c>
      <c r="AN39" s="127" t="n">
        <v>24.87278</v>
      </c>
      <c r="AO39" s="205" t="n">
        <v>974.791720105272</v>
      </c>
      <c r="AP39" s="109" t="n">
        <f aca="false">AN39*AO39</f>
        <v>24245.78</v>
      </c>
      <c r="AQ39" s="130" t="n">
        <f aca="false">IF(U39&gt;0,((((AK39*AL39)+(AN39*AO39))/(U39*1000))*1000000),"no data")</f>
        <v>8580.48086912752</v>
      </c>
      <c r="AR39" s="111" t="n">
        <f aca="false">IF(S39&gt;0,S39/24, "no data")</f>
        <v>126.916666666667</v>
      </c>
      <c r="AS39" s="222"/>
      <c r="AT39" s="95" t="n">
        <v>0</v>
      </c>
      <c r="AU39" s="112" t="n">
        <v>0</v>
      </c>
      <c r="AV39" s="112" t="n">
        <v>0</v>
      </c>
      <c r="AW39" s="95" t="n">
        <v>0</v>
      </c>
      <c r="AX39" s="112" t="n">
        <v>15</v>
      </c>
      <c r="AY39" s="95" t="n">
        <v>1440</v>
      </c>
      <c r="AZ39" s="95" t="n">
        <v>0</v>
      </c>
      <c r="BA39" s="223"/>
      <c r="BB39" s="113" t="n">
        <v>1024</v>
      </c>
      <c r="BC39" s="113" t="n">
        <v>1045</v>
      </c>
      <c r="BD39" s="113" t="n">
        <v>1005</v>
      </c>
      <c r="BE39" s="113" t="n">
        <f aca="false">BC39-BB39</f>
        <v>21</v>
      </c>
      <c r="BF39" s="113" t="n">
        <f aca="false">AQ39</f>
        <v>8580.48086912752</v>
      </c>
      <c r="BG39" s="173" t="n">
        <f aca="false">BD39/24</f>
        <v>41.875</v>
      </c>
      <c r="BH39" s="115" t="n">
        <v>0</v>
      </c>
      <c r="BI39" s="116" t="n">
        <v>0</v>
      </c>
      <c r="BJ39" s="117" t="n">
        <v>27</v>
      </c>
      <c r="BK39" s="118" t="n">
        <v>26.56</v>
      </c>
      <c r="BL39" s="118" t="n">
        <v>21.44</v>
      </c>
      <c r="BM39" s="118" t="n">
        <v>27.15</v>
      </c>
      <c r="BN39" s="113" t="n">
        <v>987</v>
      </c>
      <c r="BO39" s="118" t="n">
        <v>50.09</v>
      </c>
      <c r="BP39" s="119" t="n">
        <v>0.9374</v>
      </c>
      <c r="BQ39" s="118" t="n">
        <v>95.61</v>
      </c>
      <c r="BR39" s="117" t="n">
        <v>86.68</v>
      </c>
      <c r="BS39" s="113" t="n">
        <v>12182</v>
      </c>
      <c r="BT39" s="113" t="n">
        <v>11878</v>
      </c>
      <c r="BU39" s="224" t="n">
        <f aca="false">BT39-BS39</f>
        <v>-304</v>
      </c>
      <c r="BV39" s="113" t="n">
        <f aca="false">BH39+BI39</f>
        <v>0</v>
      </c>
      <c r="BW39" s="114" t="n">
        <v>0</v>
      </c>
      <c r="BX39" s="114" t="n">
        <v>0</v>
      </c>
      <c r="BZ39" s="114" t="n">
        <v>24</v>
      </c>
      <c r="CA39" s="114" t="n">
        <v>7</v>
      </c>
      <c r="CC39" s="114" t="n">
        <v>2.1</v>
      </c>
      <c r="CD39" s="114" t="n">
        <v>3.9</v>
      </c>
      <c r="CE39" s="114" t="n">
        <v>1.8</v>
      </c>
      <c r="CF39" s="114" t="n">
        <v>1.4</v>
      </c>
    </row>
    <row r="40" customFormat="false" ht="15" hidden="false" customHeight="true" outlineLevel="0" collapsed="false">
      <c r="A40" s="90" t="s">
        <v>109</v>
      </c>
      <c r="B40" s="91" t="n">
        <v>43220</v>
      </c>
      <c r="C40" s="381" t="n">
        <v>96.1</v>
      </c>
      <c r="D40" s="166" t="n">
        <v>0.38</v>
      </c>
      <c r="E40" s="382" t="n">
        <v>68.9</v>
      </c>
      <c r="F40" s="381" t="n">
        <v>109</v>
      </c>
      <c r="G40" s="381" t="n">
        <v>82</v>
      </c>
      <c r="H40" s="381" t="n">
        <v>24</v>
      </c>
      <c r="I40" s="381" t="n">
        <v>0</v>
      </c>
      <c r="J40" s="381" t="n">
        <v>24</v>
      </c>
      <c r="K40" s="381" t="n">
        <v>0</v>
      </c>
      <c r="L40" s="381" t="n">
        <v>0</v>
      </c>
      <c r="M40" s="381" t="n">
        <v>0</v>
      </c>
      <c r="N40" s="381" t="n">
        <v>0</v>
      </c>
      <c r="O40" s="381" t="n">
        <v>0</v>
      </c>
      <c r="P40" s="381" t="n">
        <v>11</v>
      </c>
      <c r="Q40" s="381" t="n">
        <v>0</v>
      </c>
      <c r="R40" s="381" t="n">
        <v>3432</v>
      </c>
      <c r="S40" s="381" t="n">
        <v>3199</v>
      </c>
      <c r="T40" s="381" t="n">
        <v>3199</v>
      </c>
      <c r="U40" s="381" t="n">
        <v>3130</v>
      </c>
      <c r="V40" s="381" t="n">
        <v>3233</v>
      </c>
      <c r="W40" s="381" t="n">
        <v>42</v>
      </c>
      <c r="X40" s="381" t="n">
        <v>0</v>
      </c>
      <c r="Y40" s="144" t="n">
        <v>43</v>
      </c>
      <c r="Z40" s="144" t="n">
        <v>0</v>
      </c>
      <c r="AA40" s="144" t="n">
        <v>57</v>
      </c>
      <c r="AB40" s="143" t="n">
        <v>0</v>
      </c>
      <c r="AC40" s="149" t="n">
        <f aca="false">V40-U40+AZ40</f>
        <v>103</v>
      </c>
      <c r="AD40" s="150" t="n">
        <f aca="false">U40-T40</f>
        <v>-69</v>
      </c>
      <c r="AE40" s="143" t="n">
        <v>145</v>
      </c>
      <c r="AF40" s="151" t="n">
        <f aca="false">IF(AE40&gt;0, V40/(AE40*24),"no data")</f>
        <v>0.929022988505747</v>
      </c>
      <c r="AG40" s="152" t="n">
        <f aca="false">IF(R40&gt;0,R40/24,"no data")</f>
        <v>143</v>
      </c>
      <c r="AH40" s="151" t="n">
        <f aca="false">IF(U40&gt;0,(U40/R40),"no data")</f>
        <v>0.912004662004662</v>
      </c>
      <c r="AI40" s="153" t="n">
        <f aca="false">IF(U40&gt;0,(1440-((W40*X40)+(Y40*Z40)+(AA40*AB40))/(W40+Y40+AA40))/1440,"no data")</f>
        <v>1</v>
      </c>
      <c r="AJ40" s="154" t="n">
        <f aca="false">IF(U40&gt;0,(1440-((X40*W40+AT40*AU40)+(Z40*Y40+AV40*AW40)+(AA40*AB40+AX40*AY40))/(W40+Y40+AA40))/1440,"no data")</f>
        <v>0.942781690140845</v>
      </c>
      <c r="AK40" s="127" t="n">
        <v>9.481</v>
      </c>
      <c r="AL40" s="133" t="n">
        <v>140.94</v>
      </c>
      <c r="AM40" s="142" t="n">
        <f aca="false">AK40*AL40</f>
        <v>1336.25214</v>
      </c>
      <c r="AN40" s="127" t="n">
        <v>26.73255</v>
      </c>
      <c r="AO40" s="205" t="n">
        <v>973.257321130981</v>
      </c>
      <c r="AP40" s="155" t="n">
        <f aca="false">AN40*AO40</f>
        <v>26017.65</v>
      </c>
      <c r="AQ40" s="156" t="n">
        <f aca="false">IF(U40&gt;0,((((AK40*AL40)+(AN40*AO40))/(U40*1000))*1000000),"no data")</f>
        <v>8739.26585942492</v>
      </c>
      <c r="AR40" s="157" t="n">
        <f aca="false">IF(S40&gt;0,S40/24, "no data")</f>
        <v>133.291666666667</v>
      </c>
      <c r="AS40" s="383"/>
      <c r="AT40" s="143" t="n">
        <v>0</v>
      </c>
      <c r="AU40" s="159" t="n">
        <v>0</v>
      </c>
      <c r="AV40" s="159" t="n">
        <v>0</v>
      </c>
      <c r="AW40" s="143" t="n">
        <v>0</v>
      </c>
      <c r="AX40" s="159" t="n">
        <v>15</v>
      </c>
      <c r="AY40" s="143" t="n">
        <v>780</v>
      </c>
      <c r="AZ40" s="143" t="n">
        <v>0</v>
      </c>
      <c r="BA40" s="384"/>
      <c r="BB40" s="160" t="n">
        <v>1019</v>
      </c>
      <c r="BC40" s="160" t="n">
        <v>1043</v>
      </c>
      <c r="BD40" s="160" t="n">
        <v>1171</v>
      </c>
      <c r="BE40" s="160" t="n">
        <f aca="false">BC40-BB40</f>
        <v>24</v>
      </c>
      <c r="BF40" s="160" t="n">
        <f aca="false">AQ40</f>
        <v>8739.26585942492</v>
      </c>
      <c r="BG40" s="385" t="n">
        <f aca="false">BD40/24</f>
        <v>48.7916666666667</v>
      </c>
      <c r="BH40" s="187" t="n">
        <v>0.958</v>
      </c>
      <c r="BI40" s="188" t="n">
        <v>0.958</v>
      </c>
      <c r="BJ40" s="189" t="n">
        <v>27</v>
      </c>
      <c r="BK40" s="190" t="n">
        <v>26.56</v>
      </c>
      <c r="BL40" s="189" t="n">
        <v>21.52</v>
      </c>
      <c r="BM40" s="189" t="n">
        <v>27.06</v>
      </c>
      <c r="BN40" s="190" t="n">
        <v>982.83</v>
      </c>
      <c r="BO40" s="189" t="n">
        <v>50.01</v>
      </c>
      <c r="BP40" s="191" t="n">
        <v>0.9391</v>
      </c>
      <c r="BQ40" s="192" t="n">
        <v>95.48</v>
      </c>
      <c r="BR40" s="189" t="n">
        <v>86.85</v>
      </c>
      <c r="BS40" s="160" t="n">
        <v>12242</v>
      </c>
      <c r="BT40" s="160" t="n">
        <v>11948</v>
      </c>
      <c r="BU40" s="386" t="n">
        <f aca="false">BT40-BS40</f>
        <v>-294</v>
      </c>
      <c r="BV40" s="160" t="n">
        <f aca="false">BH40+BI40</f>
        <v>1.916</v>
      </c>
      <c r="BW40" s="162" t="n">
        <v>11</v>
      </c>
      <c r="BX40" s="162" t="n">
        <v>11</v>
      </c>
      <c r="BZ40" s="162" t="n">
        <v>24</v>
      </c>
      <c r="CA40" s="162" t="n">
        <v>6.73</v>
      </c>
      <c r="CC40" s="162" t="n">
        <v>2.2</v>
      </c>
      <c r="CD40" s="162" t="n">
        <v>3.9</v>
      </c>
      <c r="CE40" s="162" t="n">
        <v>1.8</v>
      </c>
      <c r="CF40" s="162" t="n">
        <v>1.5</v>
      </c>
    </row>
    <row r="41" customFormat="false" ht="15" hidden="false" customHeight="false" outlineLevel="0" collapsed="false">
      <c r="A41" s="90"/>
      <c r="B41" s="91" t="n">
        <v>43221</v>
      </c>
      <c r="C41" s="381"/>
      <c r="D41" s="166"/>
      <c r="E41" s="382"/>
      <c r="F41" s="381"/>
      <c r="G41" s="381"/>
      <c r="H41" s="381"/>
      <c r="I41" s="381"/>
      <c r="J41" s="381"/>
      <c r="K41" s="387"/>
      <c r="L41" s="387"/>
      <c r="M41" s="387"/>
      <c r="N41" s="381"/>
      <c r="O41" s="381"/>
      <c r="P41" s="381"/>
      <c r="Q41" s="381"/>
      <c r="R41" s="381"/>
      <c r="S41" s="381"/>
      <c r="T41" s="381"/>
      <c r="U41" s="381"/>
      <c r="V41" s="381"/>
      <c r="W41" s="381"/>
      <c r="X41" s="381"/>
      <c r="Y41" s="209"/>
      <c r="Z41" s="144"/>
      <c r="AA41" s="144"/>
      <c r="AB41" s="143"/>
      <c r="AC41" s="149" t="n">
        <f aca="false">V41-U41+AZ41</f>
        <v>0</v>
      </c>
      <c r="AD41" s="150" t="n">
        <f aca="false">U41-T41</f>
        <v>0</v>
      </c>
      <c r="AE41" s="143"/>
      <c r="AF41" s="151" t="str">
        <f aca="false">IF(AE41&gt;0, V41/(AE41*24),"no data")</f>
        <v>no data</v>
      </c>
      <c r="AG41" s="152" t="str">
        <f aca="false">IF(R41&gt;0,R41/24,"no data")</f>
        <v>no data</v>
      </c>
      <c r="AH41" s="151" t="str">
        <f aca="false">IF(U41&gt;0,(U41/R41),"no data")</f>
        <v>no data</v>
      </c>
      <c r="AI41" s="153" t="str">
        <f aca="false">IF(U41&gt;0,(1440-((W41*X41)+(Y41*Z41)+(AA41*AB41))/(W41+Y41+AA41))/1440,"no data")</f>
        <v>no data</v>
      </c>
      <c r="AJ41" s="154" t="str">
        <f aca="false">IF(U41&gt;0,(1440-((X41*W41+AT41*AU41)+(Z41*Y41+AV41*AW41)+(AA41*AB41+AX41*AY41))/(W41+Y41+AA41))/1440,"no data")</f>
        <v>no data</v>
      </c>
      <c r="AK41" s="238"/>
      <c r="AL41" s="239"/>
      <c r="AM41" s="142" t="n">
        <f aca="false">AK41*AL41</f>
        <v>0</v>
      </c>
      <c r="AN41" s="238"/>
      <c r="AO41" s="388"/>
      <c r="AP41" s="155" t="n">
        <f aca="false">AN41*AO41</f>
        <v>0</v>
      </c>
      <c r="AQ41" s="156" t="str">
        <f aca="false">IF(U41&gt;0,((((AK41*AL41)+(AN41*AO41))/(U41*1000))*1000000),"no data")</f>
        <v>no data</v>
      </c>
      <c r="AR41" s="157" t="str">
        <f aca="false">IF(S41&gt;0,S41/24, "no data")</f>
        <v>no data</v>
      </c>
      <c r="AS41" s="383"/>
      <c r="AT41" s="143"/>
      <c r="AU41" s="159"/>
      <c r="AV41" s="159"/>
      <c r="AW41" s="143"/>
      <c r="AX41" s="159"/>
      <c r="AY41" s="143"/>
      <c r="AZ41" s="143"/>
      <c r="BA41" s="384"/>
      <c r="BB41" s="160"/>
      <c r="BC41" s="160"/>
      <c r="BD41" s="160"/>
      <c r="BE41" s="160" t="n">
        <f aca="false">BC41-BB41</f>
        <v>0</v>
      </c>
      <c r="BF41" s="160" t="str">
        <f aca="false">AQ41</f>
        <v>no data</v>
      </c>
      <c r="BG41" s="385" t="n">
        <f aca="false">BD41/24</f>
        <v>0</v>
      </c>
      <c r="BH41" s="187"/>
      <c r="BI41" s="188"/>
      <c r="BJ41" s="189"/>
      <c r="BK41" s="189"/>
      <c r="BL41" s="190"/>
      <c r="BM41" s="189"/>
      <c r="BN41" s="190"/>
      <c r="BO41" s="189"/>
      <c r="BP41" s="191"/>
      <c r="BQ41" s="389"/>
      <c r="BR41" s="189"/>
      <c r="BS41" s="160"/>
      <c r="BT41" s="160"/>
      <c r="BU41" s="386" t="n">
        <f aca="false">BT41-BS41</f>
        <v>0</v>
      </c>
      <c r="BV41" s="160" t="n">
        <f aca="false">BH41+BI41</f>
        <v>0</v>
      </c>
      <c r="BW41" s="162"/>
      <c r="BX41" s="162"/>
      <c r="BZ41" s="162"/>
      <c r="CA41" s="162"/>
      <c r="CC41" s="162"/>
      <c r="CD41" s="162"/>
      <c r="CE41" s="162"/>
      <c r="CF41" s="162"/>
    </row>
    <row r="42" customFormat="false" ht="15" hidden="false" customHeight="false" outlineLevel="0" collapsed="false">
      <c r="A42" s="90"/>
      <c r="B42" s="91" t="n">
        <v>43222</v>
      </c>
      <c r="C42" s="160"/>
      <c r="D42" s="166"/>
      <c r="E42" s="160"/>
      <c r="F42" s="160"/>
      <c r="G42" s="160"/>
      <c r="H42" s="160"/>
      <c r="I42" s="160"/>
      <c r="J42" s="160"/>
      <c r="K42" s="160"/>
      <c r="L42" s="160"/>
      <c r="M42" s="160"/>
      <c r="N42" s="160"/>
      <c r="O42" s="160"/>
      <c r="P42" s="160"/>
      <c r="Q42" s="160"/>
      <c r="R42" s="381"/>
      <c r="S42" s="381"/>
      <c r="T42" s="381"/>
      <c r="U42" s="381"/>
      <c r="V42" s="381"/>
      <c r="W42" s="381"/>
      <c r="X42" s="381"/>
      <c r="Y42" s="209"/>
      <c r="Z42" s="144"/>
      <c r="AA42" s="144"/>
      <c r="AB42" s="143"/>
      <c r="AC42" s="149" t="n">
        <f aca="false">V42-U42+AZ42</f>
        <v>0</v>
      </c>
      <c r="AD42" s="150" t="n">
        <f aca="false">U42-T42</f>
        <v>0</v>
      </c>
      <c r="AE42" s="143"/>
      <c r="AF42" s="151" t="str">
        <f aca="false">IF(AE42&gt;0, V42/(AE42*24),"no data")</f>
        <v>no data</v>
      </c>
      <c r="AG42" s="152" t="str">
        <f aca="false">IF(R42&gt;0,R42/24,"no data")</f>
        <v>no data</v>
      </c>
      <c r="AH42" s="151" t="str">
        <f aca="false">IF(U42&gt;0,(U42/R42),"no data")</f>
        <v>no data</v>
      </c>
      <c r="AI42" s="153" t="str">
        <f aca="false">IF(U42&gt;0,(1440-((W42*X42)+(Y42*Z42)+(AA42*AB42))/(W42+Y42+AA42))/1440,"no data")</f>
        <v>no data</v>
      </c>
      <c r="AJ42" s="154" t="str">
        <f aca="false">IF(U42&gt;0,(1440-((X42*W42+AT42*AU42)+(Z42*Y42+AV42*AW42)+(AA42*AB42+AX42*AY42))/(W42+Y42+AA42))/1440,"no data")</f>
        <v>no data</v>
      </c>
      <c r="AK42" s="238"/>
      <c r="AL42" s="239"/>
      <c r="AM42" s="142" t="n">
        <f aca="false">AK42*AL42</f>
        <v>0</v>
      </c>
      <c r="AN42" s="238"/>
      <c r="AO42" s="388"/>
      <c r="AP42" s="155" t="n">
        <f aca="false">AN42*AO42</f>
        <v>0</v>
      </c>
      <c r="AQ42" s="156" t="str">
        <f aca="false">IF(U42&gt;0,((((AK42*AL42)+(AN42*AO42))/(U42*1000))*1000000),"no data")</f>
        <v>no data</v>
      </c>
      <c r="AR42" s="157" t="str">
        <f aca="false">IF(S42&gt;0,S42/24, "no data")</f>
        <v>no data</v>
      </c>
      <c r="AS42" s="383"/>
      <c r="AT42" s="143"/>
      <c r="AU42" s="159"/>
      <c r="AV42" s="159"/>
      <c r="AW42" s="143"/>
      <c r="AX42" s="159"/>
      <c r="AY42" s="143"/>
      <c r="AZ42" s="143"/>
      <c r="BA42" s="384"/>
      <c r="BB42" s="160"/>
      <c r="BC42" s="160"/>
      <c r="BD42" s="160"/>
      <c r="BE42" s="160" t="n">
        <f aca="false">BC42-BB42</f>
        <v>0</v>
      </c>
      <c r="BF42" s="160" t="str">
        <f aca="false">AQ42</f>
        <v>no data</v>
      </c>
      <c r="BG42" s="385" t="n">
        <f aca="false">BD42/24</f>
        <v>0</v>
      </c>
      <c r="BH42" s="187"/>
      <c r="BI42" s="188"/>
      <c r="BJ42" s="189"/>
      <c r="BK42" s="190"/>
      <c r="BL42" s="189"/>
      <c r="BM42" s="189"/>
      <c r="BN42" s="190"/>
      <c r="BO42" s="189"/>
      <c r="BP42" s="191"/>
      <c r="BQ42" s="190"/>
      <c r="BR42" s="189"/>
      <c r="BS42" s="160"/>
      <c r="BT42" s="160"/>
      <c r="BU42" s="386" t="n">
        <f aca="false">BT42-BS42</f>
        <v>0</v>
      </c>
      <c r="BV42" s="160" t="n">
        <f aca="false">BH42+BI42</f>
        <v>0</v>
      </c>
      <c r="BW42" s="162"/>
      <c r="BX42" s="162"/>
      <c r="BZ42" s="162"/>
      <c r="CA42" s="162"/>
      <c r="CC42" s="162"/>
      <c r="CD42" s="162"/>
      <c r="CE42" s="162"/>
      <c r="CF42" s="162"/>
    </row>
    <row r="43" customFormat="false" ht="15" hidden="false" customHeight="false" outlineLevel="0" collapsed="false">
      <c r="A43" s="90"/>
      <c r="B43" s="91" t="n">
        <v>43223</v>
      </c>
      <c r="C43" s="140"/>
      <c r="D43" s="153"/>
      <c r="E43" s="142"/>
      <c r="F43" s="160"/>
      <c r="G43" s="143"/>
      <c r="H43" s="143"/>
      <c r="I43" s="143"/>
      <c r="J43" s="143"/>
      <c r="K43" s="143"/>
      <c r="L43" s="170"/>
      <c r="M43" s="170"/>
      <c r="N43" s="170"/>
      <c r="O43" s="170"/>
      <c r="P43" s="170"/>
      <c r="Q43" s="170"/>
      <c r="R43" s="381"/>
      <c r="S43" s="381"/>
      <c r="T43" s="381"/>
      <c r="U43" s="381"/>
      <c r="V43" s="381"/>
      <c r="W43" s="143"/>
      <c r="X43" s="143"/>
      <c r="Y43" s="144"/>
      <c r="Z43" s="144"/>
      <c r="AA43" s="144"/>
      <c r="AB43" s="143"/>
      <c r="AC43" s="149" t="n">
        <f aca="false">V43-U43+AZ43</f>
        <v>0</v>
      </c>
      <c r="AD43" s="150" t="n">
        <f aca="false">U43-T43</f>
        <v>0</v>
      </c>
      <c r="AE43" s="143"/>
      <c r="AF43" s="151" t="str">
        <f aca="false">IF(AE43&gt;0, V43/(AE43*24),"no data")</f>
        <v>no data</v>
      </c>
      <c r="AG43" s="152" t="str">
        <f aca="false">IF(R43&gt;0,R43/24,"no data")</f>
        <v>no data</v>
      </c>
      <c r="AH43" s="151" t="str">
        <f aca="false">IF(U43&gt;0,(U43/R43),"no data")</f>
        <v>no data</v>
      </c>
      <c r="AI43" s="153" t="str">
        <f aca="false">IF(U43&gt;0,(1440-((W43*X43)+(Y43*Z43)+(AA43*AB43))/(W43+Y43+AA43))/1440,"no data")</f>
        <v>no data</v>
      </c>
      <c r="AJ43" s="154" t="str">
        <f aca="false">IF(U43&gt;0,(1440-((X43*W43+AT43*AU43)+(Z43*Y43+AV43*AW43)+(AA43*AB43+AX43*AY43))/(W43+Y43+AA43))/1440,"no data")</f>
        <v>no data</v>
      </c>
      <c r="AK43" s="238"/>
      <c r="AL43" s="239"/>
      <c r="AM43" s="142" t="n">
        <f aca="false">AK43*AL43</f>
        <v>0</v>
      </c>
      <c r="AN43" s="238"/>
      <c r="AO43" s="388"/>
      <c r="AP43" s="155" t="n">
        <f aca="false">AN43*AO43</f>
        <v>0</v>
      </c>
      <c r="AQ43" s="156" t="str">
        <f aca="false">IF(U43&gt;0,((((AK43*AL43)+(AN43*AO43))/(U43*1000))*1000000),"no data")</f>
        <v>no data</v>
      </c>
      <c r="AR43" s="157" t="str">
        <f aca="false">IF(S43&gt;0,S43/24, "no data")</f>
        <v>no data</v>
      </c>
      <c r="AS43" s="383"/>
      <c r="AT43" s="143"/>
      <c r="AU43" s="159"/>
      <c r="AV43" s="159"/>
      <c r="AW43" s="143"/>
      <c r="AX43" s="159"/>
      <c r="AY43" s="143"/>
      <c r="AZ43" s="143"/>
      <c r="BA43" s="384"/>
      <c r="BB43" s="160"/>
      <c r="BC43" s="160"/>
      <c r="BD43" s="160"/>
      <c r="BE43" s="160" t="n">
        <f aca="false">BC43-BB43</f>
        <v>0</v>
      </c>
      <c r="BF43" s="160" t="str">
        <f aca="false">AQ43</f>
        <v>no data</v>
      </c>
      <c r="BG43" s="385" t="n">
        <f aca="false">BD43/24</f>
        <v>0</v>
      </c>
      <c r="BH43" s="187"/>
      <c r="BI43" s="188"/>
      <c r="BJ43" s="189"/>
      <c r="BK43" s="190"/>
      <c r="BL43" s="189"/>
      <c r="BM43" s="189"/>
      <c r="BN43" s="190"/>
      <c r="BO43" s="189"/>
      <c r="BP43" s="165"/>
      <c r="BQ43" s="189"/>
      <c r="BR43" s="189"/>
      <c r="BS43" s="160"/>
      <c r="BT43" s="160"/>
      <c r="BU43" s="386" t="n">
        <f aca="false">BT43-BS43</f>
        <v>0</v>
      </c>
      <c r="BV43" s="160" t="n">
        <f aca="false">BH43+BI43</f>
        <v>0</v>
      </c>
      <c r="BW43" s="162"/>
      <c r="BX43" s="162"/>
      <c r="BZ43" s="162"/>
      <c r="CA43" s="162"/>
      <c r="CC43" s="162"/>
      <c r="CD43" s="162"/>
      <c r="CE43" s="162"/>
      <c r="CF43" s="162"/>
    </row>
    <row r="44" customFormat="false" ht="15" hidden="false" customHeight="false" outlineLevel="0" collapsed="false">
      <c r="A44" s="90"/>
      <c r="B44" s="91" t="n">
        <v>43224</v>
      </c>
      <c r="C44" s="140"/>
      <c r="D44" s="166"/>
      <c r="E44" s="142"/>
      <c r="F44" s="160"/>
      <c r="G44" s="143"/>
      <c r="H44" s="144"/>
      <c r="I44" s="144"/>
      <c r="J44" s="144"/>
      <c r="K44" s="144"/>
      <c r="L44" s="170"/>
      <c r="M44" s="170"/>
      <c r="N44" s="170"/>
      <c r="O44" s="170"/>
      <c r="P44" s="170"/>
      <c r="Q44" s="170"/>
      <c r="R44" s="381"/>
      <c r="S44" s="381"/>
      <c r="T44" s="381"/>
      <c r="U44" s="381"/>
      <c r="V44" s="381"/>
      <c r="W44" s="144"/>
      <c r="X44" s="144"/>
      <c r="Y44" s="144"/>
      <c r="Z44" s="144"/>
      <c r="AA44" s="144"/>
      <c r="AB44" s="143"/>
      <c r="AC44" s="149" t="n">
        <f aca="false">V44-U44+AZ44</f>
        <v>0</v>
      </c>
      <c r="AD44" s="150" t="n">
        <f aca="false">U44-T44</f>
        <v>0</v>
      </c>
      <c r="AE44" s="143"/>
      <c r="AF44" s="151" t="str">
        <f aca="false">IF(AE44&gt;0, V44/(AE44*24),"no data")</f>
        <v>no data</v>
      </c>
      <c r="AG44" s="152" t="str">
        <f aca="false">IF(R44&gt;0,R44/24,"no data")</f>
        <v>no data</v>
      </c>
      <c r="AH44" s="151" t="str">
        <f aca="false">IF(U44&gt;0,(U44/R44),"no data")</f>
        <v>no data</v>
      </c>
      <c r="AI44" s="153" t="str">
        <f aca="false">IF(U44&gt;0,(1440-((W44*X44)+(Y44*Z44)+(AA44*AB44))/(W44+Y44+AA44))/1440,"no data")</f>
        <v>no data</v>
      </c>
      <c r="AJ44" s="154" t="str">
        <f aca="false">IF(U44&gt;0,(1440-((X44*W44+AT44*AU44)+(Z44*Y44+AV44*AW44)+(AA44*AB44+AX44*AY44))/(W44+Y44+AA44))/1440,"no data")</f>
        <v>no data</v>
      </c>
      <c r="AK44" s="238"/>
      <c r="AL44" s="239"/>
      <c r="AM44" s="142" t="n">
        <f aca="false">AK44*AL44</f>
        <v>0</v>
      </c>
      <c r="AN44" s="238"/>
      <c r="AO44" s="388"/>
      <c r="AP44" s="155" t="n">
        <f aca="false">AN44*AO44</f>
        <v>0</v>
      </c>
      <c r="AQ44" s="156" t="str">
        <f aca="false">IF(U44&gt;0,((((AK44*AL44)+(AN44*AO44))/(U44*1000))*1000000),"no data")</f>
        <v>no data</v>
      </c>
      <c r="AR44" s="157" t="str">
        <f aca="false">IF(S44&gt;0,S44/24, "no data")</f>
        <v>no data</v>
      </c>
      <c r="AS44" s="383"/>
      <c r="AT44" s="143"/>
      <c r="AU44" s="159"/>
      <c r="AV44" s="159"/>
      <c r="AW44" s="143"/>
      <c r="AX44" s="159"/>
      <c r="AY44" s="143"/>
      <c r="AZ44" s="143"/>
      <c r="BA44" s="384"/>
      <c r="BB44" s="160"/>
      <c r="BC44" s="160"/>
      <c r="BD44" s="160"/>
      <c r="BE44" s="160" t="n">
        <f aca="false">BC44-BB44</f>
        <v>0</v>
      </c>
      <c r="BF44" s="160" t="str">
        <f aca="false">AQ44</f>
        <v>no data</v>
      </c>
      <c r="BG44" s="385" t="n">
        <f aca="false">BD44/24</f>
        <v>0</v>
      </c>
      <c r="BH44" s="187"/>
      <c r="BI44" s="188"/>
      <c r="BJ44" s="189"/>
      <c r="BK44" s="190"/>
      <c r="BL44" s="190"/>
      <c r="BM44" s="190"/>
      <c r="BN44" s="190"/>
      <c r="BO44" s="189"/>
      <c r="BP44" s="191"/>
      <c r="BQ44" s="162"/>
      <c r="BR44" s="162"/>
      <c r="BS44" s="160"/>
      <c r="BT44" s="160"/>
      <c r="BU44" s="386" t="n">
        <f aca="false">BT44-BS44</f>
        <v>0</v>
      </c>
      <c r="BV44" s="160" t="n">
        <f aca="false">BH44+BI44</f>
        <v>0</v>
      </c>
      <c r="BW44" s="162"/>
      <c r="BX44" s="162"/>
      <c r="BZ44" s="162"/>
      <c r="CA44" s="162"/>
      <c r="CC44" s="162"/>
      <c r="CD44" s="162"/>
      <c r="CE44" s="162"/>
      <c r="CF44" s="162"/>
    </row>
    <row r="45" customFormat="false" ht="15" hidden="false" customHeight="false" outlineLevel="0" collapsed="false">
      <c r="A45" s="90"/>
      <c r="B45" s="91" t="n">
        <v>43225</v>
      </c>
      <c r="C45" s="140"/>
      <c r="D45" s="166"/>
      <c r="E45" s="142"/>
      <c r="F45" s="160"/>
      <c r="G45" s="143"/>
      <c r="H45" s="144"/>
      <c r="I45" s="144"/>
      <c r="J45" s="144"/>
      <c r="K45" s="144"/>
      <c r="L45" s="170"/>
      <c r="M45" s="170"/>
      <c r="N45" s="170"/>
      <c r="O45" s="170"/>
      <c r="P45" s="170"/>
      <c r="Q45" s="170"/>
      <c r="R45" s="381"/>
      <c r="S45" s="381"/>
      <c r="T45" s="381"/>
      <c r="U45" s="381"/>
      <c r="V45" s="381"/>
      <c r="W45" s="144"/>
      <c r="X45" s="144"/>
      <c r="Y45" s="144"/>
      <c r="Z45" s="144"/>
      <c r="AA45" s="144"/>
      <c r="AB45" s="143"/>
      <c r="AC45" s="149" t="n">
        <f aca="false">V45-U45+AZ45</f>
        <v>0</v>
      </c>
      <c r="AD45" s="150" t="n">
        <f aca="false">U45-T45</f>
        <v>0</v>
      </c>
      <c r="AE45" s="143"/>
      <c r="AF45" s="151" t="str">
        <f aca="false">IF(AE45&gt;0, V45/(AE45*24),"no data")</f>
        <v>no data</v>
      </c>
      <c r="AG45" s="152" t="str">
        <f aca="false">IF(R45&gt;0,R45/24,"no data")</f>
        <v>no data</v>
      </c>
      <c r="AH45" s="151" t="str">
        <f aca="false">IF(U45&gt;0,(U45/R45),"no data")</f>
        <v>no data</v>
      </c>
      <c r="AI45" s="153" t="str">
        <f aca="false">IF(U45&gt;0,(1440-((W45*X45)+(Y45*Z45)+(AA45*AB45))/(W45+Y45+AA45))/1440,"no data")</f>
        <v>no data</v>
      </c>
      <c r="AJ45" s="154" t="str">
        <f aca="false">IF(U45&gt;0,(1440-((X45*W45+AT45*AU45)+(Z45*Y45+AV45*AW45)+(AA45*AB45+AX45*AY45))/(W45+Y45+AA45))/1440,"no data")</f>
        <v>no data</v>
      </c>
      <c r="AK45" s="238"/>
      <c r="AL45" s="239"/>
      <c r="AM45" s="142" t="n">
        <f aca="false">AK45*AL45</f>
        <v>0</v>
      </c>
      <c r="AN45" s="238"/>
      <c r="AO45" s="388"/>
      <c r="AP45" s="155" t="n">
        <f aca="false">AN45*AO45</f>
        <v>0</v>
      </c>
      <c r="AQ45" s="156" t="str">
        <f aca="false">IF(U45&gt;0,((((AK45*AL45)+(AN45*AO45))/(U45*1000))*1000000),"no data")</f>
        <v>no data</v>
      </c>
      <c r="AR45" s="157" t="str">
        <f aca="false">IF(S45&gt;0,S45/24, "no data")</f>
        <v>no data</v>
      </c>
      <c r="AS45" s="383"/>
      <c r="AT45" s="143"/>
      <c r="AU45" s="159"/>
      <c r="AV45" s="159"/>
      <c r="AW45" s="143"/>
      <c r="AX45" s="159"/>
      <c r="AY45" s="143"/>
      <c r="AZ45" s="143"/>
      <c r="BA45" s="384"/>
      <c r="BB45" s="160"/>
      <c r="BC45" s="160"/>
      <c r="BD45" s="160"/>
      <c r="BE45" s="160" t="n">
        <f aca="false">BC45-BB45</f>
        <v>0</v>
      </c>
      <c r="BF45" s="160" t="str">
        <f aca="false">AQ45</f>
        <v>no data</v>
      </c>
      <c r="BG45" s="385" t="n">
        <f aca="false">BD45/24</f>
        <v>0</v>
      </c>
      <c r="BH45" s="187"/>
      <c r="BI45" s="188"/>
      <c r="BJ45" s="189"/>
      <c r="BK45" s="190"/>
      <c r="BL45" s="190"/>
      <c r="BM45" s="190"/>
      <c r="BN45" s="190"/>
      <c r="BO45" s="189"/>
      <c r="BP45" s="191"/>
      <c r="BQ45" s="162"/>
      <c r="BR45" s="162"/>
      <c r="BS45" s="160"/>
      <c r="BT45" s="160"/>
      <c r="BU45" s="386" t="n">
        <f aca="false">BT45-BS45</f>
        <v>0</v>
      </c>
      <c r="BV45" s="160" t="n">
        <f aca="false">BH45+BI45</f>
        <v>0</v>
      </c>
      <c r="BW45" s="160"/>
      <c r="BX45" s="160"/>
      <c r="BZ45" s="160"/>
      <c r="CA45" s="160"/>
      <c r="CC45" s="160"/>
      <c r="CD45" s="160"/>
      <c r="CE45" s="160"/>
      <c r="CF45" s="160"/>
    </row>
    <row r="46" customFormat="false" ht="15" hidden="false" customHeight="false" outlineLevel="0" collapsed="false">
      <c r="A46" s="90"/>
      <c r="B46" s="91" t="n">
        <v>43226</v>
      </c>
      <c r="C46" s="140"/>
      <c r="D46" s="166"/>
      <c r="E46" s="142"/>
      <c r="F46" s="160"/>
      <c r="G46" s="143"/>
      <c r="H46" s="144"/>
      <c r="I46" s="144"/>
      <c r="J46" s="144"/>
      <c r="K46" s="144"/>
      <c r="L46" s="170"/>
      <c r="M46" s="170"/>
      <c r="N46" s="170"/>
      <c r="O46" s="170"/>
      <c r="P46" s="170"/>
      <c r="Q46" s="170"/>
      <c r="R46" s="381"/>
      <c r="S46" s="381"/>
      <c r="T46" s="381"/>
      <c r="U46" s="381"/>
      <c r="V46" s="381"/>
      <c r="W46" s="144"/>
      <c r="X46" s="144"/>
      <c r="Y46" s="144"/>
      <c r="Z46" s="144"/>
      <c r="AA46" s="144"/>
      <c r="AB46" s="143"/>
      <c r="AC46" s="149" t="n">
        <f aca="false">V46-U46+AZ46</f>
        <v>0</v>
      </c>
      <c r="AD46" s="150" t="n">
        <f aca="false">U46-T46</f>
        <v>0</v>
      </c>
      <c r="AE46" s="143"/>
      <c r="AF46" s="151"/>
      <c r="AG46" s="152"/>
      <c r="AH46" s="151"/>
      <c r="AI46" s="153"/>
      <c r="AJ46" s="154"/>
      <c r="AK46" s="238"/>
      <c r="AL46" s="239"/>
      <c r="AM46" s="142"/>
      <c r="AN46" s="238"/>
      <c r="AO46" s="388"/>
      <c r="AP46" s="155"/>
      <c r="AQ46" s="156"/>
      <c r="AR46" s="157"/>
      <c r="AS46" s="383"/>
      <c r="AT46" s="143"/>
      <c r="AU46" s="159"/>
      <c r="AV46" s="159"/>
      <c r="AW46" s="143"/>
      <c r="AX46" s="159"/>
      <c r="AY46" s="143"/>
      <c r="AZ46" s="143"/>
      <c r="BA46" s="384"/>
      <c r="BB46" s="160"/>
      <c r="BC46" s="160"/>
      <c r="BD46" s="160"/>
      <c r="BE46" s="160"/>
      <c r="BF46" s="160"/>
      <c r="BG46" s="385"/>
      <c r="BH46" s="187"/>
      <c r="BI46" s="188"/>
      <c r="BJ46" s="189"/>
      <c r="BK46" s="190"/>
      <c r="BL46" s="190"/>
      <c r="BM46" s="190"/>
      <c r="BN46" s="190"/>
      <c r="BO46" s="189"/>
      <c r="BP46" s="191"/>
      <c r="BQ46" s="162"/>
      <c r="BR46" s="162"/>
      <c r="BS46" s="160"/>
      <c r="BT46" s="160"/>
      <c r="BU46" s="386"/>
      <c r="BV46" s="160"/>
      <c r="BW46" s="390"/>
      <c r="BX46" s="390"/>
      <c r="BZ46" s="390"/>
      <c r="CA46" s="390"/>
      <c r="CC46" s="390"/>
      <c r="CD46" s="390"/>
      <c r="CE46" s="390"/>
      <c r="CF46" s="390"/>
    </row>
    <row r="47" customFormat="false" ht="15" hidden="false" customHeight="false" outlineLevel="0" collapsed="false">
      <c r="A47" s="305"/>
      <c r="B47" s="306" t="s">
        <v>156</v>
      </c>
      <c r="C47" s="307" t="n">
        <f aca="false">AVERAGE(C11:C40)</f>
        <v>86.102</v>
      </c>
      <c r="D47" s="308" t="n">
        <f aca="false">AVERAGE(D11:D40)</f>
        <v>0.44847</v>
      </c>
      <c r="E47" s="307" t="n">
        <f aca="false">AVERAGE(E11:E40)</f>
        <v>64.235</v>
      </c>
      <c r="F47" s="307" t="n">
        <f aca="false">AVERAGE(F11:F40)</f>
        <v>98.7</v>
      </c>
      <c r="G47" s="307" t="n">
        <f aca="false">AVERAGE(G11:G40)</f>
        <v>73.2333333333333</v>
      </c>
      <c r="H47" s="307" t="n">
        <f aca="false">SUM(H11:H40)+(INT(SUM(I11:I40)/60))</f>
        <v>717</v>
      </c>
      <c r="I47" s="307" t="n">
        <f aca="false">SUM(I11:I40)-(INT(SUM(I11:I40)/60)*60)</f>
        <v>54</v>
      </c>
      <c r="J47" s="307" t="n">
        <f aca="false">SUM(J11:J40)+(INT(SUM(K11:K40)/60))</f>
        <v>718</v>
      </c>
      <c r="K47" s="307" t="n">
        <f aca="false">SUM(K11:K40)-(INT(SUM(K11:K40)/60)*60)</f>
        <v>8</v>
      </c>
      <c r="L47" s="307" t="n">
        <f aca="false">SUM(L11:L40)-(INT(SUM(L11:L40)/60)*60)</f>
        <v>0</v>
      </c>
      <c r="M47" s="307" t="n">
        <f aca="false">SUM(M11:M40)-(INT(SUM(M11:M40)/60)*60)</f>
        <v>0</v>
      </c>
      <c r="N47" s="307" t="n">
        <f aca="false">SUM(N11:N40)-(INT(SUM(N11:N40)/60)*60)</f>
        <v>0</v>
      </c>
      <c r="O47" s="307" t="n">
        <f aca="false">SUM(O11:O40)-(INT(SUM(O11:O40)/60)*60)</f>
        <v>0</v>
      </c>
      <c r="P47" s="307" t="n">
        <f aca="false">SUM(P11:P40)-(INT(SUM(P11:P40)/60)*60)</f>
        <v>33</v>
      </c>
      <c r="Q47" s="307" t="n">
        <f aca="false">SUM(Q11:Q40)-(INT(SUM(Q11:Q40)/60)*60)</f>
        <v>35</v>
      </c>
      <c r="R47" s="309" t="n">
        <f aca="false">SUM(R11:R40)</f>
        <v>106039</v>
      </c>
      <c r="S47" s="309" t="n">
        <f aca="false">SUM(S11:S40)</f>
        <v>102366</v>
      </c>
      <c r="T47" s="309" t="n">
        <f aca="false">SUM(T11:T40)</f>
        <v>102352</v>
      </c>
      <c r="U47" s="310" t="n">
        <v>100174.15</v>
      </c>
      <c r="V47" s="309" t="n">
        <f aca="false">SUM(V11:V40)</f>
        <v>103163</v>
      </c>
      <c r="W47" s="311" t="n">
        <f aca="false">AVERAGE(W11:W40)</f>
        <v>43.9333333333333</v>
      </c>
      <c r="X47" s="311" t="n">
        <f aca="false">SUM(X11:X40)</f>
        <v>105</v>
      </c>
      <c r="Y47" s="311" t="n">
        <f aca="false">AVERAGE(Y11:Y40)</f>
        <v>44.8</v>
      </c>
      <c r="Z47" s="311" t="n">
        <f aca="false">SUM(Z11:Z40)</f>
        <v>79</v>
      </c>
      <c r="AA47" s="311" t="n">
        <f aca="false">AVERAGE(AA11:AA40)</f>
        <v>57.6</v>
      </c>
      <c r="AB47" s="311" t="n">
        <f aca="false">SUM(AB11:AB40)</f>
        <v>128</v>
      </c>
      <c r="AC47" s="312" t="n">
        <f aca="false">V47-U47+AZ47</f>
        <v>2989.85000000001</v>
      </c>
      <c r="AD47" s="313" t="n">
        <f aca="false">(SUM($AD$8:$AD$42))</f>
        <v>-2586</v>
      </c>
      <c r="AE47" s="313" t="n">
        <f aca="false">AVERAGE(AE11:AE40)</f>
        <v>147.666666666667</v>
      </c>
      <c r="AF47" s="314" t="n">
        <f aca="false">AVERAGE(AF11:AF40)</f>
        <v>0.970391887183414</v>
      </c>
      <c r="AG47" s="315" t="n">
        <f aca="false">AVERAGE(AG11:AG40)</f>
        <v>147.276388888889</v>
      </c>
      <c r="AH47" s="314" t="n">
        <f aca="false">U47/R47</f>
        <v>0.944691575741001</v>
      </c>
      <c r="AI47" s="314" t="n">
        <f aca="false">AVERAGE(AI11:AI40)</f>
        <v>0.997543619299572</v>
      </c>
      <c r="AJ47" s="314" t="n">
        <f aca="false">AVERAGE(AJ11:AJ40)</f>
        <v>0.977811890950779</v>
      </c>
      <c r="AK47" s="316" t="n">
        <f aca="false">SUM(AK11:AK40)</f>
        <v>284.008</v>
      </c>
      <c r="AL47" s="316" t="n">
        <f aca="false">AVERAGE(AL11:AL40)</f>
        <v>136.494</v>
      </c>
      <c r="AM47" s="316" t="n">
        <f aca="false">SUM(AM11:AM40)</f>
        <v>38765.94667</v>
      </c>
      <c r="AN47" s="316" t="n">
        <f aca="false">SUM(AN11:AN40)</f>
        <v>853.103022</v>
      </c>
      <c r="AO47" s="313" t="n">
        <f aca="false">AVERAGE(AO11:AO40)</f>
        <v>976.94182990805</v>
      </c>
      <c r="AP47" s="315" t="n">
        <f aca="false">SUM(AP11:AP40)</f>
        <v>833393.646287502</v>
      </c>
      <c r="AQ47" s="317" t="n">
        <f aca="false">((AM47+AP47))/(U47*1000)*1000000</f>
        <v>8706.43367532944</v>
      </c>
      <c r="AR47" s="331" t="n">
        <f aca="false">AVERAGE(AR11:AR40)</f>
        <v>142.175</v>
      </c>
      <c r="AS47" s="36"/>
      <c r="AT47" s="319" t="n">
        <f aca="false">SUM(AT11:AT40)</f>
        <v>20</v>
      </c>
      <c r="AU47" s="319" t="n">
        <f aca="false">SUM(AU11:AU40)</f>
        <v>21</v>
      </c>
      <c r="AV47" s="319" t="n">
        <f aca="false">SUM(AV11:AV40)</f>
        <v>16</v>
      </c>
      <c r="AW47" s="319" t="n">
        <f aca="false">SUM(AW11:AW40)</f>
        <v>33</v>
      </c>
      <c r="AX47" s="319" t="n">
        <f aca="false">SUM(AX11:AX40)</f>
        <v>148</v>
      </c>
      <c r="AY47" s="319" t="n">
        <f aca="false">SUM(AY11:AY40)</f>
        <v>8657</v>
      </c>
      <c r="AZ47" s="319" t="n">
        <f aca="false">SUM(AZ11:AZ40)</f>
        <v>1</v>
      </c>
      <c r="BB47" s="320" t="n">
        <f aca="false">SUM(BB11:BB40)</f>
        <v>31633</v>
      </c>
      <c r="BC47" s="320" t="n">
        <f aca="false">SUM(BC11:BC40)</f>
        <v>32287</v>
      </c>
      <c r="BD47" s="320" t="n">
        <f aca="false">SUM(BD11:BD40)</f>
        <v>39243</v>
      </c>
      <c r="BE47" s="5" t="n">
        <f aca="false">(BC47-BB47)</f>
        <v>654</v>
      </c>
      <c r="BF47" s="321" t="n">
        <f aca="false">AQ47</f>
        <v>8706.43367532944</v>
      </c>
      <c r="BG47" s="321" t="n">
        <f aca="false">AVERAGE(BG11:BG40)</f>
        <v>54.5041666666667</v>
      </c>
      <c r="BH47" s="321" t="n">
        <f aca="false">SUM(BH11:BH40)</f>
        <v>47.121</v>
      </c>
      <c r="BI47" s="321" t="n">
        <f aca="false">SUM(BI11:BI40)</f>
        <v>47.121</v>
      </c>
      <c r="BJ47" s="321" t="n">
        <f aca="false">AVERAGE(BJ11:BJ40)</f>
        <v>28.3486666666667</v>
      </c>
      <c r="BK47" s="321" t="n">
        <f aca="false">AVERAGE(BK11:BK40)</f>
        <v>26.9483333333333</v>
      </c>
      <c r="BL47" s="321" t="n">
        <f aca="false">AVERAGE(BL11:BL40)</f>
        <v>22.0566666666667</v>
      </c>
      <c r="BM47" s="321" t="n">
        <f aca="false">AVERAGE(BM11:BM40)</f>
        <v>27.402</v>
      </c>
      <c r="BN47" s="321" t="n">
        <f aca="false">AVERAGE(BN11:BN40)</f>
        <v>987.452333333333</v>
      </c>
      <c r="BO47" s="321" t="n">
        <f aca="false">AVERAGE(BO11:BO40)</f>
        <v>50.055</v>
      </c>
      <c r="BP47" s="321" t="n">
        <f aca="false">AVERAGE(BP11:BP40)</f>
        <v>0.9374</v>
      </c>
      <c r="BQ47" s="321" t="n">
        <f aca="false">AVERAGE(BQ11:BQ40)</f>
        <v>96.1716666666667</v>
      </c>
      <c r="BR47" s="321" t="n">
        <f aca="false">AVERAGE(BR11:BR40)</f>
        <v>86.3893333333333</v>
      </c>
      <c r="BS47" s="321" t="n">
        <f aca="false">AVERAGE(BS11:BS40)</f>
        <v>12082.4333333333</v>
      </c>
      <c r="BT47" s="321" t="n">
        <f aca="false">AVERAGE(BT11:BT40)</f>
        <v>11752.9</v>
      </c>
      <c r="BU47" s="5"/>
      <c r="BV47" s="322" t="n">
        <f aca="false">(SUM(BV11:BV40))</f>
        <v>94.242</v>
      </c>
      <c r="BW47" s="322" t="n">
        <f aca="false">(SUM(BW11:BW40))</f>
        <v>575.58</v>
      </c>
      <c r="BX47" s="322" t="n">
        <f aca="false">(SUM(BX11:BX40))</f>
        <v>575.43</v>
      </c>
      <c r="BZ47" s="322" t="n">
        <f aca="false">(SUM(BZ11:BZ40))</f>
        <v>716.92</v>
      </c>
      <c r="CA47" s="322" t="n">
        <f aca="false">(SUM(CA11:CA40))</f>
        <v>224.01</v>
      </c>
      <c r="CC47" s="322"/>
      <c r="CD47" s="322"/>
      <c r="CE47" s="322"/>
      <c r="CF47" s="322"/>
    </row>
    <row r="48" customFormat="false" ht="15.75" hidden="false" customHeight="false" outlineLevel="0" collapsed="false">
      <c r="A48" s="323"/>
      <c r="B48" s="324" t="s">
        <v>157</v>
      </c>
      <c r="C48" s="325" t="s">
        <v>158</v>
      </c>
      <c r="D48" s="326" t="s">
        <v>159</v>
      </c>
      <c r="E48" s="326"/>
      <c r="F48" s="327" t="s">
        <v>160</v>
      </c>
      <c r="G48" s="327" t="s">
        <v>161</v>
      </c>
      <c r="H48" s="327" t="s">
        <v>87</v>
      </c>
      <c r="I48" s="327" t="s">
        <v>88</v>
      </c>
      <c r="J48" s="327" t="s">
        <v>87</v>
      </c>
      <c r="K48" s="327" t="s">
        <v>88</v>
      </c>
      <c r="L48" s="327" t="s">
        <v>87</v>
      </c>
      <c r="M48" s="327" t="s">
        <v>88</v>
      </c>
      <c r="N48" s="327" t="s">
        <v>87</v>
      </c>
      <c r="O48" s="327" t="s">
        <v>88</v>
      </c>
      <c r="P48" s="327" t="s">
        <v>87</v>
      </c>
      <c r="Q48" s="327" t="s">
        <v>88</v>
      </c>
      <c r="R48" s="328" t="s">
        <v>164</v>
      </c>
      <c r="S48" s="328" t="s">
        <v>164</v>
      </c>
      <c r="T48" s="328" t="s">
        <v>164</v>
      </c>
      <c r="U48" s="328" t="s">
        <v>164</v>
      </c>
      <c r="V48" s="328" t="s">
        <v>164</v>
      </c>
      <c r="W48" s="328" t="s">
        <v>165</v>
      </c>
      <c r="X48" s="328" t="s">
        <v>166</v>
      </c>
      <c r="Y48" s="328" t="s">
        <v>167</v>
      </c>
      <c r="Z48" s="328" t="s">
        <v>166</v>
      </c>
      <c r="AA48" s="328" t="s">
        <v>167</v>
      </c>
      <c r="AB48" s="328" t="s">
        <v>166</v>
      </c>
      <c r="AC48" s="328" t="s">
        <v>168</v>
      </c>
      <c r="AD48" s="328" t="s">
        <v>169</v>
      </c>
      <c r="AE48" s="328" t="s">
        <v>170</v>
      </c>
      <c r="AF48" s="328" t="s">
        <v>171</v>
      </c>
      <c r="AG48" s="328" t="s">
        <v>172</v>
      </c>
      <c r="AH48" s="328" t="s">
        <v>172</v>
      </c>
      <c r="AI48" s="328"/>
      <c r="AJ48" s="328" t="s">
        <v>172</v>
      </c>
      <c r="AK48" s="328" t="s">
        <v>173</v>
      </c>
      <c r="AL48" s="328" t="s">
        <v>172</v>
      </c>
      <c r="AM48" s="328"/>
      <c r="AN48" s="328" t="s">
        <v>173</v>
      </c>
      <c r="AO48" s="328" t="s">
        <v>172</v>
      </c>
      <c r="AP48" s="329"/>
      <c r="AQ48" s="330" t="s">
        <v>172</v>
      </c>
      <c r="AR48" s="331"/>
      <c r="AS48" s="332"/>
      <c r="AZ48" s="333" t="s">
        <v>173</v>
      </c>
      <c r="BF48" s="334" t="str">
        <f aca="false">AQ48</f>
        <v>Avg.</v>
      </c>
      <c r="BS48" s="5"/>
      <c r="BT48" s="5"/>
      <c r="BU48" s="5"/>
    </row>
    <row r="49" customFormat="false" ht="15.75" hidden="false" customHeight="false" outlineLevel="0" collapsed="false">
      <c r="B49" s="336"/>
      <c r="C49" s="336"/>
      <c r="D49" s="336"/>
      <c r="E49" s="336"/>
      <c r="F49" s="336"/>
      <c r="G49" s="336"/>
      <c r="H49" s="336"/>
      <c r="I49" s="336"/>
      <c r="J49" s="336"/>
      <c r="K49" s="336"/>
      <c r="L49" s="336"/>
      <c r="M49" s="336"/>
      <c r="N49" s="336"/>
      <c r="O49" s="336"/>
      <c r="P49" s="336"/>
      <c r="Q49" s="336"/>
      <c r="R49" s="336"/>
      <c r="S49" s="336"/>
      <c r="T49" s="336"/>
      <c r="U49" s="336"/>
      <c r="V49" s="336"/>
      <c r="W49" s="336"/>
      <c r="X49" s="336"/>
      <c r="Y49" s="336"/>
      <c r="Z49" s="336"/>
      <c r="AA49" s="336"/>
      <c r="AB49" s="336"/>
      <c r="AC49" s="336"/>
      <c r="AD49" s="336"/>
      <c r="AE49" s="336"/>
      <c r="AF49" s="336"/>
      <c r="AG49" s="336"/>
      <c r="AH49" s="336"/>
      <c r="AI49" s="336"/>
      <c r="AJ49" s="336"/>
      <c r="AK49" s="336"/>
      <c r="AL49" s="336"/>
      <c r="AM49" s="338"/>
      <c r="AQ49" s="339"/>
      <c r="AR49" s="339"/>
      <c r="BA49" s="340"/>
      <c r="BB49" s="341"/>
      <c r="BC49" s="341"/>
      <c r="BD49" s="341"/>
      <c r="BE49" s="5"/>
      <c r="BS49" s="5"/>
      <c r="BT49" s="5"/>
      <c r="BU49" s="5"/>
    </row>
    <row r="50" customFormat="false" ht="60.75" hidden="false" customHeight="true" outlineLevel="0" collapsed="false">
      <c r="B50" s="342" t="s">
        <v>174</v>
      </c>
      <c r="C50" s="342" t="s">
        <v>175</v>
      </c>
      <c r="D50" s="342" t="s">
        <v>176</v>
      </c>
      <c r="E50" s="343"/>
      <c r="F50" s="342" t="s">
        <v>177</v>
      </c>
      <c r="G50" s="342"/>
      <c r="H50" s="342" t="s">
        <v>178</v>
      </c>
      <c r="I50" s="342"/>
      <c r="J50" s="342" t="s">
        <v>179</v>
      </c>
      <c r="K50" s="342"/>
      <c r="L50" s="342" t="s">
        <v>180</v>
      </c>
      <c r="M50" s="342"/>
      <c r="N50" s="342" t="s">
        <v>181</v>
      </c>
      <c r="O50" s="342"/>
      <c r="P50" s="342" t="s">
        <v>182</v>
      </c>
      <c r="Q50" s="342"/>
      <c r="R50" s="344" t="s">
        <v>183</v>
      </c>
      <c r="S50" s="345" t="s">
        <v>184</v>
      </c>
      <c r="T50" s="346" t="s">
        <v>185</v>
      </c>
      <c r="U50" s="342" t="s">
        <v>19</v>
      </c>
      <c r="V50" s="346" t="s">
        <v>20</v>
      </c>
      <c r="W50" s="342" t="s">
        <v>186</v>
      </c>
      <c r="X50" s="342" t="s">
        <v>22</v>
      </c>
      <c r="Y50" s="342" t="s">
        <v>187</v>
      </c>
      <c r="Z50" s="342" t="s">
        <v>24</v>
      </c>
      <c r="AA50" s="342" t="s">
        <v>26</v>
      </c>
      <c r="AB50" s="342" t="s">
        <v>25</v>
      </c>
      <c r="AC50" s="345" t="s">
        <v>27</v>
      </c>
      <c r="AD50" s="347" t="s">
        <v>152</v>
      </c>
      <c r="AE50" s="348" t="s">
        <v>29</v>
      </c>
      <c r="AF50" s="348" t="s">
        <v>30</v>
      </c>
      <c r="AG50" s="348" t="s">
        <v>188</v>
      </c>
      <c r="AH50" s="342" t="s">
        <v>189</v>
      </c>
      <c r="AI50" s="342" t="s">
        <v>33</v>
      </c>
      <c r="AJ50" s="349" t="s">
        <v>34</v>
      </c>
      <c r="AK50" s="346" t="s">
        <v>190</v>
      </c>
      <c r="AL50" s="350" t="s">
        <v>153</v>
      </c>
      <c r="AM50" s="350" t="s">
        <v>154</v>
      </c>
      <c r="AN50" s="346" t="s">
        <v>191</v>
      </c>
      <c r="AO50" s="350" t="s">
        <v>192</v>
      </c>
      <c r="AP50" s="350" t="s">
        <v>41</v>
      </c>
      <c r="AQ50" s="349" t="s">
        <v>193</v>
      </c>
      <c r="AR50" s="351"/>
      <c r="AS50" s="351"/>
      <c r="BA50" s="340"/>
      <c r="BB50" s="341"/>
      <c r="BC50" s="341"/>
      <c r="BD50" s="341"/>
      <c r="BE50" s="352" t="n">
        <f aca="false">AVERAGE(BE27:BE30)</f>
        <v>19</v>
      </c>
      <c r="BS50" s="5"/>
      <c r="BT50" s="5"/>
      <c r="BU50" s="5"/>
    </row>
    <row r="51" customFormat="false" ht="15" hidden="false" customHeight="false" outlineLevel="0" collapsed="false">
      <c r="B51" s="353" t="s">
        <v>104</v>
      </c>
      <c r="C51" s="354" t="n">
        <f aca="false">IF(C5=0,"no data",AVERAGE(C5:C11))</f>
        <v>82.7385714285714</v>
      </c>
      <c r="D51" s="354" t="n">
        <f aca="false">IF(D5=0,"no data",AVERAGE(D5:D11))*100</f>
        <v>50.03</v>
      </c>
      <c r="E51" s="354" t="n">
        <f aca="false">IF(E5=0,"no data",AVERAGE(E5:E11))</f>
        <v>64.3385714285714</v>
      </c>
      <c r="F51" s="354" t="n">
        <f aca="false">IF(F5=0,"no data",AVERAGE(F5:F11))</f>
        <v>97.8571428571429</v>
      </c>
      <c r="G51" s="354" t="n">
        <f aca="false">IF(G5=0,"no data",AVERAGE(G5:G11))</f>
        <v>68.4285714285714</v>
      </c>
      <c r="H51" s="354" t="n">
        <f aca="false">SUM(H5:H11)+INT(SUM(I5:I11)/60)</f>
        <v>155</v>
      </c>
      <c r="I51" s="354" t="n">
        <f aca="false">SUM(I5:I11)-INT(SUM(I5:I11)/60)*60</f>
        <v>8</v>
      </c>
      <c r="J51" s="354" t="n">
        <f aca="false">SUM(J5:J11)+INT(SUM(K5:K11)/60)</f>
        <v>168</v>
      </c>
      <c r="K51" s="354" t="n">
        <f aca="false">SUM(K5:K11)-INT(SUM(K5:K11)/60)*60</f>
        <v>0</v>
      </c>
      <c r="L51" s="354" t="n">
        <f aca="false">SUM(L5:L11)+INT(SUM(M5:M11)/60)</f>
        <v>0</v>
      </c>
      <c r="M51" s="354" t="n">
        <f aca="false">SUM(M5:M11)-INT(SUM(M5:M11)/60)*60</f>
        <v>0</v>
      </c>
      <c r="N51" s="354" t="n">
        <f aca="false">SUM(N5:N11)+INT(SUM(O5:O11)/60)</f>
        <v>0</v>
      </c>
      <c r="O51" s="354" t="n">
        <f aca="false">SUM(O5:O11)-INT(SUM(O5:O11)/60)*60</f>
        <v>0</v>
      </c>
      <c r="P51" s="354" t="n">
        <f aca="false">SUM(P5:P11)+INT(SUM(Q5:Q11)/60)</f>
        <v>143</v>
      </c>
      <c r="Q51" s="354" t="n">
        <f aca="false">SUM(Q5:Q11)-INT(SUM(Q5:Q11)/60)*60</f>
        <v>8</v>
      </c>
      <c r="R51" s="355" t="n">
        <f aca="false">IF(C5=0,"no data", AVERAGE(R5:R11))</f>
        <v>3567</v>
      </c>
      <c r="S51" s="355" t="n">
        <f aca="false">IF(D5=0,"no data", AVERAGE(S5:S11))</f>
        <v>3359.28571428571</v>
      </c>
      <c r="T51" s="355" t="n">
        <f aca="false">IF(E5=0,"no data", AVERAGE(T5:T11))</f>
        <v>3359.28571428571</v>
      </c>
      <c r="U51" s="356" t="n">
        <f aca="false">IF(U5=0,"no data", SUM(U5:U11))</f>
        <v>23071</v>
      </c>
      <c r="V51" s="356" t="n">
        <f aca="false">IF(V5=0,"no data", SUM(V5:V11))</f>
        <v>23817</v>
      </c>
      <c r="W51" s="357" t="n">
        <f aca="false">IF(W5=0,"no data", AVERAGE(W5:W11))</f>
        <v>44.1428571428571</v>
      </c>
      <c r="X51" s="358" t="n">
        <f aca="false">IF(AND(X5=0,X6=0,X7=0,X8=0,X9=0,X10=0,X11=0),"No outage",SUM(X5:X11))</f>
        <v>744</v>
      </c>
      <c r="Y51" s="357" t="n">
        <f aca="false">IF(Y5=0,"no data", AVERAGE(Y5:Y11))</f>
        <v>45.1428571428571</v>
      </c>
      <c r="Z51" s="358" t="str">
        <f aca="false">IF(AND(Z5=0,Z6=0,Z7=0,Z8=0,Z9=0,Z10=0,Z11=0),"No outage",SUM(Z5:Z11))</f>
        <v>No outage</v>
      </c>
      <c r="AA51" s="359" t="str">
        <f aca="false">IF(AND(AB5=0,AB6=0,AB7=0,AB8=0,AB9=0, AB10=0,AB11=0),"No outage",SUM(AB5:AB11))</f>
        <v>No outage</v>
      </c>
      <c r="AB51" s="359" t="n">
        <f aca="false">IF(AA5=0,"no data", AVERAGE(AA5:AA11))</f>
        <v>58.2857142857143</v>
      </c>
      <c r="AC51" s="354" t="str">
        <f aca="false">IF(Z5=0,"no data", SUM(AC5:AC11))</f>
        <v>no data</v>
      </c>
      <c r="AD51" s="354" t="n">
        <f aca="false">IF(AD5=0,"no data", SUM(AD5:AD11))</f>
        <v>-444</v>
      </c>
      <c r="AE51" s="357" t="n">
        <f aca="false">IF(AE5=0,"no data", AVERAGE(AE5:AE11))</f>
        <v>152.142857142857</v>
      </c>
      <c r="AF51" s="360" t="n">
        <f aca="false">IF(AF5=0,"no data", AVERAGE(AF5:AF11))</f>
        <v>0.93203231731289</v>
      </c>
      <c r="AG51" s="359" t="n">
        <f aca="false">IF(AG5=0,"no data", AVERAGE(AG5:AG11))</f>
        <v>148.625</v>
      </c>
      <c r="AH51" s="360" t="n">
        <f aca="false">IF(AH5=0,"no data", AVERAGE(AH5:AH11))</f>
        <v>0.924227906768321</v>
      </c>
      <c r="AI51" s="360" t="n">
        <f aca="false">IF(AI5=0,"no data", AVERAGE(AI5:AI11))</f>
        <v>0.977708533077661</v>
      </c>
      <c r="AJ51" s="360" t="n">
        <f aca="false">IF(AJ5=0,"no data", AVERAGE(AJ5:AJ11))</f>
        <v>0.954582596861052</v>
      </c>
      <c r="AK51" s="359" t="n">
        <f aca="false">IF(AK5=0,"no data", SUM(AK5:AK11))</f>
        <v>67.587</v>
      </c>
      <c r="AL51" s="359" t="n">
        <f aca="false">IF(AL5=0,"no data", AVERAGE(AL5:AL11))</f>
        <v>136.222857142857</v>
      </c>
      <c r="AM51" s="359" t="n">
        <f aca="false">AK51*AL51</f>
        <v>9206.89424571429</v>
      </c>
      <c r="AN51" s="359" t="n">
        <f aca="false">IF(AN5=0,"no data", SUM(AN5:AN11))</f>
        <v>200.421</v>
      </c>
      <c r="AO51" s="359" t="n">
        <f aca="false">IF(AO5=0,"no data", AVERAGE(AO5:AO11))</f>
        <v>962.898571428572</v>
      </c>
      <c r="AP51" s="359" t="n">
        <f aca="false">AN51*AO51</f>
        <v>192985.094584286</v>
      </c>
      <c r="AQ51" s="361" t="n">
        <f aca="false">IF(AQ5=0,"no data", AVERAGE(AQ5:AQ11))</f>
        <v>8769.16806094686</v>
      </c>
      <c r="AR51" s="362"/>
      <c r="AS51" s="363"/>
      <c r="BA51" s="340"/>
      <c r="BB51" s="341"/>
      <c r="BC51" s="341"/>
      <c r="BD51" s="341"/>
      <c r="BS51" s="5"/>
      <c r="BT51" s="5"/>
      <c r="BU51" s="5"/>
    </row>
    <row r="52" customFormat="false" ht="15" hidden="false" customHeight="false" outlineLevel="0" collapsed="false">
      <c r="B52" s="353" t="s">
        <v>105</v>
      </c>
      <c r="C52" s="364" t="n">
        <f aca="false">IF(C12=0,"no data", AVERAGE(C12:C18))</f>
        <v>86.0571428571429</v>
      </c>
      <c r="D52" s="365" t="n">
        <f aca="false">IF(D12=0,"no data", AVERAGE(D12:D18))</f>
        <v>0.49</v>
      </c>
      <c r="E52" s="358" t="n">
        <f aca="false">IF(E12=0,"no data", AVERAGE(E12:E18))</f>
        <v>65.6714285714286</v>
      </c>
      <c r="F52" s="364" t="n">
        <f aca="false">IF(F12=0,"no data", AVERAGE(F12:F18))</f>
        <v>99.2857142857143</v>
      </c>
      <c r="G52" s="364" t="n">
        <f aca="false">IF(G12=0,"no data", AVERAGE(G12:G18))</f>
        <v>73.8571428571429</v>
      </c>
      <c r="H52" s="364" t="n">
        <f aca="false">SUM(H12:H18)+INT(SUM(I12:I18)/60)</f>
        <v>168</v>
      </c>
      <c r="I52" s="364" t="n">
        <f aca="false">SUM(I12:I18)-INT(SUM(J12:J18)/60)</f>
        <v>-2</v>
      </c>
      <c r="J52" s="364" t="n">
        <f aca="false">SUM(J12:J18)+INT(SUM(K12:K18)/60)</f>
        <v>168</v>
      </c>
      <c r="K52" s="364" t="n">
        <f aca="false">SUM(K12:K18)-INT(SUM(L12:L18)/60)*60</f>
        <v>0</v>
      </c>
      <c r="L52" s="364" t="n">
        <f aca="false">SUM(L12:L18)+INT(SUM(M12:M18)/60)</f>
        <v>0</v>
      </c>
      <c r="M52" s="364" t="n">
        <f aca="false">SUM(M12:M18)-INT(SUM(N12:N18)/60)*60</f>
        <v>0</v>
      </c>
      <c r="N52" s="364" t="n">
        <f aca="false">SUM(N12:N18)+INT(SUM(O12:O18)/60)</f>
        <v>0</v>
      </c>
      <c r="O52" s="364" t="n">
        <v>0</v>
      </c>
      <c r="P52" s="364" t="n">
        <f aca="false">SUM(P12:P18)+INT(SUM(Q12:Q18)/60)</f>
        <v>144</v>
      </c>
      <c r="Q52" s="364" t="n">
        <f aca="false">SUM(Q8:Q12)-INT(SUM(Q12:Q18)/60)*60</f>
        <v>0</v>
      </c>
      <c r="R52" s="356" t="n">
        <f aca="false">IF(R12=0,"no data", AVERAGE(R12:R18))</f>
        <v>3537.28571428571</v>
      </c>
      <c r="S52" s="356" t="n">
        <f aca="false">IF(S12=0,"no data", AVERAGE(S12:S18))</f>
        <v>3415.57142857143</v>
      </c>
      <c r="T52" s="356" t="n">
        <f aca="false">IF(T12=0,"no data", AVERAGE(T12:T18))</f>
        <v>3415.57142857143</v>
      </c>
      <c r="U52" s="356" t="n">
        <f aca="false">IF(U12=0,"no data", SUM(U12:U18))</f>
        <v>23418</v>
      </c>
      <c r="V52" s="356" t="n">
        <f aca="false">IF(V12=0,"no data", SUM(V12:V18))</f>
        <v>24176</v>
      </c>
      <c r="W52" s="356" t="n">
        <f aca="false">IF(W12=0,"no data", AVERAGE(W12:W18))</f>
        <v>43.7142857142857</v>
      </c>
      <c r="X52" s="358" t="str">
        <f aca="false">IF(AND(X12=0,X13=0,X14=0,X15=0,X16=0,X17=0,X18=0),"No outage",SUM(X12:X18))</f>
        <v>No outage</v>
      </c>
      <c r="Y52" s="356" t="n">
        <f aca="false">IF(Y12=0,"no data", AVERAGE(Y12:Y18))</f>
        <v>44.4285714285714</v>
      </c>
      <c r="Z52" s="358" t="str">
        <f aca="false">IF(AND(Z12=0,Z13=0,Z14=0,Z15=0,Z16=0,Z17=0,Z18=0),"No outage",SUM(Z12:Z18))</f>
        <v>No outage</v>
      </c>
      <c r="AA52" s="359" t="str">
        <f aca="false">IF(AND(AB12=0,AB13=0,AB14=0,AB15=0,AB16=0, AB17=0,AB18=0),"No outage",SUM(AB12:AB18))</f>
        <v>No outage</v>
      </c>
      <c r="AB52" s="359" t="n">
        <f aca="false">IF(AA6=12,"no data", AVERAGE(AA12:AA18))</f>
        <v>57.2857142857143</v>
      </c>
      <c r="AC52" s="356" t="n">
        <f aca="false">IF(AC12=0,"no data", SUM(AC12:AC18))</f>
        <v>758</v>
      </c>
      <c r="AD52" s="356" t="n">
        <f aca="false">IF(AD12=0,"no data", SUM(AD12:AD18))</f>
        <v>-491</v>
      </c>
      <c r="AE52" s="356" t="n">
        <f aca="false">IF(AE12=0,"no data", AVERAGE(AE12:AE18))</f>
        <v>146.857142857143</v>
      </c>
      <c r="AF52" s="366" t="n">
        <f aca="false">IF(AF12=0,"no data", AVERAGE(AF12:AF18))</f>
        <v>0.979870219366488</v>
      </c>
      <c r="AG52" s="356" t="n">
        <f aca="false">IF(AG12=0,"no data", AVERAGE(AG12:AG18))</f>
        <v>147.386904761905</v>
      </c>
      <c r="AH52" s="366" t="n">
        <f aca="false">IF(AH12=0,"no data", AVERAGE(AH12:AH18))</f>
        <v>0.945624568716475</v>
      </c>
      <c r="AI52" s="366" t="n">
        <f aca="false">IF(AI12=0,"no data", AVERAGE(AI12:AI18))</f>
        <v>1</v>
      </c>
      <c r="AJ52" s="366" t="n">
        <f aca="false">IF(AJ12=0,"no data", AVERAGE(AJ12:AJ18))</f>
        <v>0.986013986013986</v>
      </c>
      <c r="AK52" s="367" t="n">
        <f aca="false">IF(AK12=0,"no data",SUM(AK12:AK18))</f>
        <v>66.05</v>
      </c>
      <c r="AL52" s="368" t="n">
        <f aca="false">IF(AL12=0,"no data", AVERAGE(AL12:AL18))</f>
        <v>135.632857142857</v>
      </c>
      <c r="AM52" s="358" t="n">
        <f aca="false">AK52*AL52</f>
        <v>8958.55021428572</v>
      </c>
      <c r="AN52" s="358" t="n">
        <f aca="false">IF(AN12=0,"no data", SUM(AN12:AN18))</f>
        <v>200.523</v>
      </c>
      <c r="AO52" s="367" t="n">
        <f aca="false">IF(AO12=0,"no data",AVERAGE(AO12:AO18))</f>
        <v>973.557142857143</v>
      </c>
      <c r="AP52" s="358" t="n">
        <f aca="false">AN52*AO52</f>
        <v>195220.598957143</v>
      </c>
      <c r="AQ52" s="369" t="n">
        <f aca="false">IF(AQ12=0,"no data", AVERAGE(AQ12:AQ18))</f>
        <v>8713.59604105809</v>
      </c>
      <c r="AR52" s="362"/>
      <c r="AS52" s="363"/>
      <c r="BA52" s="340"/>
      <c r="BC52" s="341"/>
      <c r="BS52" s="5"/>
      <c r="BT52" s="5"/>
      <c r="BU52" s="5"/>
    </row>
    <row r="53" customFormat="false" ht="15" hidden="false" customHeight="false" outlineLevel="0" collapsed="false">
      <c r="A53" s="341"/>
      <c r="B53" s="353" t="s">
        <v>106</v>
      </c>
      <c r="C53" s="358" t="n">
        <f aca="false">IF(C19=0,"no data", AVERAGE(C19:C25))</f>
        <v>84.98</v>
      </c>
      <c r="D53" s="365" t="n">
        <f aca="false">IF(D19=0,"no data", AVERAGE(D19:D25))</f>
        <v>0.457028571428571</v>
      </c>
      <c r="E53" s="358" t="n">
        <f aca="false">IF(E19=0,"no data", AVERAGE(E19:E25))</f>
        <v>63.9842857142857</v>
      </c>
      <c r="F53" s="358" t="n">
        <f aca="false">IF(F19=0,"no data", AVERAGE(F19:F25))</f>
        <v>96.4285714285714</v>
      </c>
      <c r="G53" s="358" t="n">
        <f aca="false">IF(G19=0,"no data", AVERAGE(G19:G25))</f>
        <v>72.7142857142857</v>
      </c>
      <c r="H53" s="364" t="n">
        <f aca="false">SUM(H19:H25)+INT(SUM(I19:I25)/60)</f>
        <v>168</v>
      </c>
      <c r="I53" s="364" t="n">
        <f aca="false">SUM(I19:I25)-INT(SUM(I25:I25)/60)*60</f>
        <v>0</v>
      </c>
      <c r="J53" s="364" t="n">
        <f aca="false">SUM(J19:J25)+INT(SUM(K19:K25)/60)</f>
        <v>168</v>
      </c>
      <c r="K53" s="364" t="n">
        <f aca="false">SUM(K19:K25)-INT(SUM(K19:K25)/60)*60</f>
        <v>0</v>
      </c>
      <c r="L53" s="364" t="n">
        <f aca="false">SUM(L19:L25)+INT(SUM(M19:M25)/60)</f>
        <v>0</v>
      </c>
      <c r="M53" s="364" t="n">
        <f aca="false">SUM(M19:M25)-INT(SUM(M19:M25)/60)*60</f>
        <v>0</v>
      </c>
      <c r="N53" s="364" t="n">
        <f aca="false">SUM(N19:N25)+INT(SUM(O19:O25)/60)</f>
        <v>0</v>
      </c>
      <c r="O53" s="364" t="n">
        <f aca="false">SUM(O19:O25)-INT(SUM(O19:O25)/60)*60</f>
        <v>0</v>
      </c>
      <c r="P53" s="364" t="n">
        <f aca="false">SUM(P19:P25)+INT(SUM(Q19:Q25)/60)</f>
        <v>133</v>
      </c>
      <c r="Q53" s="364" t="n">
        <f aca="false">SUM(Q19:Q25)-INT(SUM(Q19:Q25)/60)*60</f>
        <v>0</v>
      </c>
      <c r="R53" s="356" t="n">
        <f aca="false">IF(R19=0,"no data", AVERAGE(R19:R25))</f>
        <v>3547.42857142857</v>
      </c>
      <c r="S53" s="356" t="n">
        <f aca="false">IF(S19=0,"no data", AVERAGE(S19:S25))</f>
        <v>3423.71428571429</v>
      </c>
      <c r="T53" s="356" t="n">
        <f aca="false">IF(T19=0,"no data", AVERAGE(T19:T25))</f>
        <v>3423.71428571429</v>
      </c>
      <c r="U53" s="370" t="n">
        <f aca="false">IF(U19=0,"no data", SUM(U19:U25))</f>
        <v>23457</v>
      </c>
      <c r="V53" s="370" t="n">
        <f aca="false">IF(V19=0,"no data", SUM(V19:V25))</f>
        <v>24205</v>
      </c>
      <c r="W53" s="370" t="n">
        <f aca="false">IF(W19=0,"no data", AVERAGE(W19:W25))</f>
        <v>44.1428571428571</v>
      </c>
      <c r="X53" s="358" t="str">
        <f aca="false">IF(AND(X19=0,X20=0,X21=0,X22=0,X23=0,X24=0,X25=0),"No outage",SUM(X19:X25))</f>
        <v>No outage</v>
      </c>
      <c r="Y53" s="370" t="n">
        <f aca="false">IF(Y19=0,"no data", AVERAGE(Y19:Y25))</f>
        <v>45</v>
      </c>
      <c r="Z53" s="358" t="str">
        <f aca="false">IF(AND(Z19=0,Z20=0,Z21=0,Z22=0,Z23=0,Z24=0,Z25=0),"No outage",SUM(Z19:Z25))</f>
        <v>No outage</v>
      </c>
      <c r="AA53" s="359" t="str">
        <f aca="false">IF(AND(AB19=0,AB20=0,AB21=0,AB22=0,AB23=0, AB24=0,AB25=0),"No outage",SUM(AB19:AB25))</f>
        <v>No outage</v>
      </c>
      <c r="AB53" s="359" t="n">
        <f aca="false">IF(AA19=0,"no data", AVERAGE(AA19:AA25))</f>
        <v>57.4285714285714</v>
      </c>
      <c r="AC53" s="358" t="n">
        <f aca="false">IF(AC19=0,"no data", SUM(AC19:AC25))</f>
        <v>748</v>
      </c>
      <c r="AD53" s="370" t="n">
        <f aca="false">IF(AD19=0,"no data", SUM(AD19:AD25))</f>
        <v>-509</v>
      </c>
      <c r="AE53" s="358" t="n">
        <f aca="false">IF(AE19=0,"no data", AVERAGE(AE19:AE25))</f>
        <v>147.857142857143</v>
      </c>
      <c r="AF53" s="366" t="n">
        <f aca="false">IF(AF19=0,"no data", AVERAGE(AF19:AF25))</f>
        <v>0.974377555254906</v>
      </c>
      <c r="AG53" s="358" t="n">
        <f aca="false">IF(AG19=0,"no data", AVERAGE(AG19:AG25))</f>
        <v>147.809523809524</v>
      </c>
      <c r="AH53" s="366" t="n">
        <f aca="false">IF(AH19=0,"no data", AVERAGE(AH19:AH25))</f>
        <v>0.944557299961282</v>
      </c>
      <c r="AI53" s="366" t="n">
        <f aca="false">IF(AI19=0,"no data", AVERAGE(AI19:AI25))</f>
        <v>1</v>
      </c>
      <c r="AJ53" s="366" t="n">
        <f aca="false">IF(AJ19=0,"no data", AVERAGE(AJ19:AJ25))</f>
        <v>0.980431090716873</v>
      </c>
      <c r="AK53" s="358" t="n">
        <f aca="false">IF(AK19=0,"no data", SUM(AK19:AK25))</f>
        <v>66.69</v>
      </c>
      <c r="AL53" s="358" t="n">
        <f aca="false">IF(AL19=0,"no data", AVERAGE(AL19:AL25))</f>
        <v>136.627142857143</v>
      </c>
      <c r="AM53" s="358" t="n">
        <f aca="false">AK53*AL53</f>
        <v>9111.66415714286</v>
      </c>
      <c r="AN53" s="358" t="n">
        <f aca="false">IF(AN19=0,"no data", SUM(AN19:AN24))</f>
        <v>174.399752</v>
      </c>
      <c r="AO53" s="358" t="n">
        <f aca="false">IF(AO19=0,"no data", AVERAGE(AO19:AO24))</f>
        <v>978.727057150677</v>
      </c>
      <c r="AP53" s="358" t="n">
        <f aca="false">AN53*AO53</f>
        <v>170689.756042768</v>
      </c>
      <c r="AQ53" s="369" t="n">
        <f aca="false">IF(AQ19=0,"no data", AVERAGE(AQ19:AQ25))</f>
        <v>8714.60046017767</v>
      </c>
      <c r="AR53" s="362"/>
      <c r="AS53" s="363"/>
      <c r="AT53" s="341"/>
      <c r="AU53" s="341"/>
      <c r="AV53" s="341"/>
      <c r="AW53" s="341"/>
      <c r="AY53" s="341"/>
      <c r="AZ53" s="341"/>
      <c r="BA53" s="340"/>
      <c r="BB53" s="341"/>
      <c r="BC53" s="341"/>
      <c r="BD53" s="341"/>
      <c r="BE53" s="341"/>
      <c r="BF53" s="341"/>
      <c r="BG53" s="341"/>
      <c r="BS53" s="5"/>
      <c r="BT53" s="5"/>
      <c r="BU53" s="5"/>
    </row>
    <row r="54" customFormat="false" ht="15" hidden="false" customHeight="false" outlineLevel="0" collapsed="false">
      <c r="B54" s="353" t="s">
        <v>107</v>
      </c>
      <c r="C54" s="358" t="n">
        <f aca="false">IF(C26=0,"no data", AVERAGE(C26:C32))</f>
        <v>80.4</v>
      </c>
      <c r="D54" s="358" t="n">
        <f aca="false">IF(D26=0,"no data", AVERAGE(D26:D32))</f>
        <v>0.503842857142857</v>
      </c>
      <c r="E54" s="358" t="n">
        <f aca="false">IF(E26=0,"no data", AVERAGE(E26:E32))</f>
        <v>62.5942857142857</v>
      </c>
      <c r="F54" s="358" t="n">
        <f aca="false">IF(F26=0,"no data", AVERAGE(F26:F32))</f>
        <v>92</v>
      </c>
      <c r="G54" s="358" t="n">
        <f aca="false">IF(G26=0,"no data", AVERAGE(G26:G32))</f>
        <v>68.1428571428571</v>
      </c>
      <c r="H54" s="364" t="n">
        <f aca="false">SUM(H26:H32)+INT(SUM(I26:I32)/60)</f>
        <v>168</v>
      </c>
      <c r="I54" s="364" t="n">
        <f aca="false">SUM(I26:I32)-INT(SUM(I26:I32)/60)*60</f>
        <v>0</v>
      </c>
      <c r="J54" s="364" t="n">
        <f aca="false">SUM(J26:J32)+INT(SUM(K26:K32)/60)</f>
        <v>168</v>
      </c>
      <c r="K54" s="364" t="n">
        <f aca="false">SUM(K26:K32)-INT(SUM(K26:K32)/60)*60</f>
        <v>0</v>
      </c>
      <c r="L54" s="364" t="n">
        <f aca="false">SUM(L26:L32)+INT(SUM(M26:M32)/60)</f>
        <v>0</v>
      </c>
      <c r="M54" s="364" t="n">
        <f aca="false">SUM(M26:M32)-INT(SUM(M26:M32)/60)*60</f>
        <v>0</v>
      </c>
      <c r="N54" s="364" t="n">
        <f aca="false">SUM(N26:N32)+INT(SUM(O26:O32)/60)</f>
        <v>0</v>
      </c>
      <c r="O54" s="364" t="n">
        <f aca="false">SUM(O26:O32)-INT(SUM(O26:O32)/60)*60</f>
        <v>0</v>
      </c>
      <c r="P54" s="364" t="n">
        <f aca="false">SUM(P26:P32)+INT(SUM(Q26:Q32)/60)</f>
        <v>131</v>
      </c>
      <c r="Q54" s="364" t="n">
        <f aca="false">SUM(Q26:Q32)-INT(SUM(Q26:Q32)/60)*60</f>
        <v>21</v>
      </c>
      <c r="R54" s="356" t="n">
        <f aca="false">IF(R26=0,"no data", AVERAGE(R26:R32))</f>
        <v>3590.14285714286</v>
      </c>
      <c r="S54" s="356" t="n">
        <f aca="false">IF(S26=0,"no data", AVERAGE(S26:S32))</f>
        <v>3448.57142857143</v>
      </c>
      <c r="T54" s="356" t="n">
        <f aca="false">IF(T26=0,"no data", AVERAGE(T26:T32))</f>
        <v>3446.57142857143</v>
      </c>
      <c r="U54" s="356" t="n">
        <f aca="false">IF(U26=0,"no data", SUM(U26:U32))</f>
        <v>23615</v>
      </c>
      <c r="V54" s="356" t="n">
        <f aca="false">IF(V26=0,"no data", SUM(V26:V32))</f>
        <v>24355</v>
      </c>
      <c r="W54" s="370" t="n">
        <f aca="false">IF(W26=0,"no data", AVERAGE(W26:W32))</f>
        <v>44.5714285714286</v>
      </c>
      <c r="X54" s="358" t="str">
        <f aca="false">IF(AND(X26=0,X27=0,X28=0,X29=0,X30=0,X31=0,X32=0),"No outage",SUM(X26:X32))</f>
        <v>No outage</v>
      </c>
      <c r="Y54" s="370" t="n">
        <f aca="false">IF(Y26=0,"no data", AVERAGE(Y26:Y32))</f>
        <v>45.4285714285714</v>
      </c>
      <c r="Z54" s="358" t="str">
        <f aca="false">IF(AND(Z26=0,Z27=0,Z28=0,Z29=0,Z30=0,Z31=0,Z32=0),"No outage",SUM(Z26:Z32))</f>
        <v>No outage</v>
      </c>
      <c r="AA54" s="358" t="n">
        <f aca="false">IF(AND(AA26=0,AA27=0,AA28=0,AA29=0,AA30=0,AA31=0,AA32=0),"No outage",SUM(AA26:AA32))</f>
        <v>405</v>
      </c>
      <c r="AB54" s="359" t="n">
        <f aca="false">IF(AA26=0,"no data", AVERAGE(AA26:AA32))</f>
        <v>57.8571428571429</v>
      </c>
      <c r="AC54" s="356" t="n">
        <f aca="false">IF(AC26=0,"no data", SUM(AC26:AC32))</f>
        <v>740</v>
      </c>
      <c r="AD54" s="356" t="n">
        <f aca="false">IF(AD26=0,"no data", SUM(AD26:AD32))</f>
        <v>-511</v>
      </c>
      <c r="AE54" s="370" t="n">
        <f aca="false">IF(AE26=0,"no data", AVERAGE(AE26:AE32))</f>
        <v>148.714285714286</v>
      </c>
      <c r="AF54" s="365" t="n">
        <f aca="false">IF(AF26=0,"no data", AVERAGE(AF26:AF32))</f>
        <v>0.974964878568203</v>
      </c>
      <c r="AG54" s="358" t="n">
        <f aca="false">IF(AG26=0,"no data", AVERAGE(AG26:AG32))</f>
        <v>149.589285714286</v>
      </c>
      <c r="AH54" s="365" t="n">
        <f aca="false">IF(AH26=0,"no data", AVERAGE(AH26:AH32))</f>
        <v>0.939629350607139</v>
      </c>
      <c r="AI54" s="365" t="n">
        <f aca="false">IF(AI26=0,"no data", AVERAGE(AI26:AI32))</f>
        <v>1</v>
      </c>
      <c r="AJ54" s="365" t="n">
        <f aca="false">IF(AJ26=0,"no data", AVERAGE(AJ26:AJ32))</f>
        <v>0.979375823603322</v>
      </c>
      <c r="AK54" s="356" t="n">
        <f aca="false">IF(AK26=0,"no data", SUM(AK26:AK32))</f>
        <v>66.42</v>
      </c>
      <c r="AL54" s="358" t="n">
        <f aca="false">IF(AL26=0,"no data", AVERAGE(AL26:AL32))</f>
        <v>135.681428571429</v>
      </c>
      <c r="AM54" s="358" t="n">
        <f aca="false">AK54*AL54</f>
        <v>9011.96048571429</v>
      </c>
      <c r="AN54" s="358" t="n">
        <f aca="false">IF(AN26=0,"no data", SUM(AN26:AN32))</f>
        <v>200.801</v>
      </c>
      <c r="AO54" s="358" t="n">
        <f aca="false">IF(AO26=0,"no data", AVERAGE(AO26:AO32))</f>
        <v>977.645714285714</v>
      </c>
      <c r="AP54" s="358" t="n">
        <f aca="false">AN54*AO54</f>
        <v>196312.237074286</v>
      </c>
      <c r="AQ54" s="369" t="n">
        <f aca="false">IF(AQ26=0,"no data", AVERAGE(AQ26:AQ32))</f>
        <v>8691.1306534788</v>
      </c>
      <c r="AR54" s="362"/>
      <c r="AS54" s="363"/>
      <c r="BA54" s="340"/>
      <c r="BC54" s="341"/>
      <c r="BS54" s="5"/>
      <c r="BT54" s="5"/>
      <c r="BU54" s="5"/>
    </row>
    <row r="55" customFormat="false" ht="15" hidden="false" customHeight="false" outlineLevel="0" collapsed="false">
      <c r="B55" s="353" t="s">
        <v>108</v>
      </c>
      <c r="C55" s="358" t="n">
        <f aca="false">IF(C40=0,"no data", AVERAGE(C40:C46))</f>
        <v>96.1</v>
      </c>
      <c r="D55" s="358" t="n">
        <f aca="false">IF(D40=0,"no data", AVERAGE(D40:D46))</f>
        <v>0.38</v>
      </c>
      <c r="E55" s="358" t="n">
        <f aca="false">IF(E40=0,"no data", AVERAGE(E40:E46))</f>
        <v>68.9</v>
      </c>
      <c r="F55" s="358" t="n">
        <f aca="false">IF(F40=0,"no data", AVERAGE(F40:F46))</f>
        <v>109</v>
      </c>
      <c r="G55" s="358" t="n">
        <f aca="false">IF(G40=0,"no data", AVERAGE(G40:G46))</f>
        <v>82</v>
      </c>
      <c r="H55" s="364" t="n">
        <f aca="false">SUM(H40:H46)+INT(SUM(I40:I46)/60)</f>
        <v>24</v>
      </c>
      <c r="I55" s="364" t="n">
        <f aca="false">SUM(I40:I46)-INT(SUM(I40:I46)/60)*60</f>
        <v>0</v>
      </c>
      <c r="J55" s="364" t="n">
        <f aca="false">SUM(J40:J46)+INT(SUM(K40:K46)/60)</f>
        <v>24</v>
      </c>
      <c r="K55" s="364" t="n">
        <f aca="false">SUM(K40:K46)-INT(SUM(K40:K46)/60)*60</f>
        <v>0</v>
      </c>
      <c r="L55" s="364" t="n">
        <f aca="false">SUM(L40:L46)+INT(SUM(M40:M46)/60)</f>
        <v>0</v>
      </c>
      <c r="M55" s="364" t="n">
        <f aca="false">SUM(M40:M46)-INT(SUM(M40:M46)/60)*60</f>
        <v>0</v>
      </c>
      <c r="N55" s="364" t="n">
        <f aca="false">SUM(N40:N46)+INT(SUM(O40:O46)/60)</f>
        <v>0</v>
      </c>
      <c r="O55" s="364" t="n">
        <f aca="false">SUM(O40:O46)-INT(SUM(O40:O46)/60)*60</f>
        <v>0</v>
      </c>
      <c r="P55" s="364" t="n">
        <f aca="false">SUM(P40:P46)+INT(SUM(Q40:Q46)/60)</f>
        <v>11</v>
      </c>
      <c r="Q55" s="364" t="n">
        <f aca="false">SUM(Q40:Q46)-INT(SUM(Q40:Q46)/60)*60</f>
        <v>0</v>
      </c>
      <c r="R55" s="356" t="n">
        <f aca="false">IF(R40=0,"no data", AVERAGE(R40:R46))</f>
        <v>3432</v>
      </c>
      <c r="S55" s="356" t="n">
        <f aca="false">IF(S40=0,"no data", AVERAGE(S40:S46))</f>
        <v>3199</v>
      </c>
      <c r="T55" s="356" t="n">
        <f aca="false">IF(T40=0,"no data", AVERAGE(T40:T46))</f>
        <v>3199</v>
      </c>
      <c r="U55" s="356" t="n">
        <f aca="false">IF(U40=0,"no data", SUM(U40:U46))</f>
        <v>3130</v>
      </c>
      <c r="V55" s="356" t="n">
        <f aca="false">IF(V40=0,"no data", SUM(V40:V46))</f>
        <v>3233</v>
      </c>
      <c r="W55" s="370" t="n">
        <f aca="false">IF(W40=0,"no data", AVERAGE(W40:W46))</f>
        <v>42</v>
      </c>
      <c r="X55" s="358" t="e">
        <f aca="false">IF(AND(X40=0,X41=0,X42=0,X43=0,X44=0,X45=0,#REF!=0),"No outage",SUM(X40:X46))</f>
        <v>#REF!</v>
      </c>
      <c r="Y55" s="370" t="n">
        <f aca="false">IF(Y40=0,"no data", AVERAGE(Y40:Y46))</f>
        <v>43</v>
      </c>
      <c r="Z55" s="358" t="e">
        <f aca="false">IF(AND(Z40=0,Z41=0,Z42=0,Z43=0,Z44=0,Z45=0,#REF!=0),"No outage",SUM(Z40:Z46))</f>
        <v>#REF!</v>
      </c>
      <c r="AA55" s="358" t="e">
        <f aca="false">IF(AND(AA40=0,AA41=0,AA42=0,AA43=0,AA44=0,AA45=0,#REF!=0),"No outage",SUM(AA40:AA46))</f>
        <v>#REF!</v>
      </c>
      <c r="AB55" s="359" t="n">
        <f aca="false">IF(AA40=0,"no data", AVERAGE(AA40:AA46))</f>
        <v>57</v>
      </c>
      <c r="AC55" s="356" t="n">
        <f aca="false">IF(AC40=0,"no data", SUM(AC40:AC46))</f>
        <v>103</v>
      </c>
      <c r="AD55" s="356" t="n">
        <f aca="false">IF(AD40=0,"no data", SUM(AD40:AD46))</f>
        <v>-69</v>
      </c>
      <c r="AE55" s="370" t="n">
        <f aca="false">IF(AE40=0,"no data", AVERAGE(AE40:AE46))</f>
        <v>145</v>
      </c>
      <c r="AF55" s="365" t="n">
        <f aca="false">IF(AF40=0,"no data", AVERAGE(AF40:AF46))</f>
        <v>0.929022988505747</v>
      </c>
      <c r="AG55" s="358" t="n">
        <f aca="false">IF(AG40=0,"no data", AVERAGE(AG40:AG46))</f>
        <v>143</v>
      </c>
      <c r="AH55" s="365" t="n">
        <f aca="false">IF(AH40=0,"no data", AVERAGE(AH40:AH46))</f>
        <v>0.912004662004662</v>
      </c>
      <c r="AI55" s="365" t="n">
        <f aca="false">IF(AI27=0,"no data", AVERAGE(AI40:AI46))</f>
        <v>1</v>
      </c>
      <c r="AJ55" s="365" t="n">
        <f aca="false">IF(AJ40=0,"no data", AVERAGE(AJ40:AJ46))</f>
        <v>0.942781690140845</v>
      </c>
      <c r="AK55" s="356" t="n">
        <f aca="false">IF(AK40=0,"no data", SUM(AK40:AK46))</f>
        <v>9.481</v>
      </c>
      <c r="AL55" s="358" t="n">
        <f aca="false">IF(AL40=0,"no data", AVERAGE(AL40:AL46))</f>
        <v>140.94</v>
      </c>
      <c r="AM55" s="358" t="n">
        <f aca="false">AK55*AL55</f>
        <v>1336.25214</v>
      </c>
      <c r="AN55" s="358" t="n">
        <f aca="false">IF(AN40=0,"no data", SUM(AN40:AN46))</f>
        <v>26.73255</v>
      </c>
      <c r="AO55" s="358" t="n">
        <f aca="false">IF(AO40=0,"no data", AVERAGE(AO40:AO46))</f>
        <v>973.257321130981</v>
      </c>
      <c r="AP55" s="358" t="n">
        <f aca="false">AN55*AO55</f>
        <v>26017.65</v>
      </c>
      <c r="AQ55" s="358" t="n">
        <f aca="false">IF(AQ40=0,"no data", AVERAGE(AQ40:AQ46))</f>
        <v>8739.26585942492</v>
      </c>
      <c r="AR55" s="362"/>
      <c r="AS55" s="363"/>
      <c r="BA55" s="340"/>
      <c r="BC55" s="341"/>
      <c r="BS55" s="5"/>
      <c r="BT55" s="5"/>
      <c r="BU55" s="5"/>
    </row>
    <row r="56" customFormat="false" ht="15" hidden="false" customHeight="false" outlineLevel="0" collapsed="false">
      <c r="B56" s="2"/>
      <c r="C56" s="371"/>
      <c r="D56" s="371"/>
      <c r="E56" s="371"/>
      <c r="F56" s="371"/>
      <c r="G56" s="372"/>
      <c r="H56" s="372"/>
      <c r="I56" s="372"/>
      <c r="J56" s="372"/>
      <c r="K56" s="373"/>
      <c r="L56" s="373"/>
      <c r="M56" s="373"/>
      <c r="N56" s="373"/>
      <c r="O56" s="374"/>
      <c r="P56" s="374"/>
      <c r="Q56" s="371"/>
      <c r="R56" s="371"/>
      <c r="S56" s="371"/>
      <c r="T56" s="371"/>
      <c r="U56" s="371"/>
      <c r="V56" s="371"/>
      <c r="W56" s="371"/>
      <c r="X56" s="371"/>
      <c r="Y56" s="371"/>
      <c r="Z56" s="371"/>
      <c r="AA56" s="371"/>
      <c r="AB56" s="371"/>
      <c r="AC56" s="374"/>
      <c r="AD56" s="374"/>
      <c r="AE56" s="371"/>
      <c r="AF56" s="374"/>
      <c r="AG56" s="374"/>
      <c r="AH56" s="371"/>
      <c r="AI56" s="371"/>
      <c r="AJ56" s="371"/>
      <c r="AK56" s="371"/>
      <c r="AL56" s="371"/>
      <c r="AM56" s="371"/>
      <c r="AQ56" s="352"/>
      <c r="AR56" s="352"/>
      <c r="AS56" s="352"/>
      <c r="AT56" s="352"/>
      <c r="BA56" s="340"/>
      <c r="BC56" s="341"/>
      <c r="BS56" s="5"/>
      <c r="BT56" s="5"/>
      <c r="BU56" s="5"/>
    </row>
    <row r="57" customFormat="false" ht="15.75" hidden="false" customHeight="false" outlineLevel="0" collapsed="false">
      <c r="B57" s="2"/>
      <c r="C57" s="371"/>
      <c r="D57" s="371"/>
      <c r="E57" s="371"/>
      <c r="F57" s="371"/>
      <c r="G57" s="372"/>
      <c r="H57" s="372"/>
      <c r="I57" s="372"/>
      <c r="J57" s="372"/>
      <c r="K57" s="373"/>
      <c r="L57" s="373"/>
      <c r="M57" s="373"/>
      <c r="N57" s="373"/>
      <c r="O57" s="374"/>
      <c r="P57" s="374"/>
      <c r="Q57" s="371"/>
      <c r="R57" s="371"/>
      <c r="S57" s="371"/>
      <c r="T57" s="371"/>
      <c r="U57" s="371"/>
      <c r="V57" s="371"/>
      <c r="W57" s="371"/>
      <c r="X57" s="371"/>
      <c r="Y57" s="371"/>
      <c r="Z57" s="371"/>
      <c r="AA57" s="371"/>
      <c r="AB57" s="371"/>
      <c r="AC57" s="374"/>
      <c r="AD57" s="374"/>
      <c r="AE57" s="371"/>
      <c r="AF57" s="374"/>
      <c r="AG57" s="374"/>
      <c r="AH57" s="371"/>
      <c r="AI57" s="371"/>
      <c r="AJ57" s="371"/>
      <c r="AK57" s="371"/>
      <c r="AL57" s="371"/>
      <c r="AM57" s="371"/>
      <c r="AQ57" s="352"/>
      <c r="AR57" s="352"/>
      <c r="AS57" s="352"/>
      <c r="AT57" s="352"/>
      <c r="BA57" s="340"/>
      <c r="BC57" s="341"/>
      <c r="BS57" s="5"/>
      <c r="BT57" s="5"/>
      <c r="BU57" s="5"/>
    </row>
    <row r="58" customFormat="false" ht="16.5" hidden="false" customHeight="false" outlineLevel="0" collapsed="false">
      <c r="B58" s="375" t="s">
        <v>194</v>
      </c>
      <c r="C58" s="376" t="s">
        <v>195</v>
      </c>
      <c r="D58" s="376"/>
      <c r="E58" s="376"/>
      <c r="F58" s="376"/>
      <c r="G58" s="376"/>
      <c r="H58" s="376"/>
      <c r="I58" s="376"/>
      <c r="J58" s="376"/>
      <c r="K58" s="376"/>
      <c r="L58" s="376"/>
      <c r="M58" s="376"/>
      <c r="N58" s="376"/>
      <c r="O58" s="376"/>
      <c r="P58" s="376"/>
      <c r="Q58" s="376"/>
      <c r="R58" s="376"/>
      <c r="S58" s="376"/>
      <c r="T58" s="376"/>
      <c r="U58" s="376"/>
      <c r="V58" s="376"/>
      <c r="W58" s="376"/>
      <c r="X58" s="376"/>
      <c r="Y58" s="376"/>
      <c r="Z58" s="376"/>
      <c r="AA58" s="376"/>
      <c r="AB58" s="376"/>
      <c r="AC58" s="376"/>
      <c r="AD58" s="376"/>
      <c r="AE58" s="376"/>
      <c r="AF58" s="374"/>
      <c r="AG58" s="374"/>
      <c r="AH58" s="371"/>
      <c r="AI58" s="371"/>
      <c r="AJ58" s="371"/>
      <c r="AK58" s="371"/>
      <c r="AL58" s="371"/>
      <c r="AM58" s="371"/>
      <c r="AQ58" s="352"/>
      <c r="AR58" s="352"/>
      <c r="AS58" s="352"/>
      <c r="AT58" s="352"/>
      <c r="BA58" s="340"/>
      <c r="BS58" s="5"/>
      <c r="BT58" s="5"/>
      <c r="BU58" s="5"/>
    </row>
    <row r="59" customFormat="false" ht="15.75" hidden="false" customHeight="true" outlineLevel="0" collapsed="false">
      <c r="B59" s="377" t="n">
        <v>43191</v>
      </c>
      <c r="C59" s="378" t="s">
        <v>202</v>
      </c>
      <c r="D59" s="378"/>
      <c r="E59" s="378"/>
      <c r="F59" s="378"/>
      <c r="G59" s="378"/>
      <c r="H59" s="378"/>
      <c r="I59" s="378"/>
      <c r="J59" s="378"/>
      <c r="K59" s="378"/>
      <c r="L59" s="378"/>
      <c r="M59" s="378"/>
      <c r="N59" s="378"/>
      <c r="O59" s="378"/>
      <c r="P59" s="378"/>
      <c r="Q59" s="378"/>
      <c r="R59" s="378"/>
      <c r="S59" s="378"/>
      <c r="T59" s="378"/>
      <c r="U59" s="378"/>
      <c r="V59" s="378"/>
      <c r="W59" s="378"/>
      <c r="X59" s="378"/>
      <c r="Y59" s="378"/>
      <c r="Z59" s="378"/>
      <c r="AA59" s="378"/>
      <c r="AB59" s="378"/>
      <c r="AC59" s="378"/>
      <c r="AD59" s="378"/>
      <c r="AE59" s="378"/>
      <c r="AF59" s="374"/>
      <c r="AG59" s="374"/>
      <c r="AH59" s="371"/>
      <c r="AI59" s="371"/>
      <c r="AJ59" s="371"/>
      <c r="AK59" s="371"/>
      <c r="AL59" s="371"/>
      <c r="AM59" s="371"/>
      <c r="AQ59" s="352"/>
      <c r="AR59" s="352"/>
      <c r="AS59" s="352"/>
      <c r="AT59" s="352"/>
      <c r="BA59" s="340"/>
      <c r="BS59" s="5"/>
      <c r="BT59" s="5"/>
      <c r="BU59" s="5"/>
    </row>
    <row r="60" customFormat="false" ht="15.75" hidden="false" customHeight="true" outlineLevel="0" collapsed="false">
      <c r="B60" s="377" t="n">
        <v>43192</v>
      </c>
      <c r="C60" s="378" t="s">
        <v>202</v>
      </c>
      <c r="D60" s="378"/>
      <c r="E60" s="378"/>
      <c r="F60" s="378"/>
      <c r="G60" s="378"/>
      <c r="H60" s="378"/>
      <c r="I60" s="378"/>
      <c r="J60" s="378"/>
      <c r="K60" s="378"/>
      <c r="L60" s="378"/>
      <c r="M60" s="378"/>
      <c r="N60" s="378"/>
      <c r="O60" s="378"/>
      <c r="P60" s="378"/>
      <c r="Q60" s="378"/>
      <c r="R60" s="378"/>
      <c r="S60" s="378"/>
      <c r="T60" s="378"/>
      <c r="U60" s="378"/>
      <c r="V60" s="378"/>
      <c r="W60" s="378"/>
      <c r="X60" s="378"/>
      <c r="Y60" s="378"/>
      <c r="Z60" s="378"/>
      <c r="AA60" s="378"/>
      <c r="AB60" s="378"/>
      <c r="AC60" s="378"/>
      <c r="AD60" s="378"/>
      <c r="AE60" s="378"/>
      <c r="AF60" s="374"/>
      <c r="AG60" s="374"/>
      <c r="AH60" s="371"/>
      <c r="AI60" s="371"/>
      <c r="AJ60" s="371"/>
      <c r="AK60" s="371"/>
      <c r="AL60" s="371"/>
      <c r="AM60" s="371"/>
      <c r="AQ60" s="352"/>
      <c r="AR60" s="352"/>
      <c r="AS60" s="352"/>
      <c r="AT60" s="352"/>
      <c r="BA60" s="340"/>
      <c r="BS60" s="5"/>
      <c r="BT60" s="5"/>
      <c r="BU60" s="5"/>
    </row>
    <row r="61" customFormat="false" ht="15.75" hidden="false" customHeight="true" outlineLevel="0" collapsed="false">
      <c r="B61" s="377" t="n">
        <v>43193</v>
      </c>
      <c r="C61" s="378" t="s">
        <v>202</v>
      </c>
      <c r="D61" s="378"/>
      <c r="E61" s="378"/>
      <c r="F61" s="378"/>
      <c r="G61" s="378"/>
      <c r="H61" s="378"/>
      <c r="I61" s="378"/>
      <c r="J61" s="378"/>
      <c r="K61" s="378"/>
      <c r="L61" s="378"/>
      <c r="M61" s="378"/>
      <c r="N61" s="378"/>
      <c r="O61" s="378"/>
      <c r="P61" s="378"/>
      <c r="Q61" s="378"/>
      <c r="R61" s="378"/>
      <c r="S61" s="378"/>
      <c r="T61" s="378"/>
      <c r="U61" s="378"/>
      <c r="V61" s="378"/>
      <c r="W61" s="378"/>
      <c r="X61" s="378"/>
      <c r="Y61" s="378"/>
      <c r="Z61" s="378"/>
      <c r="AA61" s="378"/>
      <c r="AB61" s="378"/>
      <c r="AC61" s="378"/>
      <c r="AD61" s="378"/>
      <c r="AE61" s="378"/>
      <c r="AF61" s="374"/>
      <c r="AG61" s="374"/>
      <c r="AH61" s="371"/>
      <c r="AI61" s="371"/>
      <c r="AJ61" s="371"/>
      <c r="AK61" s="371"/>
      <c r="AL61" s="371"/>
      <c r="AM61" s="371"/>
      <c r="AQ61" s="352"/>
      <c r="AR61" s="352"/>
      <c r="AS61" s="352"/>
      <c r="AT61" s="352"/>
      <c r="BA61" s="340"/>
      <c r="BS61" s="5"/>
      <c r="BT61" s="5"/>
      <c r="BU61" s="5"/>
    </row>
    <row r="62" customFormat="false" ht="15.75" hidden="false" customHeight="true" outlineLevel="0" collapsed="false">
      <c r="B62" s="377" t="n">
        <v>43194</v>
      </c>
      <c r="C62" s="378" t="s">
        <v>202</v>
      </c>
      <c r="D62" s="378"/>
      <c r="E62" s="378"/>
      <c r="F62" s="378"/>
      <c r="G62" s="378"/>
      <c r="H62" s="378"/>
      <c r="I62" s="378"/>
      <c r="J62" s="378"/>
      <c r="K62" s="378"/>
      <c r="L62" s="378"/>
      <c r="M62" s="378"/>
      <c r="N62" s="378"/>
      <c r="O62" s="378"/>
      <c r="P62" s="378"/>
      <c r="Q62" s="378"/>
      <c r="R62" s="378"/>
      <c r="S62" s="378"/>
      <c r="T62" s="378"/>
      <c r="U62" s="378"/>
      <c r="V62" s="378"/>
      <c r="W62" s="378"/>
      <c r="X62" s="378"/>
      <c r="Y62" s="378"/>
      <c r="Z62" s="378"/>
      <c r="AA62" s="378"/>
      <c r="AB62" s="378"/>
      <c r="AC62" s="378"/>
      <c r="AD62" s="378"/>
      <c r="AE62" s="378"/>
      <c r="AF62" s="374"/>
      <c r="AG62" s="374"/>
      <c r="AH62" s="371"/>
      <c r="AI62" s="371"/>
      <c r="AJ62" s="371"/>
      <c r="AK62" s="371"/>
      <c r="AL62" s="371"/>
      <c r="AM62" s="371"/>
      <c r="AQ62" s="352"/>
      <c r="AR62" s="352"/>
      <c r="AS62" s="352"/>
      <c r="AT62" s="352"/>
      <c r="BA62" s="340"/>
      <c r="BS62" s="5"/>
      <c r="BT62" s="5"/>
      <c r="BU62" s="5"/>
    </row>
    <row r="63" customFormat="false" ht="15.75" hidden="false" customHeight="true" outlineLevel="0" collapsed="false">
      <c r="B63" s="377" t="n">
        <v>43195</v>
      </c>
      <c r="C63" s="378" t="s">
        <v>202</v>
      </c>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8"/>
      <c r="AC63" s="378"/>
      <c r="AD63" s="378"/>
      <c r="AE63" s="378"/>
      <c r="AF63" s="374"/>
      <c r="AG63" s="374"/>
      <c r="AH63" s="371"/>
      <c r="AI63" s="371"/>
      <c r="AJ63" s="371"/>
      <c r="AK63" s="371"/>
      <c r="AL63" s="371"/>
      <c r="AM63" s="371"/>
      <c r="AQ63" s="352"/>
      <c r="AR63" s="352"/>
      <c r="AS63" s="352"/>
      <c r="AT63" s="352"/>
      <c r="BA63" s="340"/>
      <c r="BS63" s="5"/>
      <c r="BT63" s="5"/>
      <c r="BU63" s="5"/>
    </row>
    <row r="64" customFormat="false" ht="15.75" hidden="false" customHeight="true" outlineLevel="0" collapsed="false">
      <c r="B64" s="377" t="n">
        <v>43196</v>
      </c>
      <c r="C64" s="378" t="s">
        <v>202</v>
      </c>
      <c r="D64" s="378"/>
      <c r="E64" s="378"/>
      <c r="F64" s="378"/>
      <c r="G64" s="378"/>
      <c r="H64" s="378"/>
      <c r="I64" s="378"/>
      <c r="J64" s="378"/>
      <c r="K64" s="378"/>
      <c r="L64" s="378"/>
      <c r="M64" s="378"/>
      <c r="N64" s="378"/>
      <c r="O64" s="378"/>
      <c r="P64" s="378"/>
      <c r="Q64" s="378"/>
      <c r="R64" s="378"/>
      <c r="S64" s="378"/>
      <c r="T64" s="378"/>
      <c r="U64" s="378"/>
      <c r="V64" s="378"/>
      <c r="W64" s="378"/>
      <c r="X64" s="378"/>
      <c r="Y64" s="378"/>
      <c r="Z64" s="378"/>
      <c r="AA64" s="378"/>
      <c r="AB64" s="378"/>
      <c r="AC64" s="378"/>
      <c r="AD64" s="378"/>
      <c r="AE64" s="378"/>
      <c r="AF64" s="374"/>
      <c r="AG64" s="374"/>
      <c r="AH64" s="371"/>
      <c r="AI64" s="371"/>
      <c r="AJ64" s="371"/>
      <c r="AK64" s="371"/>
      <c r="AL64" s="371"/>
      <c r="AM64" s="371"/>
      <c r="AQ64" s="352"/>
      <c r="AR64" s="352"/>
      <c r="AS64" s="352"/>
      <c r="AT64" s="352"/>
      <c r="BA64" s="340"/>
      <c r="BS64" s="5"/>
      <c r="BT64" s="5"/>
      <c r="BU64" s="5"/>
    </row>
    <row r="65" customFormat="false" ht="15.75" hidden="false" customHeight="true" outlineLevel="0" collapsed="false">
      <c r="B65" s="377" t="n">
        <v>43197</v>
      </c>
      <c r="C65" s="378" t="s">
        <v>202</v>
      </c>
      <c r="D65" s="378"/>
      <c r="E65" s="378"/>
      <c r="F65" s="378"/>
      <c r="G65" s="378"/>
      <c r="H65" s="378"/>
      <c r="I65" s="378"/>
      <c r="J65" s="378"/>
      <c r="K65" s="378"/>
      <c r="L65" s="378"/>
      <c r="M65" s="378"/>
      <c r="N65" s="378"/>
      <c r="O65" s="378"/>
      <c r="P65" s="378"/>
      <c r="Q65" s="378"/>
      <c r="R65" s="378"/>
      <c r="S65" s="378"/>
      <c r="T65" s="378"/>
      <c r="U65" s="378"/>
      <c r="V65" s="378"/>
      <c r="W65" s="378"/>
      <c r="X65" s="378"/>
      <c r="Y65" s="378"/>
      <c r="Z65" s="378"/>
      <c r="AA65" s="378"/>
      <c r="AB65" s="378"/>
      <c r="AC65" s="378"/>
      <c r="AD65" s="378"/>
      <c r="AE65" s="378"/>
      <c r="AF65" s="374"/>
      <c r="AG65" s="374"/>
      <c r="AH65" s="371"/>
      <c r="AI65" s="371"/>
      <c r="AJ65" s="371"/>
      <c r="AK65" s="371"/>
      <c r="AL65" s="371"/>
      <c r="AM65" s="371"/>
      <c r="AQ65" s="352"/>
      <c r="AR65" s="352"/>
      <c r="AS65" s="352"/>
      <c r="AT65" s="352"/>
      <c r="BA65" s="340"/>
      <c r="BS65" s="5"/>
      <c r="BT65" s="5"/>
      <c r="BU65" s="5"/>
    </row>
    <row r="66" customFormat="false" ht="15.75" hidden="false" customHeight="true" outlineLevel="0" collapsed="false">
      <c r="B66" s="377" t="n">
        <v>43198</v>
      </c>
      <c r="C66" s="378" t="s">
        <v>224</v>
      </c>
      <c r="D66" s="378"/>
      <c r="E66" s="378"/>
      <c r="F66" s="378"/>
      <c r="G66" s="378"/>
      <c r="H66" s="378"/>
      <c r="I66" s="378"/>
      <c r="J66" s="378"/>
      <c r="K66" s="378"/>
      <c r="L66" s="378"/>
      <c r="M66" s="378"/>
      <c r="N66" s="378"/>
      <c r="O66" s="378"/>
      <c r="P66" s="378"/>
      <c r="Q66" s="378"/>
      <c r="R66" s="378"/>
      <c r="S66" s="378"/>
      <c r="T66" s="378"/>
      <c r="U66" s="378"/>
      <c r="V66" s="378"/>
      <c r="W66" s="378"/>
      <c r="X66" s="378"/>
      <c r="Y66" s="378"/>
      <c r="Z66" s="378"/>
      <c r="AA66" s="378"/>
      <c r="AB66" s="378"/>
      <c r="AC66" s="378"/>
      <c r="AD66" s="378"/>
      <c r="AE66" s="378"/>
      <c r="AF66" s="374"/>
      <c r="AG66" s="374"/>
      <c r="AH66" s="371"/>
      <c r="AI66" s="371"/>
      <c r="AJ66" s="371"/>
      <c r="AK66" s="371"/>
      <c r="AL66" s="371"/>
      <c r="AM66" s="371"/>
      <c r="AQ66" s="352"/>
      <c r="AR66" s="352"/>
      <c r="AS66" s="352"/>
      <c r="AT66" s="352"/>
      <c r="BA66" s="340"/>
      <c r="BS66" s="5"/>
      <c r="BT66" s="5"/>
      <c r="BU66" s="5"/>
    </row>
    <row r="67" customFormat="false" ht="15.75" hidden="false" customHeight="true" outlineLevel="0" collapsed="false">
      <c r="B67" s="377" t="n">
        <v>43199</v>
      </c>
      <c r="C67" s="378" t="s">
        <v>225</v>
      </c>
      <c r="D67" s="378"/>
      <c r="E67" s="378"/>
      <c r="F67" s="378"/>
      <c r="G67" s="378"/>
      <c r="H67" s="378"/>
      <c r="I67" s="378"/>
      <c r="J67" s="378"/>
      <c r="K67" s="378"/>
      <c r="L67" s="378"/>
      <c r="M67" s="378"/>
      <c r="N67" s="378"/>
      <c r="O67" s="378"/>
      <c r="P67" s="378"/>
      <c r="Q67" s="378"/>
      <c r="R67" s="378"/>
      <c r="S67" s="378"/>
      <c r="T67" s="378"/>
      <c r="U67" s="378"/>
      <c r="V67" s="378"/>
      <c r="W67" s="378"/>
      <c r="X67" s="378"/>
      <c r="Y67" s="378"/>
      <c r="Z67" s="378"/>
      <c r="AA67" s="378"/>
      <c r="AB67" s="378"/>
      <c r="AC67" s="378"/>
      <c r="AD67" s="378"/>
      <c r="AE67" s="378"/>
      <c r="AF67" s="374"/>
      <c r="AG67" s="374"/>
      <c r="AH67" s="371"/>
      <c r="AI67" s="371"/>
      <c r="AJ67" s="371"/>
      <c r="AK67" s="371"/>
      <c r="AL67" s="371"/>
      <c r="AM67" s="371"/>
      <c r="AQ67" s="352"/>
      <c r="AR67" s="352"/>
      <c r="AS67" s="352"/>
      <c r="AT67" s="352"/>
      <c r="BA67" s="340"/>
      <c r="BS67" s="5"/>
      <c r="BT67" s="5"/>
      <c r="BU67" s="5"/>
    </row>
    <row r="68" customFormat="false" ht="15.75" hidden="false" customHeight="true" outlineLevel="0" collapsed="false">
      <c r="B68" s="377" t="n">
        <v>43200</v>
      </c>
      <c r="C68" s="378" t="s">
        <v>202</v>
      </c>
      <c r="D68" s="378"/>
      <c r="E68" s="378"/>
      <c r="F68" s="378"/>
      <c r="G68" s="378"/>
      <c r="H68" s="378"/>
      <c r="I68" s="378"/>
      <c r="J68" s="378"/>
      <c r="K68" s="378"/>
      <c r="L68" s="378"/>
      <c r="M68" s="378"/>
      <c r="N68" s="378"/>
      <c r="O68" s="378"/>
      <c r="P68" s="378"/>
      <c r="Q68" s="378"/>
      <c r="R68" s="378"/>
      <c r="S68" s="378"/>
      <c r="T68" s="378"/>
      <c r="U68" s="378"/>
      <c r="V68" s="378"/>
      <c r="W68" s="378"/>
      <c r="X68" s="378"/>
      <c r="Y68" s="378"/>
      <c r="Z68" s="378"/>
      <c r="AA68" s="378"/>
      <c r="AB68" s="378"/>
      <c r="AC68" s="378"/>
      <c r="AD68" s="378"/>
      <c r="AE68" s="378"/>
      <c r="AF68" s="374"/>
      <c r="AG68" s="374"/>
      <c r="AH68" s="371"/>
      <c r="AI68" s="371"/>
      <c r="AJ68" s="371"/>
      <c r="AK68" s="371"/>
      <c r="AL68" s="371"/>
      <c r="AM68" s="371"/>
      <c r="AQ68" s="352"/>
      <c r="AR68" s="352"/>
      <c r="AS68" s="352"/>
      <c r="AT68" s="352"/>
      <c r="BA68" s="340"/>
      <c r="BS68" s="5"/>
      <c r="BT68" s="5"/>
      <c r="BU68" s="5"/>
    </row>
    <row r="69" customFormat="false" ht="15.75" hidden="false" customHeight="true" outlineLevel="0" collapsed="false">
      <c r="B69" s="377" t="n">
        <v>43201</v>
      </c>
      <c r="C69" s="378" t="s">
        <v>202</v>
      </c>
      <c r="D69" s="378"/>
      <c r="E69" s="378"/>
      <c r="F69" s="378"/>
      <c r="G69" s="378"/>
      <c r="H69" s="378"/>
      <c r="I69" s="378"/>
      <c r="J69" s="378"/>
      <c r="K69" s="378"/>
      <c r="L69" s="378"/>
      <c r="M69" s="378"/>
      <c r="N69" s="378"/>
      <c r="O69" s="378"/>
      <c r="P69" s="378"/>
      <c r="Q69" s="378"/>
      <c r="R69" s="378"/>
      <c r="S69" s="378"/>
      <c r="T69" s="378"/>
      <c r="U69" s="378"/>
      <c r="V69" s="378"/>
      <c r="W69" s="378"/>
      <c r="X69" s="378"/>
      <c r="Y69" s="378"/>
      <c r="Z69" s="378"/>
      <c r="AA69" s="378"/>
      <c r="AB69" s="378"/>
      <c r="AC69" s="378"/>
      <c r="AD69" s="378"/>
      <c r="AE69" s="378"/>
      <c r="AF69" s="374"/>
      <c r="AG69" s="374"/>
      <c r="AH69" s="371"/>
      <c r="AI69" s="371"/>
      <c r="AJ69" s="371"/>
      <c r="AK69" s="371"/>
      <c r="AL69" s="371"/>
      <c r="AM69" s="371"/>
      <c r="AQ69" s="352"/>
      <c r="AR69" s="352"/>
      <c r="AS69" s="352"/>
      <c r="AT69" s="352"/>
      <c r="BA69" s="340"/>
      <c r="BS69" s="5"/>
      <c r="BT69" s="5"/>
      <c r="BU69" s="5"/>
    </row>
    <row r="70" customFormat="false" ht="15.75" hidden="false" customHeight="true" outlineLevel="0" collapsed="false">
      <c r="B70" s="377" t="n">
        <v>43202</v>
      </c>
      <c r="C70" s="378" t="s">
        <v>202</v>
      </c>
      <c r="D70" s="378"/>
      <c r="E70" s="378"/>
      <c r="F70" s="378"/>
      <c r="G70" s="378"/>
      <c r="H70" s="378"/>
      <c r="I70" s="378"/>
      <c r="J70" s="378"/>
      <c r="K70" s="378"/>
      <c r="L70" s="378"/>
      <c r="M70" s="378"/>
      <c r="N70" s="378"/>
      <c r="O70" s="378"/>
      <c r="P70" s="378"/>
      <c r="Q70" s="378"/>
      <c r="R70" s="378"/>
      <c r="S70" s="378"/>
      <c r="T70" s="378"/>
      <c r="U70" s="378"/>
      <c r="V70" s="378"/>
      <c r="W70" s="378"/>
      <c r="X70" s="378"/>
      <c r="Y70" s="378"/>
      <c r="Z70" s="378"/>
      <c r="AA70" s="378"/>
      <c r="AB70" s="378"/>
      <c r="AC70" s="378"/>
      <c r="AD70" s="378"/>
      <c r="AE70" s="378"/>
      <c r="AF70" s="374"/>
      <c r="AG70" s="374"/>
      <c r="AH70" s="371"/>
      <c r="AI70" s="371"/>
      <c r="AJ70" s="371"/>
      <c r="AK70" s="371"/>
      <c r="AL70" s="371"/>
      <c r="AM70" s="371"/>
      <c r="AQ70" s="352"/>
      <c r="AR70" s="352"/>
      <c r="AS70" s="352"/>
      <c r="AT70" s="352"/>
      <c r="BA70" s="340"/>
      <c r="BS70" s="5"/>
      <c r="BT70" s="5"/>
      <c r="BU70" s="5"/>
    </row>
    <row r="71" customFormat="false" ht="15.75" hidden="false" customHeight="true" outlineLevel="0" collapsed="false">
      <c r="B71" s="377" t="n">
        <v>43203</v>
      </c>
      <c r="C71" s="378" t="s">
        <v>202</v>
      </c>
      <c r="D71" s="378"/>
      <c r="E71" s="378"/>
      <c r="F71" s="378"/>
      <c r="G71" s="378"/>
      <c r="H71" s="378"/>
      <c r="I71" s="378"/>
      <c r="J71" s="378"/>
      <c r="K71" s="378"/>
      <c r="L71" s="378"/>
      <c r="M71" s="378"/>
      <c r="N71" s="378"/>
      <c r="O71" s="378"/>
      <c r="P71" s="378"/>
      <c r="Q71" s="378"/>
      <c r="R71" s="378"/>
      <c r="S71" s="378"/>
      <c r="T71" s="378"/>
      <c r="U71" s="378"/>
      <c r="V71" s="378"/>
      <c r="W71" s="378"/>
      <c r="X71" s="378"/>
      <c r="Y71" s="378"/>
      <c r="Z71" s="378"/>
      <c r="AA71" s="378"/>
      <c r="AB71" s="378"/>
      <c r="AC71" s="378"/>
      <c r="AD71" s="378"/>
      <c r="AE71" s="378"/>
      <c r="AF71" s="374"/>
      <c r="AG71" s="374"/>
      <c r="AH71" s="371"/>
      <c r="AI71" s="371"/>
      <c r="AJ71" s="371"/>
      <c r="AK71" s="371"/>
      <c r="AL71" s="371"/>
      <c r="AM71" s="371"/>
      <c r="AQ71" s="352"/>
      <c r="AR71" s="352"/>
      <c r="AS71" s="352"/>
      <c r="AT71" s="352"/>
      <c r="BA71" s="340"/>
      <c r="BS71" s="5"/>
      <c r="BT71" s="5"/>
      <c r="BU71" s="5"/>
    </row>
    <row r="72" customFormat="false" ht="15.75" hidden="false" customHeight="true" outlineLevel="0" collapsed="false">
      <c r="B72" s="377" t="n">
        <v>43204</v>
      </c>
      <c r="C72" s="378" t="s">
        <v>202</v>
      </c>
      <c r="D72" s="378"/>
      <c r="E72" s="378"/>
      <c r="F72" s="378"/>
      <c r="G72" s="378"/>
      <c r="H72" s="378"/>
      <c r="I72" s="378"/>
      <c r="J72" s="378"/>
      <c r="K72" s="378"/>
      <c r="L72" s="378"/>
      <c r="M72" s="378"/>
      <c r="N72" s="378"/>
      <c r="O72" s="378"/>
      <c r="P72" s="378"/>
      <c r="Q72" s="378"/>
      <c r="R72" s="378"/>
      <c r="S72" s="378"/>
      <c r="T72" s="378"/>
      <c r="U72" s="378"/>
      <c r="V72" s="378"/>
      <c r="W72" s="378"/>
      <c r="X72" s="378"/>
      <c r="Y72" s="378"/>
      <c r="Z72" s="378"/>
      <c r="AA72" s="378"/>
      <c r="AB72" s="378"/>
      <c r="AC72" s="378"/>
      <c r="AD72" s="378"/>
      <c r="AE72" s="378"/>
      <c r="AF72" s="374"/>
      <c r="AG72" s="374"/>
      <c r="AH72" s="371"/>
      <c r="AI72" s="371"/>
      <c r="AJ72" s="371"/>
      <c r="AK72" s="371"/>
      <c r="AL72" s="371"/>
      <c r="AM72" s="371"/>
      <c r="AQ72" s="352"/>
      <c r="AR72" s="352"/>
      <c r="AS72" s="352"/>
      <c r="AT72" s="352"/>
      <c r="BA72" s="340"/>
      <c r="BS72" s="5"/>
      <c r="BT72" s="5"/>
      <c r="BU72" s="5"/>
    </row>
    <row r="73" customFormat="false" ht="15.75" hidden="false" customHeight="true" outlineLevel="0" collapsed="false">
      <c r="B73" s="377" t="n">
        <v>43205</v>
      </c>
      <c r="C73" s="378" t="s">
        <v>226</v>
      </c>
      <c r="D73" s="378"/>
      <c r="E73" s="378"/>
      <c r="F73" s="378"/>
      <c r="G73" s="378"/>
      <c r="H73" s="378"/>
      <c r="I73" s="378"/>
      <c r="J73" s="378"/>
      <c r="K73" s="378"/>
      <c r="L73" s="378"/>
      <c r="M73" s="378"/>
      <c r="N73" s="378"/>
      <c r="O73" s="378"/>
      <c r="P73" s="378"/>
      <c r="Q73" s="378"/>
      <c r="R73" s="378"/>
      <c r="S73" s="378"/>
      <c r="T73" s="378"/>
      <c r="U73" s="378"/>
      <c r="V73" s="378"/>
      <c r="W73" s="378"/>
      <c r="X73" s="378"/>
      <c r="Y73" s="378"/>
      <c r="Z73" s="378"/>
      <c r="AA73" s="378"/>
      <c r="AB73" s="378"/>
      <c r="AC73" s="378"/>
      <c r="AD73" s="378"/>
      <c r="AE73" s="378"/>
      <c r="AF73" s="374"/>
      <c r="AG73" s="374"/>
      <c r="AH73" s="371"/>
      <c r="AI73" s="371"/>
      <c r="AJ73" s="371"/>
      <c r="AK73" s="371"/>
      <c r="AL73" s="371"/>
      <c r="AM73" s="371"/>
      <c r="AQ73" s="352"/>
      <c r="AR73" s="352"/>
      <c r="AS73" s="352"/>
      <c r="AT73" s="352"/>
      <c r="BA73" s="340"/>
      <c r="BS73" s="5"/>
      <c r="BT73" s="5"/>
      <c r="BU73" s="5"/>
    </row>
    <row r="74" customFormat="false" ht="15.75" hidden="false" customHeight="true" outlineLevel="0" collapsed="false">
      <c r="B74" s="377" t="n">
        <v>43206</v>
      </c>
      <c r="C74" s="378" t="s">
        <v>227</v>
      </c>
      <c r="D74" s="378"/>
      <c r="E74" s="378"/>
      <c r="F74" s="378"/>
      <c r="G74" s="378"/>
      <c r="H74" s="378"/>
      <c r="I74" s="378"/>
      <c r="J74" s="378"/>
      <c r="K74" s="378"/>
      <c r="L74" s="378"/>
      <c r="M74" s="378"/>
      <c r="N74" s="378"/>
      <c r="O74" s="378"/>
      <c r="P74" s="378"/>
      <c r="Q74" s="378"/>
      <c r="R74" s="378"/>
      <c r="S74" s="378"/>
      <c r="T74" s="378"/>
      <c r="U74" s="378"/>
      <c r="V74" s="378"/>
      <c r="W74" s="378"/>
      <c r="X74" s="378"/>
      <c r="Y74" s="378"/>
      <c r="Z74" s="378"/>
      <c r="AA74" s="378"/>
      <c r="AB74" s="378"/>
      <c r="AC74" s="378"/>
      <c r="AD74" s="378"/>
      <c r="AE74" s="378"/>
      <c r="AF74" s="374"/>
      <c r="AG74" s="374"/>
      <c r="AH74" s="371"/>
      <c r="AI74" s="371"/>
      <c r="AJ74" s="371"/>
      <c r="AK74" s="371"/>
      <c r="AL74" s="371"/>
      <c r="AM74" s="371"/>
      <c r="AQ74" s="352"/>
      <c r="AR74" s="352"/>
      <c r="AS74" s="352"/>
      <c r="AT74" s="352"/>
      <c r="BA74" s="340"/>
      <c r="BS74" s="5"/>
      <c r="BT74" s="5"/>
      <c r="BU74" s="5"/>
    </row>
    <row r="75" customFormat="false" ht="15.75" hidden="false" customHeight="true" outlineLevel="0" collapsed="false">
      <c r="B75" s="377" t="n">
        <v>43207</v>
      </c>
      <c r="C75" s="378" t="s">
        <v>202</v>
      </c>
      <c r="D75" s="378"/>
      <c r="E75" s="378"/>
      <c r="F75" s="378"/>
      <c r="G75" s="378"/>
      <c r="H75" s="378"/>
      <c r="I75" s="378"/>
      <c r="J75" s="378"/>
      <c r="K75" s="378"/>
      <c r="L75" s="378"/>
      <c r="M75" s="378"/>
      <c r="N75" s="378"/>
      <c r="O75" s="378"/>
      <c r="P75" s="378"/>
      <c r="Q75" s="378"/>
      <c r="R75" s="378"/>
      <c r="S75" s="378"/>
      <c r="T75" s="378"/>
      <c r="U75" s="378"/>
      <c r="V75" s="378"/>
      <c r="W75" s="378"/>
      <c r="X75" s="378"/>
      <c r="Y75" s="378"/>
      <c r="Z75" s="378"/>
      <c r="AA75" s="378"/>
      <c r="AB75" s="378"/>
      <c r="AC75" s="378"/>
      <c r="AD75" s="378"/>
      <c r="AE75" s="378"/>
      <c r="AF75" s="374"/>
      <c r="AG75" s="374"/>
      <c r="AH75" s="371"/>
      <c r="AI75" s="371"/>
      <c r="AJ75" s="371"/>
      <c r="AK75" s="371"/>
      <c r="AL75" s="371"/>
      <c r="AM75" s="371"/>
      <c r="AQ75" s="352"/>
      <c r="AR75" s="352"/>
      <c r="AS75" s="352"/>
      <c r="AT75" s="352"/>
      <c r="BA75" s="340"/>
      <c r="BS75" s="5"/>
      <c r="BT75" s="5"/>
      <c r="BU75" s="5"/>
    </row>
    <row r="76" customFormat="false" ht="15.75" hidden="false" customHeight="true" outlineLevel="0" collapsed="false">
      <c r="B76" s="377" t="n">
        <v>43208</v>
      </c>
      <c r="C76" s="378" t="s">
        <v>202</v>
      </c>
      <c r="D76" s="378"/>
      <c r="E76" s="378"/>
      <c r="F76" s="378"/>
      <c r="G76" s="378"/>
      <c r="H76" s="378"/>
      <c r="I76" s="378"/>
      <c r="J76" s="378"/>
      <c r="K76" s="378"/>
      <c r="L76" s="378"/>
      <c r="M76" s="378"/>
      <c r="N76" s="378"/>
      <c r="O76" s="378"/>
      <c r="P76" s="378"/>
      <c r="Q76" s="378"/>
      <c r="R76" s="378"/>
      <c r="S76" s="378"/>
      <c r="T76" s="378"/>
      <c r="U76" s="378"/>
      <c r="V76" s="378"/>
      <c r="W76" s="378"/>
      <c r="X76" s="378"/>
      <c r="Y76" s="378"/>
      <c r="Z76" s="378"/>
      <c r="AA76" s="378"/>
      <c r="AB76" s="378"/>
      <c r="AC76" s="378"/>
      <c r="AD76" s="378"/>
      <c r="AE76" s="378"/>
      <c r="AF76" s="374"/>
      <c r="AG76" s="374"/>
      <c r="AH76" s="371"/>
      <c r="AI76" s="371"/>
      <c r="AJ76" s="371"/>
      <c r="AK76" s="371"/>
      <c r="AL76" s="371"/>
      <c r="AM76" s="371"/>
      <c r="AQ76" s="352"/>
      <c r="AR76" s="352"/>
      <c r="AS76" s="352"/>
      <c r="AT76" s="352"/>
      <c r="BA76" s="340"/>
      <c r="BS76" s="5"/>
      <c r="BT76" s="5"/>
      <c r="BU76" s="5"/>
    </row>
    <row r="77" customFormat="false" ht="15.75" hidden="false" customHeight="true" outlineLevel="0" collapsed="false">
      <c r="B77" s="377" t="n">
        <v>43209</v>
      </c>
      <c r="C77" s="378" t="s">
        <v>202</v>
      </c>
      <c r="D77" s="378"/>
      <c r="E77" s="378"/>
      <c r="F77" s="378"/>
      <c r="G77" s="378"/>
      <c r="H77" s="378"/>
      <c r="I77" s="378"/>
      <c r="J77" s="378"/>
      <c r="K77" s="378"/>
      <c r="L77" s="378"/>
      <c r="M77" s="378"/>
      <c r="N77" s="378"/>
      <c r="O77" s="378"/>
      <c r="P77" s="378"/>
      <c r="Q77" s="378"/>
      <c r="R77" s="378"/>
      <c r="S77" s="378"/>
      <c r="T77" s="378"/>
      <c r="U77" s="378"/>
      <c r="V77" s="378"/>
      <c r="W77" s="378"/>
      <c r="X77" s="378"/>
      <c r="Y77" s="378"/>
      <c r="Z77" s="378"/>
      <c r="AA77" s="378"/>
      <c r="AB77" s="378"/>
      <c r="AC77" s="378"/>
      <c r="AD77" s="378"/>
      <c r="AE77" s="378"/>
      <c r="AF77" s="374"/>
      <c r="AG77" s="374"/>
      <c r="AH77" s="371"/>
      <c r="AI77" s="371"/>
      <c r="AJ77" s="371"/>
      <c r="AK77" s="371"/>
      <c r="AL77" s="371"/>
      <c r="AM77" s="371"/>
      <c r="AQ77" s="352"/>
      <c r="AR77" s="352"/>
      <c r="AS77" s="352"/>
      <c r="AT77" s="352"/>
      <c r="BA77" s="340"/>
      <c r="BS77" s="5"/>
      <c r="BT77" s="5"/>
      <c r="BU77" s="5"/>
    </row>
    <row r="78" customFormat="false" ht="15.75" hidden="false" customHeight="true" outlineLevel="0" collapsed="false">
      <c r="B78" s="377" t="n">
        <v>43210</v>
      </c>
      <c r="C78" s="378" t="s">
        <v>228</v>
      </c>
      <c r="D78" s="378"/>
      <c r="E78" s="378"/>
      <c r="F78" s="378"/>
      <c r="G78" s="378"/>
      <c r="H78" s="378"/>
      <c r="I78" s="378"/>
      <c r="J78" s="378"/>
      <c r="K78" s="378"/>
      <c r="L78" s="378"/>
      <c r="M78" s="378"/>
      <c r="N78" s="378"/>
      <c r="O78" s="378"/>
      <c r="P78" s="378"/>
      <c r="Q78" s="378"/>
      <c r="R78" s="378"/>
      <c r="S78" s="378"/>
      <c r="T78" s="378"/>
      <c r="U78" s="378"/>
      <c r="V78" s="378"/>
      <c r="W78" s="378"/>
      <c r="X78" s="378"/>
      <c r="Y78" s="378"/>
      <c r="Z78" s="378"/>
      <c r="AA78" s="378"/>
      <c r="AB78" s="378"/>
      <c r="AC78" s="378"/>
      <c r="AD78" s="378"/>
      <c r="AE78" s="378"/>
      <c r="AF78" s="374"/>
      <c r="AG78" s="374"/>
      <c r="AH78" s="371"/>
      <c r="AI78" s="371"/>
      <c r="AJ78" s="371"/>
      <c r="AK78" s="371"/>
      <c r="AL78" s="371"/>
      <c r="AM78" s="371"/>
      <c r="AQ78" s="352"/>
      <c r="AR78" s="352"/>
      <c r="AS78" s="352"/>
      <c r="AT78" s="352"/>
      <c r="BA78" s="340"/>
      <c r="BS78" s="5"/>
      <c r="BT78" s="5"/>
      <c r="BU78" s="5"/>
    </row>
    <row r="79" customFormat="false" ht="15.75" hidden="false" customHeight="true" outlineLevel="0" collapsed="false">
      <c r="B79" s="377" t="n">
        <v>43211</v>
      </c>
      <c r="C79" s="378" t="s">
        <v>202</v>
      </c>
      <c r="D79" s="378"/>
      <c r="E79" s="378"/>
      <c r="F79" s="378"/>
      <c r="G79" s="378"/>
      <c r="H79" s="378"/>
      <c r="I79" s="378"/>
      <c r="J79" s="378"/>
      <c r="K79" s="378"/>
      <c r="L79" s="378"/>
      <c r="M79" s="378"/>
      <c r="N79" s="378"/>
      <c r="O79" s="378"/>
      <c r="P79" s="378"/>
      <c r="Q79" s="378"/>
      <c r="R79" s="378"/>
      <c r="S79" s="378"/>
      <c r="T79" s="378"/>
      <c r="U79" s="378"/>
      <c r="V79" s="378"/>
      <c r="W79" s="378"/>
      <c r="X79" s="378"/>
      <c r="Y79" s="378"/>
      <c r="Z79" s="378"/>
      <c r="AA79" s="378"/>
      <c r="AB79" s="378"/>
      <c r="AC79" s="378"/>
      <c r="AD79" s="378"/>
      <c r="AE79" s="378"/>
      <c r="AF79" s="374"/>
      <c r="AG79" s="374"/>
      <c r="AH79" s="371"/>
      <c r="AI79" s="371"/>
      <c r="AJ79" s="371"/>
      <c r="AK79" s="371"/>
      <c r="AL79" s="371"/>
      <c r="AM79" s="371"/>
      <c r="AQ79" s="352"/>
      <c r="AR79" s="352"/>
      <c r="AS79" s="352"/>
      <c r="AT79" s="352"/>
      <c r="BA79" s="340"/>
      <c r="BS79" s="5"/>
      <c r="BT79" s="5"/>
      <c r="BU79" s="5"/>
    </row>
    <row r="80" customFormat="false" ht="15.75" hidden="false" customHeight="true" outlineLevel="0" collapsed="false">
      <c r="B80" s="377" t="n">
        <v>43212</v>
      </c>
      <c r="C80" s="378" t="s">
        <v>229</v>
      </c>
      <c r="D80" s="378"/>
      <c r="E80" s="378"/>
      <c r="F80" s="378"/>
      <c r="G80" s="378"/>
      <c r="H80" s="378"/>
      <c r="I80" s="378"/>
      <c r="J80" s="378"/>
      <c r="K80" s="378"/>
      <c r="L80" s="378"/>
      <c r="M80" s="378"/>
      <c r="N80" s="378"/>
      <c r="O80" s="378"/>
      <c r="P80" s="378"/>
      <c r="Q80" s="378"/>
      <c r="R80" s="378"/>
      <c r="S80" s="378"/>
      <c r="T80" s="378"/>
      <c r="U80" s="378"/>
      <c r="V80" s="378"/>
      <c r="W80" s="378"/>
      <c r="X80" s="378"/>
      <c r="Y80" s="378"/>
      <c r="Z80" s="378"/>
      <c r="AA80" s="378"/>
      <c r="AB80" s="378"/>
      <c r="AC80" s="378"/>
      <c r="AD80" s="378"/>
      <c r="AE80" s="378"/>
      <c r="AF80" s="374"/>
      <c r="AG80" s="374"/>
      <c r="AH80" s="371"/>
      <c r="AI80" s="371"/>
      <c r="AJ80" s="371"/>
      <c r="AK80" s="371"/>
      <c r="AL80" s="371"/>
      <c r="AM80" s="371"/>
      <c r="AQ80" s="352"/>
      <c r="AR80" s="352"/>
      <c r="AS80" s="352"/>
      <c r="AT80" s="352"/>
      <c r="BA80" s="340"/>
      <c r="BS80" s="5"/>
      <c r="BT80" s="5"/>
      <c r="BU80" s="5"/>
    </row>
    <row r="81" customFormat="false" ht="15.75" hidden="false" customHeight="true" outlineLevel="0" collapsed="false">
      <c r="B81" s="377" t="n">
        <v>43213</v>
      </c>
      <c r="C81" s="378" t="s">
        <v>230</v>
      </c>
      <c r="D81" s="378"/>
      <c r="E81" s="378"/>
      <c r="F81" s="378"/>
      <c r="G81" s="378"/>
      <c r="H81" s="378"/>
      <c r="I81" s="378"/>
      <c r="J81" s="378"/>
      <c r="K81" s="378"/>
      <c r="L81" s="378"/>
      <c r="M81" s="378"/>
      <c r="N81" s="378"/>
      <c r="O81" s="378"/>
      <c r="P81" s="378"/>
      <c r="Q81" s="378"/>
      <c r="R81" s="378"/>
      <c r="S81" s="378"/>
      <c r="T81" s="378"/>
      <c r="U81" s="378"/>
      <c r="V81" s="378"/>
      <c r="W81" s="378"/>
      <c r="X81" s="378"/>
      <c r="Y81" s="378"/>
      <c r="Z81" s="378"/>
      <c r="AA81" s="378"/>
      <c r="AB81" s="378"/>
      <c r="AC81" s="378"/>
      <c r="AD81" s="378"/>
      <c r="AE81" s="378"/>
      <c r="AF81" s="374"/>
      <c r="AG81" s="374"/>
      <c r="AH81" s="371"/>
      <c r="AI81" s="371"/>
      <c r="AJ81" s="371"/>
      <c r="AK81" s="371"/>
      <c r="AL81" s="371"/>
      <c r="AM81" s="371"/>
      <c r="AQ81" s="352"/>
      <c r="AR81" s="352"/>
      <c r="AS81" s="352"/>
      <c r="AT81" s="352"/>
      <c r="BA81" s="340"/>
      <c r="BS81" s="5"/>
      <c r="BT81" s="5"/>
      <c r="BU81" s="5"/>
    </row>
    <row r="82" customFormat="false" ht="15.75" hidden="false" customHeight="true" outlineLevel="0" collapsed="false">
      <c r="B82" s="377" t="n">
        <v>43214</v>
      </c>
      <c r="C82" s="378" t="s">
        <v>231</v>
      </c>
      <c r="D82" s="378"/>
      <c r="E82" s="378"/>
      <c r="F82" s="378"/>
      <c r="G82" s="378"/>
      <c r="H82" s="378"/>
      <c r="I82" s="378"/>
      <c r="J82" s="378"/>
      <c r="K82" s="378"/>
      <c r="L82" s="378"/>
      <c r="M82" s="378"/>
      <c r="N82" s="378"/>
      <c r="O82" s="378"/>
      <c r="P82" s="378"/>
      <c r="Q82" s="378"/>
      <c r="R82" s="378"/>
      <c r="S82" s="378"/>
      <c r="T82" s="378"/>
      <c r="U82" s="378"/>
      <c r="V82" s="378"/>
      <c r="W82" s="378"/>
      <c r="X82" s="378"/>
      <c r="Y82" s="378"/>
      <c r="Z82" s="378"/>
      <c r="AA82" s="378"/>
      <c r="AB82" s="378"/>
      <c r="AC82" s="378"/>
      <c r="AD82" s="378"/>
      <c r="AE82" s="378"/>
      <c r="AF82" s="374"/>
      <c r="AG82" s="374"/>
      <c r="AH82" s="371"/>
      <c r="AI82" s="371"/>
      <c r="AJ82" s="371"/>
      <c r="AK82" s="371"/>
      <c r="AL82" s="371"/>
      <c r="AM82" s="371"/>
      <c r="AQ82" s="352"/>
      <c r="AR82" s="352"/>
      <c r="AS82" s="352"/>
      <c r="AT82" s="352"/>
      <c r="BA82" s="340"/>
      <c r="BS82" s="5"/>
      <c r="BT82" s="5"/>
      <c r="BU82" s="5"/>
    </row>
    <row r="83" customFormat="false" ht="15.75" hidden="false" customHeight="true" outlineLevel="0" collapsed="false">
      <c r="B83" s="377" t="n">
        <v>43215</v>
      </c>
      <c r="C83" s="378" t="s">
        <v>202</v>
      </c>
      <c r="D83" s="378"/>
      <c r="E83" s="378"/>
      <c r="F83" s="378"/>
      <c r="G83" s="378"/>
      <c r="H83" s="378"/>
      <c r="I83" s="378"/>
      <c r="J83" s="378"/>
      <c r="K83" s="378"/>
      <c r="L83" s="378"/>
      <c r="M83" s="378"/>
      <c r="N83" s="378"/>
      <c r="O83" s="378"/>
      <c r="P83" s="378"/>
      <c r="Q83" s="378"/>
      <c r="R83" s="378"/>
      <c r="S83" s="378"/>
      <c r="T83" s="378"/>
      <c r="U83" s="378"/>
      <c r="V83" s="378"/>
      <c r="W83" s="378"/>
      <c r="X83" s="378"/>
      <c r="Y83" s="378"/>
      <c r="Z83" s="378"/>
      <c r="AA83" s="378"/>
      <c r="AB83" s="378"/>
      <c r="AC83" s="378"/>
      <c r="AD83" s="378"/>
      <c r="AE83" s="378"/>
      <c r="AF83" s="374"/>
      <c r="AG83" s="374"/>
      <c r="AH83" s="371"/>
      <c r="AI83" s="371"/>
      <c r="AJ83" s="371"/>
      <c r="AK83" s="371"/>
      <c r="AL83" s="371"/>
      <c r="AM83" s="371"/>
      <c r="AQ83" s="352"/>
      <c r="AR83" s="352"/>
      <c r="AS83" s="352"/>
      <c r="AT83" s="352"/>
      <c r="BA83" s="340"/>
      <c r="BS83" s="5"/>
      <c r="BT83" s="5"/>
      <c r="BU83" s="5"/>
    </row>
    <row r="84" customFormat="false" ht="15.75" hidden="false" customHeight="true" outlineLevel="0" collapsed="false">
      <c r="B84" s="377" t="n">
        <v>43216</v>
      </c>
      <c r="C84" s="378" t="s">
        <v>202</v>
      </c>
      <c r="D84" s="378"/>
      <c r="E84" s="378"/>
      <c r="F84" s="378"/>
      <c r="G84" s="378"/>
      <c r="H84" s="378"/>
      <c r="I84" s="378"/>
      <c r="J84" s="378"/>
      <c r="K84" s="378"/>
      <c r="L84" s="378"/>
      <c r="M84" s="378"/>
      <c r="N84" s="378"/>
      <c r="O84" s="378"/>
      <c r="P84" s="378"/>
      <c r="Q84" s="378"/>
      <c r="R84" s="378"/>
      <c r="S84" s="378"/>
      <c r="T84" s="378"/>
      <c r="U84" s="378"/>
      <c r="V84" s="378"/>
      <c r="W84" s="378"/>
      <c r="X84" s="378"/>
      <c r="Y84" s="378"/>
      <c r="Z84" s="378"/>
      <c r="AA84" s="378"/>
      <c r="AB84" s="378"/>
      <c r="AC84" s="378"/>
      <c r="AD84" s="378"/>
      <c r="AE84" s="378"/>
      <c r="AF84" s="374"/>
      <c r="AG84" s="374"/>
      <c r="AH84" s="371"/>
      <c r="AI84" s="371"/>
      <c r="AJ84" s="371"/>
      <c r="AK84" s="371"/>
      <c r="AL84" s="371"/>
      <c r="AM84" s="371"/>
      <c r="AQ84" s="352"/>
      <c r="AR84" s="352"/>
      <c r="AS84" s="352"/>
      <c r="AT84" s="352"/>
      <c r="BA84" s="340"/>
      <c r="BS84" s="5"/>
      <c r="BT84" s="5"/>
      <c r="BU84" s="5"/>
    </row>
    <row r="85" customFormat="false" ht="15.75" hidden="false" customHeight="true" outlineLevel="0" collapsed="false">
      <c r="B85" s="377" t="n">
        <v>43217</v>
      </c>
      <c r="C85" s="378" t="s">
        <v>202</v>
      </c>
      <c r="D85" s="378"/>
      <c r="E85" s="378"/>
      <c r="F85" s="378"/>
      <c r="G85" s="378"/>
      <c r="H85" s="378"/>
      <c r="I85" s="378"/>
      <c r="J85" s="378"/>
      <c r="K85" s="378"/>
      <c r="L85" s="378"/>
      <c r="M85" s="378"/>
      <c r="N85" s="378"/>
      <c r="O85" s="378"/>
      <c r="P85" s="378"/>
      <c r="Q85" s="378"/>
      <c r="R85" s="378"/>
      <c r="S85" s="378"/>
      <c r="T85" s="378"/>
      <c r="U85" s="378"/>
      <c r="V85" s="378"/>
      <c r="W85" s="378"/>
      <c r="X85" s="378"/>
      <c r="Y85" s="378"/>
      <c r="Z85" s="378"/>
      <c r="AA85" s="378"/>
      <c r="AB85" s="378"/>
      <c r="AC85" s="378"/>
      <c r="AD85" s="378"/>
      <c r="AE85" s="378"/>
      <c r="AF85" s="374"/>
      <c r="AG85" s="374"/>
      <c r="AH85" s="371"/>
      <c r="AI85" s="371"/>
      <c r="AJ85" s="371"/>
      <c r="AK85" s="371"/>
      <c r="AL85" s="371"/>
      <c r="AM85" s="371"/>
      <c r="AQ85" s="352"/>
      <c r="AR85" s="352"/>
      <c r="AS85" s="352"/>
      <c r="AT85" s="352"/>
      <c r="BA85" s="340"/>
      <c r="BS85" s="5"/>
      <c r="BT85" s="5"/>
      <c r="BU85" s="5"/>
    </row>
    <row r="86" customFormat="false" ht="15.75" hidden="false" customHeight="true" outlineLevel="0" collapsed="false">
      <c r="B86" s="377" t="n">
        <v>43218</v>
      </c>
      <c r="C86" s="378" t="s">
        <v>202</v>
      </c>
      <c r="D86" s="378"/>
      <c r="E86" s="378"/>
      <c r="F86" s="378"/>
      <c r="G86" s="378"/>
      <c r="H86" s="378"/>
      <c r="I86" s="378"/>
      <c r="J86" s="378"/>
      <c r="K86" s="378"/>
      <c r="L86" s="378"/>
      <c r="M86" s="378"/>
      <c r="N86" s="378"/>
      <c r="O86" s="378"/>
      <c r="P86" s="378"/>
      <c r="Q86" s="378"/>
      <c r="R86" s="378"/>
      <c r="S86" s="378"/>
      <c r="T86" s="378"/>
      <c r="U86" s="378"/>
      <c r="V86" s="378"/>
      <c r="W86" s="378"/>
      <c r="X86" s="378"/>
      <c r="Y86" s="378"/>
      <c r="Z86" s="378"/>
      <c r="AA86" s="378"/>
      <c r="AB86" s="378"/>
      <c r="AC86" s="378"/>
      <c r="AD86" s="378"/>
      <c r="AE86" s="378"/>
      <c r="AF86" s="374"/>
      <c r="AG86" s="374"/>
      <c r="AH86" s="371"/>
      <c r="AI86" s="371"/>
      <c r="AJ86" s="371"/>
      <c r="AK86" s="371"/>
      <c r="AL86" s="371"/>
      <c r="AM86" s="371"/>
      <c r="AQ86" s="352"/>
      <c r="AR86" s="352"/>
      <c r="AS86" s="352"/>
      <c r="AT86" s="352"/>
      <c r="BA86" s="340"/>
      <c r="BS86" s="5"/>
      <c r="BT86" s="5"/>
      <c r="BU86" s="5"/>
    </row>
    <row r="87" customFormat="false" ht="15.75" hidden="false" customHeight="true" outlineLevel="0" collapsed="false">
      <c r="B87" s="377" t="n">
        <v>43219</v>
      </c>
      <c r="C87" s="378" t="s">
        <v>232</v>
      </c>
      <c r="D87" s="378"/>
      <c r="E87" s="378"/>
      <c r="F87" s="378"/>
      <c r="G87" s="378"/>
      <c r="H87" s="378"/>
      <c r="I87" s="378"/>
      <c r="J87" s="378"/>
      <c r="K87" s="378"/>
      <c r="L87" s="378"/>
      <c r="M87" s="378"/>
      <c r="N87" s="378"/>
      <c r="O87" s="378"/>
      <c r="P87" s="378"/>
      <c r="Q87" s="378"/>
      <c r="R87" s="378"/>
      <c r="S87" s="378"/>
      <c r="T87" s="378"/>
      <c r="U87" s="378"/>
      <c r="V87" s="378"/>
      <c r="W87" s="378"/>
      <c r="X87" s="378"/>
      <c r="Y87" s="378"/>
      <c r="Z87" s="378"/>
      <c r="AA87" s="378"/>
      <c r="AB87" s="378"/>
      <c r="AC87" s="378"/>
      <c r="AD87" s="378"/>
      <c r="AE87" s="378"/>
    </row>
    <row r="88" customFormat="false" ht="15.75" hidden="false" customHeight="true" outlineLevel="0" collapsed="false">
      <c r="B88" s="377" t="n">
        <v>43220</v>
      </c>
      <c r="C88" s="378" t="s">
        <v>233</v>
      </c>
      <c r="D88" s="378"/>
      <c r="E88" s="378"/>
      <c r="F88" s="378"/>
      <c r="G88" s="378"/>
      <c r="H88" s="378"/>
      <c r="I88" s="378"/>
      <c r="J88" s="378"/>
      <c r="K88" s="378"/>
      <c r="L88" s="378"/>
      <c r="M88" s="378"/>
      <c r="N88" s="378"/>
      <c r="O88" s="378"/>
      <c r="P88" s="378"/>
      <c r="Q88" s="378"/>
      <c r="R88" s="378"/>
      <c r="S88" s="378"/>
      <c r="T88" s="378"/>
      <c r="U88" s="378"/>
      <c r="V88" s="378"/>
      <c r="W88" s="378"/>
      <c r="X88" s="378"/>
      <c r="Y88" s="378"/>
      <c r="Z88" s="378"/>
      <c r="AA88" s="378"/>
      <c r="AB88" s="378"/>
      <c r="AC88" s="378"/>
      <c r="AD88" s="378"/>
      <c r="AE88" s="378"/>
    </row>
  </sheetData>
  <mergeCells count="116">
    <mergeCell ref="B1:AG1"/>
    <mergeCell ref="B2:B4"/>
    <mergeCell ref="C2:C4"/>
    <mergeCell ref="D2:D4"/>
    <mergeCell ref="E2:E4"/>
    <mergeCell ref="F2:G3"/>
    <mergeCell ref="H2:K2"/>
    <mergeCell ref="L2:O2"/>
    <mergeCell ref="P2:Q3"/>
    <mergeCell ref="R2:R4"/>
    <mergeCell ref="S2:S4"/>
    <mergeCell ref="T2:T4"/>
    <mergeCell ref="U2:U4"/>
    <mergeCell ref="V2:V4"/>
    <mergeCell ref="W2:W4"/>
    <mergeCell ref="X2:X4"/>
    <mergeCell ref="Y2:Y4"/>
    <mergeCell ref="Z2:Z4"/>
    <mergeCell ref="AA2:AA4"/>
    <mergeCell ref="AB2:AB4"/>
    <mergeCell ref="AC2:AC4"/>
    <mergeCell ref="AD2:AD4"/>
    <mergeCell ref="AE2:AE4"/>
    <mergeCell ref="AF2:AF4"/>
    <mergeCell ref="AG2:AG4"/>
    <mergeCell ref="AH2:AH4"/>
    <mergeCell ref="AI2:AI4"/>
    <mergeCell ref="AJ2:AJ4"/>
    <mergeCell ref="AK2:AK4"/>
    <mergeCell ref="AL2:AL4"/>
    <mergeCell ref="AM2:AM4"/>
    <mergeCell ref="AN2:AN4"/>
    <mergeCell ref="AO2:AO4"/>
    <mergeCell ref="AP2:AP4"/>
    <mergeCell ref="AQ2:AQ4"/>
    <mergeCell ref="AR2:AR4"/>
    <mergeCell ref="AT2:AT4"/>
    <mergeCell ref="AU2:AU4"/>
    <mergeCell ref="AV2:AV4"/>
    <mergeCell ref="AW2:AW4"/>
    <mergeCell ref="AX2:AX4"/>
    <mergeCell ref="AY2:AY4"/>
    <mergeCell ref="AZ2:AZ4"/>
    <mergeCell ref="BB2:BB4"/>
    <mergeCell ref="BC2:BC4"/>
    <mergeCell ref="BD2:BD4"/>
    <mergeCell ref="BE2:BE4"/>
    <mergeCell ref="BF2:BF4"/>
    <mergeCell ref="BG2:BG4"/>
    <mergeCell ref="BL2:BM2"/>
    <mergeCell ref="BP2:BP4"/>
    <mergeCell ref="BQ2:BQ4"/>
    <mergeCell ref="BR2:BR4"/>
    <mergeCell ref="BS2:BS4"/>
    <mergeCell ref="BT2:BT4"/>
    <mergeCell ref="BW2:BW4"/>
    <mergeCell ref="BX2:BX4"/>
    <mergeCell ref="BZ2:BZ4"/>
    <mergeCell ref="CA2:CA4"/>
    <mergeCell ref="CC2:CD2"/>
    <mergeCell ref="CE2:CF2"/>
    <mergeCell ref="H3:I3"/>
    <mergeCell ref="J3:K3"/>
    <mergeCell ref="L3:M3"/>
    <mergeCell ref="N3:O3"/>
    <mergeCell ref="BH3:BH4"/>
    <mergeCell ref="BI3:BI4"/>
    <mergeCell ref="BK3:BK4"/>
    <mergeCell ref="BL3:BL4"/>
    <mergeCell ref="BM3:BM4"/>
    <mergeCell ref="BN3:BN4"/>
    <mergeCell ref="BO3:BO4"/>
    <mergeCell ref="BV3:BV4"/>
    <mergeCell ref="A5:A11"/>
    <mergeCell ref="A12:A18"/>
    <mergeCell ref="A19:A25"/>
    <mergeCell ref="A26:A32"/>
    <mergeCell ref="A33:A39"/>
    <mergeCell ref="A40:A46"/>
    <mergeCell ref="F50:G50"/>
    <mergeCell ref="H50:I50"/>
    <mergeCell ref="J50:K50"/>
    <mergeCell ref="L50:M50"/>
    <mergeCell ref="N50:O50"/>
    <mergeCell ref="P50:Q50"/>
    <mergeCell ref="C58:AE58"/>
    <mergeCell ref="C59:AE59"/>
    <mergeCell ref="C60:AE60"/>
    <mergeCell ref="C61:AE61"/>
    <mergeCell ref="C62:AE62"/>
    <mergeCell ref="C63:AE63"/>
    <mergeCell ref="C64:AE64"/>
    <mergeCell ref="C65:AE65"/>
    <mergeCell ref="C66:AE66"/>
    <mergeCell ref="C67:AE67"/>
    <mergeCell ref="C68:AE68"/>
    <mergeCell ref="C69:AE69"/>
    <mergeCell ref="C70:AE70"/>
    <mergeCell ref="C71:AE71"/>
    <mergeCell ref="C72:AE72"/>
    <mergeCell ref="C73:AE73"/>
    <mergeCell ref="C74:AE74"/>
    <mergeCell ref="C75:AE75"/>
    <mergeCell ref="C76:AE76"/>
    <mergeCell ref="C77:AE77"/>
    <mergeCell ref="C78:AE78"/>
    <mergeCell ref="C79:AE79"/>
    <mergeCell ref="C80:AE80"/>
    <mergeCell ref="C81:AE81"/>
    <mergeCell ref="C82:AE82"/>
    <mergeCell ref="C83:AE83"/>
    <mergeCell ref="C84:AE84"/>
    <mergeCell ref="C85:AE85"/>
    <mergeCell ref="C86:AE86"/>
    <mergeCell ref="C87:AE87"/>
    <mergeCell ref="C88:AE8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F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4" topLeftCell="C11" activePane="bottomRight" state="frozen"/>
      <selection pane="topLeft" activeCell="A1" activeCellId="0" sqref="A1"/>
      <selection pane="topRight" activeCell="C1" activeCellId="0" sqref="C1"/>
      <selection pane="bottomLeft" activeCell="A11" activeCellId="0" sqref="A11"/>
      <selection pane="bottomRight" activeCell="C32" activeCellId="1" sqref="A3:AN5 C32"/>
    </sheetView>
  </sheetViews>
  <sheetFormatPr defaultColWidth="8.54296875" defaultRowHeight="15" zeroHeight="false" outlineLevelRow="0" outlineLevelCol="0"/>
  <cols>
    <col collapsed="false" customWidth="true" hidden="false" outlineLevel="0" max="2" min="2" style="0" width="10.14"/>
    <col collapsed="false" customWidth="true" hidden="false" outlineLevel="0" max="37" min="37" style="0" width="9.57"/>
    <col collapsed="false" customWidth="true" hidden="false" outlineLevel="0" max="39" min="39" style="0" width="10.28"/>
    <col collapsed="false" customWidth="true" hidden="false" outlineLevel="0" max="42" min="42" style="0" width="9.7"/>
    <col collapsed="false" customWidth="true" hidden="false" outlineLevel="0" max="43" min="43" style="0" width="9.14"/>
  </cols>
  <sheetData>
    <row r="1" customFormat="false" ht="18.75" hidden="false" customHeight="false" outlineLevel="0" collapsed="false">
      <c r="B1" s="6" t="n">
        <v>43221</v>
      </c>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7"/>
      <c r="AI1" s="7"/>
      <c r="AJ1" s="7"/>
      <c r="AK1" s="8"/>
      <c r="AL1" s="8"/>
      <c r="AM1" s="8"/>
      <c r="AN1" s="8"/>
      <c r="AO1" s="8"/>
      <c r="AP1" s="8"/>
      <c r="AQ1" s="8"/>
      <c r="AR1" s="8"/>
      <c r="AS1" s="9"/>
      <c r="AT1" s="10"/>
      <c r="AU1" s="10"/>
      <c r="AV1" s="10"/>
      <c r="AW1" s="10"/>
      <c r="AX1" s="10"/>
      <c r="AY1" s="11"/>
      <c r="AZ1" s="11"/>
      <c r="BS1" s="5"/>
      <c r="BT1" s="5"/>
      <c r="BU1" s="5"/>
    </row>
    <row r="2" customFormat="false" ht="30.75" hidden="false" customHeight="true" outlineLevel="0" collapsed="false">
      <c r="A2" s="279"/>
      <c r="B2" s="280" t="s">
        <v>1</v>
      </c>
      <c r="C2" s="281" t="s">
        <v>2</v>
      </c>
      <c r="D2" s="282" t="s">
        <v>3</v>
      </c>
      <c r="E2" s="281" t="s">
        <v>147</v>
      </c>
      <c r="F2" s="283" t="s">
        <v>148</v>
      </c>
      <c r="G2" s="283"/>
      <c r="H2" s="284" t="s">
        <v>149</v>
      </c>
      <c r="I2" s="284"/>
      <c r="J2" s="284"/>
      <c r="K2" s="284"/>
      <c r="L2" s="284" t="s">
        <v>150</v>
      </c>
      <c r="M2" s="284"/>
      <c r="N2" s="284"/>
      <c r="O2" s="284"/>
      <c r="P2" s="285" t="s">
        <v>151</v>
      </c>
      <c r="Q2" s="285"/>
      <c r="R2" s="286" t="s">
        <v>16</v>
      </c>
      <c r="S2" s="287" t="s">
        <v>17</v>
      </c>
      <c r="T2" s="288" t="s">
        <v>18</v>
      </c>
      <c r="U2" s="289" t="s">
        <v>19</v>
      </c>
      <c r="V2" s="290" t="s">
        <v>20</v>
      </c>
      <c r="W2" s="291" t="s">
        <v>21</v>
      </c>
      <c r="X2" s="291" t="s">
        <v>22</v>
      </c>
      <c r="Y2" s="291" t="s">
        <v>23</v>
      </c>
      <c r="Z2" s="291" t="s">
        <v>24</v>
      </c>
      <c r="AA2" s="291" t="s">
        <v>25</v>
      </c>
      <c r="AB2" s="291" t="s">
        <v>26</v>
      </c>
      <c r="AC2" s="292" t="s">
        <v>27</v>
      </c>
      <c r="AD2" s="293" t="s">
        <v>152</v>
      </c>
      <c r="AE2" s="294" t="s">
        <v>29</v>
      </c>
      <c r="AF2" s="293" t="s">
        <v>30</v>
      </c>
      <c r="AG2" s="295" t="s">
        <v>31</v>
      </c>
      <c r="AH2" s="295" t="s">
        <v>32</v>
      </c>
      <c r="AI2" s="295" t="s">
        <v>33</v>
      </c>
      <c r="AJ2" s="33" t="s">
        <v>34</v>
      </c>
      <c r="AK2" s="296" t="s">
        <v>35</v>
      </c>
      <c r="AL2" s="32" t="s">
        <v>153</v>
      </c>
      <c r="AM2" s="33" t="s">
        <v>154</v>
      </c>
      <c r="AN2" s="32" t="s">
        <v>155</v>
      </c>
      <c r="AO2" s="32" t="s">
        <v>40</v>
      </c>
      <c r="AP2" s="33" t="s">
        <v>41</v>
      </c>
      <c r="AQ2" s="379" t="s">
        <v>39</v>
      </c>
      <c r="AR2" s="380" t="s">
        <v>42</v>
      </c>
      <c r="AS2" s="36"/>
      <c r="AT2" s="37" t="s">
        <v>43</v>
      </c>
      <c r="AU2" s="38" t="s">
        <v>44</v>
      </c>
      <c r="AV2" s="38" t="s">
        <v>45</v>
      </c>
      <c r="AW2" s="38" t="s">
        <v>46</v>
      </c>
      <c r="AX2" s="38" t="s">
        <v>47</v>
      </c>
      <c r="AY2" s="38" t="s">
        <v>48</v>
      </c>
      <c r="AZ2" s="38" t="s">
        <v>49</v>
      </c>
      <c r="BB2" s="38" t="s">
        <v>50</v>
      </c>
      <c r="BC2" s="38" t="s">
        <v>51</v>
      </c>
      <c r="BD2" s="38" t="s">
        <v>52</v>
      </c>
      <c r="BE2" s="38" t="s">
        <v>53</v>
      </c>
      <c r="BF2" s="38" t="s">
        <v>54</v>
      </c>
      <c r="BG2" s="38" t="s">
        <v>55</v>
      </c>
      <c r="BH2" s="38" t="s">
        <v>56</v>
      </c>
      <c r="BI2" s="38" t="s">
        <v>57</v>
      </c>
      <c r="BJ2" s="38" t="s">
        <v>58</v>
      </c>
      <c r="BK2" s="38" t="s">
        <v>59</v>
      </c>
      <c r="BL2" s="38" t="s">
        <v>60</v>
      </c>
      <c r="BM2" s="38"/>
      <c r="BN2" s="38" t="s">
        <v>61</v>
      </c>
      <c r="BO2" s="38" t="s">
        <v>62</v>
      </c>
      <c r="BP2" s="38" t="s">
        <v>63</v>
      </c>
      <c r="BQ2" s="39" t="s">
        <v>64</v>
      </c>
      <c r="BR2" s="39" t="s">
        <v>65</v>
      </c>
      <c r="BS2" s="41" t="s">
        <v>66</v>
      </c>
      <c r="BT2" s="41" t="s">
        <v>67</v>
      </c>
      <c r="BU2" s="5"/>
      <c r="BV2" s="38" t="s">
        <v>68</v>
      </c>
      <c r="BW2" s="38" t="s">
        <v>69</v>
      </c>
      <c r="BX2" s="38" t="s">
        <v>70</v>
      </c>
      <c r="BZ2" s="42" t="s">
        <v>71</v>
      </c>
      <c r="CA2" s="42" t="s">
        <v>72</v>
      </c>
      <c r="CC2" s="43" t="s">
        <v>73</v>
      </c>
      <c r="CD2" s="43"/>
      <c r="CE2" s="43" t="s">
        <v>74</v>
      </c>
      <c r="CF2" s="43"/>
    </row>
    <row r="3" customFormat="false" ht="26.25" hidden="false" customHeight="true" outlineLevel="0" collapsed="false">
      <c r="A3" s="297"/>
      <c r="B3" s="280"/>
      <c r="C3" s="281"/>
      <c r="D3" s="282"/>
      <c r="E3" s="281"/>
      <c r="F3" s="283"/>
      <c r="G3" s="283"/>
      <c r="H3" s="298" t="s">
        <v>75</v>
      </c>
      <c r="I3" s="298"/>
      <c r="J3" s="299" t="s">
        <v>76</v>
      </c>
      <c r="K3" s="299"/>
      <c r="L3" s="298" t="s">
        <v>75</v>
      </c>
      <c r="M3" s="298"/>
      <c r="N3" s="299" t="s">
        <v>76</v>
      </c>
      <c r="O3" s="299"/>
      <c r="P3" s="285"/>
      <c r="Q3" s="285"/>
      <c r="R3" s="286"/>
      <c r="S3" s="287"/>
      <c r="T3" s="288"/>
      <c r="U3" s="289"/>
      <c r="V3" s="290"/>
      <c r="W3" s="291"/>
      <c r="X3" s="291"/>
      <c r="Y3" s="291"/>
      <c r="Z3" s="291"/>
      <c r="AA3" s="291"/>
      <c r="AB3" s="291"/>
      <c r="AC3" s="292"/>
      <c r="AD3" s="293"/>
      <c r="AE3" s="294"/>
      <c r="AF3" s="293"/>
      <c r="AG3" s="295"/>
      <c r="AH3" s="295"/>
      <c r="AI3" s="295"/>
      <c r="AJ3" s="33"/>
      <c r="AK3" s="296"/>
      <c r="AL3" s="32"/>
      <c r="AM3" s="33"/>
      <c r="AN3" s="32"/>
      <c r="AO3" s="32"/>
      <c r="AP3" s="33"/>
      <c r="AQ3" s="379"/>
      <c r="AR3" s="380"/>
      <c r="AS3" s="36"/>
      <c r="AT3" s="37"/>
      <c r="AU3" s="38"/>
      <c r="AV3" s="38"/>
      <c r="AW3" s="38"/>
      <c r="AX3" s="38"/>
      <c r="AY3" s="38"/>
      <c r="AZ3" s="38"/>
      <c r="BB3" s="38"/>
      <c r="BC3" s="38"/>
      <c r="BD3" s="38"/>
      <c r="BE3" s="38"/>
      <c r="BF3" s="38"/>
      <c r="BG3" s="38"/>
      <c r="BH3" s="69" t="s">
        <v>77</v>
      </c>
      <c r="BI3" s="69" t="s">
        <v>77</v>
      </c>
      <c r="BJ3" s="69" t="s">
        <v>78</v>
      </c>
      <c r="BK3" s="39" t="s">
        <v>79</v>
      </c>
      <c r="BL3" s="39" t="s">
        <v>79</v>
      </c>
      <c r="BM3" s="39" t="s">
        <v>80</v>
      </c>
      <c r="BN3" s="69" t="s">
        <v>81</v>
      </c>
      <c r="BO3" s="69" t="s">
        <v>82</v>
      </c>
      <c r="BP3" s="38"/>
      <c r="BQ3" s="39"/>
      <c r="BR3" s="39"/>
      <c r="BS3" s="41"/>
      <c r="BT3" s="41"/>
      <c r="BU3" s="5"/>
      <c r="BV3" s="69" t="s">
        <v>77</v>
      </c>
      <c r="BW3" s="38"/>
      <c r="BX3" s="38"/>
      <c r="BZ3" s="42"/>
      <c r="CA3" s="42"/>
      <c r="CC3" s="70" t="s">
        <v>83</v>
      </c>
      <c r="CD3" s="71" t="s">
        <v>84</v>
      </c>
      <c r="CE3" s="70" t="s">
        <v>83</v>
      </c>
      <c r="CF3" s="71" t="s">
        <v>84</v>
      </c>
    </row>
    <row r="4" customFormat="false" ht="15.75" hidden="false" customHeight="false" outlineLevel="0" collapsed="false">
      <c r="A4" s="297"/>
      <c r="B4" s="280"/>
      <c r="C4" s="281"/>
      <c r="D4" s="282"/>
      <c r="E4" s="281"/>
      <c r="F4" s="300" t="s">
        <v>85</v>
      </c>
      <c r="G4" s="299" t="s">
        <v>86</v>
      </c>
      <c r="H4" s="301" t="s">
        <v>87</v>
      </c>
      <c r="I4" s="302" t="s">
        <v>88</v>
      </c>
      <c r="J4" s="302" t="s">
        <v>87</v>
      </c>
      <c r="K4" s="303" t="s">
        <v>88</v>
      </c>
      <c r="L4" s="298" t="s">
        <v>87</v>
      </c>
      <c r="M4" s="302" t="s">
        <v>88</v>
      </c>
      <c r="N4" s="302" t="s">
        <v>87</v>
      </c>
      <c r="O4" s="299" t="s">
        <v>88</v>
      </c>
      <c r="P4" s="302" t="s">
        <v>87</v>
      </c>
      <c r="Q4" s="299" t="s">
        <v>88</v>
      </c>
      <c r="R4" s="286"/>
      <c r="S4" s="287"/>
      <c r="T4" s="288"/>
      <c r="U4" s="289"/>
      <c r="V4" s="290"/>
      <c r="W4" s="291"/>
      <c r="X4" s="291"/>
      <c r="Y4" s="291"/>
      <c r="Z4" s="291"/>
      <c r="AA4" s="291"/>
      <c r="AB4" s="291"/>
      <c r="AC4" s="292"/>
      <c r="AD4" s="293"/>
      <c r="AE4" s="294"/>
      <c r="AF4" s="293"/>
      <c r="AG4" s="295"/>
      <c r="AH4" s="295"/>
      <c r="AI4" s="295"/>
      <c r="AJ4" s="33"/>
      <c r="AK4" s="296"/>
      <c r="AL4" s="32"/>
      <c r="AM4" s="33"/>
      <c r="AN4" s="32"/>
      <c r="AO4" s="32"/>
      <c r="AP4" s="33"/>
      <c r="AQ4" s="379"/>
      <c r="AR4" s="380"/>
      <c r="AS4" s="36"/>
      <c r="AT4" s="37"/>
      <c r="AU4" s="38"/>
      <c r="AV4" s="38"/>
      <c r="AW4" s="38"/>
      <c r="AX4" s="38"/>
      <c r="AY4" s="38"/>
      <c r="AZ4" s="38"/>
      <c r="BB4" s="38"/>
      <c r="BC4" s="38"/>
      <c r="BD4" s="38"/>
      <c r="BE4" s="38"/>
      <c r="BF4" s="38"/>
      <c r="BG4" s="38"/>
      <c r="BH4" s="69"/>
      <c r="BI4" s="69"/>
      <c r="BJ4" s="69" t="s">
        <v>89</v>
      </c>
      <c r="BK4" s="39"/>
      <c r="BL4" s="39"/>
      <c r="BM4" s="39"/>
      <c r="BN4" s="69"/>
      <c r="BO4" s="69"/>
      <c r="BP4" s="38"/>
      <c r="BQ4" s="39"/>
      <c r="BR4" s="39"/>
      <c r="BS4" s="41"/>
      <c r="BT4" s="41"/>
      <c r="BU4" s="5"/>
      <c r="BV4" s="69"/>
      <c r="BW4" s="38"/>
      <c r="BX4" s="38"/>
      <c r="BZ4" s="42"/>
      <c r="CA4" s="42"/>
      <c r="CC4" s="88" t="s">
        <v>90</v>
      </c>
      <c r="CD4" s="89" t="s">
        <v>91</v>
      </c>
      <c r="CE4" s="88" t="s">
        <v>90</v>
      </c>
      <c r="CF4" s="89" t="s">
        <v>91</v>
      </c>
    </row>
    <row r="5" customFormat="false" ht="15" hidden="false" customHeight="true" outlineLevel="0" collapsed="false">
      <c r="A5" s="90" t="s">
        <v>109</v>
      </c>
      <c r="B5" s="91" t="n">
        <v>43220</v>
      </c>
      <c r="C5" s="123" t="n">
        <v>96.1</v>
      </c>
      <c r="D5" s="93" t="n">
        <v>0.38</v>
      </c>
      <c r="E5" s="124" t="n">
        <v>68.9</v>
      </c>
      <c r="F5" s="123" t="n">
        <v>109</v>
      </c>
      <c r="G5" s="123" t="n">
        <v>82</v>
      </c>
      <c r="H5" s="123" t="n">
        <v>24</v>
      </c>
      <c r="I5" s="123" t="n">
        <v>0</v>
      </c>
      <c r="J5" s="123" t="n">
        <v>24</v>
      </c>
      <c r="K5" s="123" t="n">
        <v>0</v>
      </c>
      <c r="L5" s="123" t="n">
        <v>0</v>
      </c>
      <c r="M5" s="123" t="n">
        <v>0</v>
      </c>
      <c r="N5" s="123" t="n">
        <v>0</v>
      </c>
      <c r="O5" s="123" t="n">
        <v>0</v>
      </c>
      <c r="P5" s="123" t="n">
        <v>11</v>
      </c>
      <c r="Q5" s="123" t="n">
        <v>0</v>
      </c>
      <c r="R5" s="131" t="n">
        <v>3432</v>
      </c>
      <c r="S5" s="131" t="n">
        <v>3199</v>
      </c>
      <c r="T5" s="131" t="n">
        <v>3199</v>
      </c>
      <c r="U5" s="131" t="n">
        <v>3130</v>
      </c>
      <c r="V5" s="131" t="n">
        <v>3233</v>
      </c>
      <c r="W5" s="123" t="n">
        <v>42</v>
      </c>
      <c r="X5" s="123" t="n">
        <v>0</v>
      </c>
      <c r="Y5" s="96" t="n">
        <v>43</v>
      </c>
      <c r="Z5" s="96" t="n">
        <v>0</v>
      </c>
      <c r="AA5" s="96" t="n">
        <v>57</v>
      </c>
      <c r="AB5" s="95" t="n">
        <v>0</v>
      </c>
      <c r="AC5" s="100" t="n">
        <f aca="false">V5-U5+AZ5</f>
        <v>103</v>
      </c>
      <c r="AD5" s="101" t="n">
        <f aca="false">U5-T5</f>
        <v>-69</v>
      </c>
      <c r="AE5" s="95" t="n">
        <v>145</v>
      </c>
      <c r="AF5" s="102" t="n">
        <f aca="false">IF(AE5&gt;0, V5/(AE5*24),"no data")</f>
        <v>0.929022988505747</v>
      </c>
      <c r="AG5" s="103" t="n">
        <f aca="false">IF(R5&gt;0,R5/24,"no data")</f>
        <v>143</v>
      </c>
      <c r="AH5" s="102" t="n">
        <f aca="false">IF(U5&gt;0,(U5/R5),"no data")</f>
        <v>0.912004662004662</v>
      </c>
      <c r="AI5" s="104" t="n">
        <f aca="false">IF(U5&gt;0,(1440-((W5*X5)+(Y5*Z5)+(AA5*AB5))/(W5+Y5+AA5))/1440,"no data")</f>
        <v>1</v>
      </c>
      <c r="AJ5" s="105" t="n">
        <f aca="false">IF(U5&gt;0,(1440-((X5*W5+AT5*AU5)+(Z5*Y5+AV5*AW5)+(AA5*AB5+AX5*AY5))/(W5+Y5+AA5))/1440,"no data")</f>
        <v>0.942781690140845</v>
      </c>
      <c r="AK5" s="210" t="n">
        <v>9.58</v>
      </c>
      <c r="AL5" s="211" t="n">
        <v>140.94</v>
      </c>
      <c r="AM5" s="94" t="n">
        <f aca="false">AK5*AL5</f>
        <v>1350.2052</v>
      </c>
      <c r="AN5" s="210" t="n">
        <v>26.68</v>
      </c>
      <c r="AO5" s="225" t="n">
        <v>960.92</v>
      </c>
      <c r="AP5" s="109" t="n">
        <f aca="false">AN5*AO5</f>
        <v>25637.3456</v>
      </c>
      <c r="AQ5" s="213" t="n">
        <f aca="false">IF(U5&gt;0,((((AK5*AL5)+(AN5*AO5))/(U5*1000))*1000000),"no data")</f>
        <v>8622.2207028754</v>
      </c>
      <c r="AR5" s="111" t="n">
        <f aca="false">S5/24</f>
        <v>133.291666666667</v>
      </c>
      <c r="AS5" s="36"/>
      <c r="AT5" s="95" t="n">
        <v>0</v>
      </c>
      <c r="AU5" s="112" t="n">
        <v>0</v>
      </c>
      <c r="AV5" s="112" t="n">
        <v>0</v>
      </c>
      <c r="AW5" s="95" t="n">
        <v>0</v>
      </c>
      <c r="AX5" s="112" t="n">
        <v>15</v>
      </c>
      <c r="AY5" s="95" t="n">
        <v>780</v>
      </c>
      <c r="AZ5" s="95" t="n">
        <v>0</v>
      </c>
      <c r="BB5" s="113" t="n">
        <v>1019</v>
      </c>
      <c r="BC5" s="113" t="n">
        <v>1043</v>
      </c>
      <c r="BD5" s="113" t="n">
        <v>1171</v>
      </c>
      <c r="BE5" s="113" t="n">
        <f aca="false">BC5-BB5</f>
        <v>24</v>
      </c>
      <c r="BF5" s="113" t="n">
        <f aca="false">AQ5</f>
        <v>8622.2207028754</v>
      </c>
      <c r="BG5" s="214" t="n">
        <f aca="false">BD5/24</f>
        <v>48.7916666666667</v>
      </c>
      <c r="BH5" s="115" t="n">
        <v>0.958</v>
      </c>
      <c r="BI5" s="116" t="n">
        <v>0.958</v>
      </c>
      <c r="BJ5" s="117" t="n">
        <v>27</v>
      </c>
      <c r="BK5" s="118" t="n">
        <v>26.56</v>
      </c>
      <c r="BL5" s="117" t="n">
        <v>21.52</v>
      </c>
      <c r="BM5" s="117" t="n">
        <v>27.06</v>
      </c>
      <c r="BN5" s="118" t="n">
        <v>982.83</v>
      </c>
      <c r="BO5" s="117" t="n">
        <v>50.01</v>
      </c>
      <c r="BP5" s="119" t="n">
        <v>0.9391</v>
      </c>
      <c r="BQ5" s="176" t="n">
        <v>95.48</v>
      </c>
      <c r="BR5" s="117" t="n">
        <v>86.85</v>
      </c>
      <c r="BS5" s="113" t="n">
        <v>12242</v>
      </c>
      <c r="BT5" s="113" t="n">
        <v>11948</v>
      </c>
      <c r="BU5" s="135" t="n">
        <f aca="false">BT5-BS5</f>
        <v>-294</v>
      </c>
      <c r="BV5" s="137" t="n">
        <f aca="false">BH5+BI5</f>
        <v>1.916</v>
      </c>
      <c r="BW5" s="114" t="n">
        <v>11</v>
      </c>
      <c r="BX5" s="114" t="n">
        <v>11</v>
      </c>
      <c r="BZ5" s="114" t="n">
        <v>24</v>
      </c>
      <c r="CA5" s="114" t="n">
        <v>6.73</v>
      </c>
      <c r="CC5" s="114" t="n">
        <v>2.2</v>
      </c>
      <c r="CD5" s="114" t="n">
        <v>3.9</v>
      </c>
      <c r="CE5" s="114" t="n">
        <v>1.8</v>
      </c>
      <c r="CF5" s="114" t="n">
        <v>1.5</v>
      </c>
    </row>
    <row r="6" customFormat="false" ht="15" hidden="false" customHeight="false" outlineLevel="0" collapsed="false">
      <c r="A6" s="90"/>
      <c r="B6" s="91" t="n">
        <v>43221</v>
      </c>
      <c r="C6" s="123" t="n">
        <v>95.3</v>
      </c>
      <c r="D6" s="93" t="n">
        <v>0.372</v>
      </c>
      <c r="E6" s="124" t="n">
        <v>68</v>
      </c>
      <c r="F6" s="123" t="n">
        <v>109</v>
      </c>
      <c r="G6" s="123" t="n">
        <v>82</v>
      </c>
      <c r="H6" s="123" t="n">
        <v>24</v>
      </c>
      <c r="I6" s="123" t="n">
        <v>0</v>
      </c>
      <c r="J6" s="123" t="n">
        <v>24</v>
      </c>
      <c r="K6" s="215" t="n">
        <v>0</v>
      </c>
      <c r="L6" s="215" t="n">
        <v>0</v>
      </c>
      <c r="M6" s="215" t="n">
        <v>0</v>
      </c>
      <c r="N6" s="123" t="n">
        <v>0</v>
      </c>
      <c r="O6" s="123" t="n">
        <v>0</v>
      </c>
      <c r="P6" s="123" t="n">
        <v>24</v>
      </c>
      <c r="Q6" s="123" t="n">
        <v>0</v>
      </c>
      <c r="R6" s="131" t="n">
        <v>3441</v>
      </c>
      <c r="S6" s="131" t="n">
        <v>3378</v>
      </c>
      <c r="T6" s="131" t="n">
        <v>3378</v>
      </c>
      <c r="U6" s="131" t="n">
        <v>3308</v>
      </c>
      <c r="V6" s="131" t="n">
        <v>3416</v>
      </c>
      <c r="W6" s="123" t="n">
        <v>42</v>
      </c>
      <c r="X6" s="123" t="n">
        <v>0</v>
      </c>
      <c r="Y6" s="216" t="n">
        <v>43</v>
      </c>
      <c r="Z6" s="96" t="n">
        <v>0</v>
      </c>
      <c r="AA6" s="96" t="n">
        <v>56</v>
      </c>
      <c r="AB6" s="95" t="n">
        <v>0</v>
      </c>
      <c r="AC6" s="100" t="n">
        <f aca="false">V6-U6+AZ6</f>
        <v>108</v>
      </c>
      <c r="AD6" s="101" t="n">
        <f aca="false">U6-T6</f>
        <v>-70</v>
      </c>
      <c r="AE6" s="95" t="n">
        <v>147</v>
      </c>
      <c r="AF6" s="102" t="n">
        <f aca="false">IF(AE6&gt;0, V6/(AE6*24),"no data")</f>
        <v>0.968253968253968</v>
      </c>
      <c r="AG6" s="103" t="n">
        <f aca="false">IF(R6&gt;0,R6/24,"no data")</f>
        <v>143.375</v>
      </c>
      <c r="AH6" s="102" t="n">
        <f aca="false">IF(U6&gt;0,(U6/R6),"no data")</f>
        <v>0.961348445219413</v>
      </c>
      <c r="AI6" s="104" t="n">
        <f aca="false">IF(U6&gt;0,(1440-((W6*X6)+(Y6*Z6)+(AA6*AB6))/(W6+Y6+AA6))/1440,"no data")</f>
        <v>1</v>
      </c>
      <c r="AJ6" s="105" t="n">
        <f aca="false">IF(U6&gt;0,(1440-((X6*W6+AT6*AU6)+(Z6*Y6+AV6*AW6)+(AA6*AB6+AX6*AY6))/(W6+Y6+AA6))/1440,"no data")</f>
        <v>1</v>
      </c>
      <c r="AK6" s="106" t="n">
        <v>9.485</v>
      </c>
      <c r="AL6" s="107" t="n">
        <v>142.37</v>
      </c>
      <c r="AM6" s="94" t="n">
        <f aca="false">AK6*AL6</f>
        <v>1350.37945</v>
      </c>
      <c r="AN6" s="106" t="n">
        <v>28.647</v>
      </c>
      <c r="AO6" s="219" t="n">
        <v>975.91</v>
      </c>
      <c r="AP6" s="109" t="n">
        <f aca="false">AN6*AO6</f>
        <v>27956.89377</v>
      </c>
      <c r="AQ6" s="130" t="n">
        <f aca="false">IF(U6&gt;0,((((AK6*AL6)+(AN6*AO6))/(U6*1000))*1000000),"no data")</f>
        <v>8859.5142744861</v>
      </c>
      <c r="AR6" s="111" t="n">
        <f aca="false">S6/24</f>
        <v>140.75</v>
      </c>
      <c r="AS6" s="36"/>
      <c r="AT6" s="95" t="n">
        <v>0</v>
      </c>
      <c r="AU6" s="112" t="n">
        <v>0</v>
      </c>
      <c r="AV6" s="112" t="n">
        <v>0</v>
      </c>
      <c r="AW6" s="95" t="n">
        <v>0</v>
      </c>
      <c r="AX6" s="112" t="n">
        <v>0</v>
      </c>
      <c r="AY6" s="95" t="n">
        <v>0</v>
      </c>
      <c r="AZ6" s="95" t="n">
        <v>0</v>
      </c>
      <c r="BB6" s="113" t="n">
        <v>1022</v>
      </c>
      <c r="BC6" s="113" t="n">
        <v>1044</v>
      </c>
      <c r="BD6" s="113" t="n">
        <v>1350</v>
      </c>
      <c r="BE6" s="113" t="n">
        <f aca="false">BC6-BB6</f>
        <v>22</v>
      </c>
      <c r="BF6" s="113" t="n">
        <f aca="false">AQ6</f>
        <v>8859.5142744861</v>
      </c>
      <c r="BG6" s="214" t="n">
        <f aca="false">BD6/24</f>
        <v>56.25</v>
      </c>
      <c r="BH6" s="115" t="n">
        <v>1.907</v>
      </c>
      <c r="BI6" s="116" t="n">
        <v>1.907</v>
      </c>
      <c r="BJ6" s="117" t="n">
        <v>27</v>
      </c>
      <c r="BK6" s="117" t="n">
        <v>26.51</v>
      </c>
      <c r="BL6" s="118" t="n">
        <v>21.39</v>
      </c>
      <c r="BM6" s="117" t="n">
        <v>27.14</v>
      </c>
      <c r="BN6" s="118" t="n">
        <v>983.92</v>
      </c>
      <c r="BO6" s="117" t="n">
        <v>49.96</v>
      </c>
      <c r="BP6" s="119" t="n">
        <v>0.94</v>
      </c>
      <c r="BQ6" s="131" t="n">
        <v>95.3</v>
      </c>
      <c r="BR6" s="117" t="n">
        <v>85.65</v>
      </c>
      <c r="BS6" s="113" t="n">
        <v>12193</v>
      </c>
      <c r="BT6" s="113" t="n">
        <v>11883</v>
      </c>
      <c r="BU6" s="135" t="n">
        <f aca="false">BT6-BS6</f>
        <v>-310</v>
      </c>
      <c r="BV6" s="137" t="n">
        <f aca="false">BH6+BI6</f>
        <v>3.814</v>
      </c>
      <c r="BW6" s="114" t="n">
        <v>24</v>
      </c>
      <c r="BX6" s="114" t="n">
        <v>24</v>
      </c>
      <c r="BZ6" s="114" t="n">
        <v>24</v>
      </c>
      <c r="CA6" s="114" t="n">
        <v>6.95</v>
      </c>
      <c r="CC6" s="114" t="n">
        <v>2.1</v>
      </c>
      <c r="CD6" s="114" t="n">
        <v>3.8</v>
      </c>
      <c r="CE6" s="114" t="n">
        <v>1.8</v>
      </c>
      <c r="CF6" s="114" t="n">
        <v>1.7</v>
      </c>
    </row>
    <row r="7" customFormat="false" ht="15" hidden="false" customHeight="false" outlineLevel="0" collapsed="false">
      <c r="A7" s="90"/>
      <c r="B7" s="91" t="n">
        <v>43222</v>
      </c>
      <c r="C7" s="123" t="n">
        <v>92.2</v>
      </c>
      <c r="D7" s="93" t="n">
        <v>0.354</v>
      </c>
      <c r="E7" s="226" t="n">
        <v>65.7</v>
      </c>
      <c r="F7" s="113" t="n">
        <v>99</v>
      </c>
      <c r="G7" s="113" t="n">
        <v>86</v>
      </c>
      <c r="H7" s="113" t="n">
        <v>22</v>
      </c>
      <c r="I7" s="113" t="n">
        <v>21</v>
      </c>
      <c r="J7" s="113" t="n">
        <v>23</v>
      </c>
      <c r="K7" s="113" t="n">
        <v>42</v>
      </c>
      <c r="L7" s="113" t="n">
        <v>0</v>
      </c>
      <c r="M7" s="113" t="n">
        <v>0</v>
      </c>
      <c r="N7" s="113" t="n">
        <v>0</v>
      </c>
      <c r="O7" s="113" t="n">
        <v>0</v>
      </c>
      <c r="P7" s="113" t="n">
        <v>20</v>
      </c>
      <c r="Q7" s="113" t="n">
        <v>0</v>
      </c>
      <c r="R7" s="131" t="n">
        <v>3350</v>
      </c>
      <c r="S7" s="131" t="n">
        <v>3244</v>
      </c>
      <c r="T7" s="131" t="n">
        <v>3244</v>
      </c>
      <c r="U7" s="131" t="n">
        <v>3188</v>
      </c>
      <c r="V7" s="131" t="n">
        <v>3290</v>
      </c>
      <c r="W7" s="123" t="n">
        <v>43</v>
      </c>
      <c r="X7" s="123" t="n">
        <v>62</v>
      </c>
      <c r="Y7" s="216" t="n">
        <v>44</v>
      </c>
      <c r="Z7" s="96" t="n">
        <v>0</v>
      </c>
      <c r="AA7" s="96" t="n">
        <v>56</v>
      </c>
      <c r="AB7" s="95" t="n">
        <v>0</v>
      </c>
      <c r="AC7" s="100" t="n">
        <f aca="false">V7-U7+AZ7</f>
        <v>102</v>
      </c>
      <c r="AD7" s="101" t="n">
        <f aca="false">U7-T7</f>
        <v>-56</v>
      </c>
      <c r="AE7" s="95" t="n">
        <v>146</v>
      </c>
      <c r="AF7" s="102" t="n">
        <f aca="false">IF(AE7&gt;0, V7/(AE7*24),"no data")</f>
        <v>0.938926940639269</v>
      </c>
      <c r="AG7" s="103" t="n">
        <f aca="false">IF(R7&gt;0,R7/24,"no data")</f>
        <v>139.583333333333</v>
      </c>
      <c r="AH7" s="102" t="n">
        <f aca="false">IF(U7&gt;0,(U7/R7),"no data")</f>
        <v>0.951641791044776</v>
      </c>
      <c r="AI7" s="104" t="n">
        <f aca="false">IF(U7&gt;0,(1440-((W7*X7)+(Y7*Z7)+(AA7*AB7))/(W7+Y7+AA7))/1440,"no data")</f>
        <v>0.987053224553225</v>
      </c>
      <c r="AJ7" s="105" t="n">
        <f aca="false">IF(U7&gt;0,(1440-((X7*W7+AT7*AU7)+(Z7*Y7+AV7*AW7)+(AA7*AB7+AX7*AY7))/(W7+Y7+AA7))/1440,"no data")</f>
        <v>0.95963480963481</v>
      </c>
      <c r="AK7" s="127" t="n">
        <v>9.48</v>
      </c>
      <c r="AL7" s="128" t="n">
        <v>140.82</v>
      </c>
      <c r="AM7" s="94" t="n">
        <f aca="false">AK7*AL7</f>
        <v>1334.9736</v>
      </c>
      <c r="AN7" s="127" t="n">
        <v>27.503</v>
      </c>
      <c r="AO7" s="219" t="n">
        <v>976.117</v>
      </c>
      <c r="AP7" s="109" t="n">
        <f aca="false">AN7*AO7</f>
        <v>26846.145851</v>
      </c>
      <c r="AQ7" s="130" t="n">
        <f aca="false">IF(U7&gt;0,((((AK7*AL7)+(AN7*AO7))/(U7*1000))*1000000),"no data")</f>
        <v>8839.74888676286</v>
      </c>
      <c r="AR7" s="111" t="n">
        <f aca="false">S7/24</f>
        <v>135.166666666667</v>
      </c>
      <c r="AS7" s="36"/>
      <c r="AT7" s="95" t="n">
        <v>18</v>
      </c>
      <c r="AU7" s="112" t="n">
        <v>37</v>
      </c>
      <c r="AV7" s="112" t="n">
        <v>10</v>
      </c>
      <c r="AW7" s="95" t="n">
        <v>18</v>
      </c>
      <c r="AX7" s="112" t="n">
        <v>20</v>
      </c>
      <c r="AY7" s="95" t="n">
        <v>240</v>
      </c>
      <c r="AZ7" s="95" t="n">
        <v>0</v>
      </c>
      <c r="BA7" s="227" t="n">
        <f aca="false">BC7-BB7</f>
        <v>80</v>
      </c>
      <c r="BB7" s="113" t="n">
        <v>974</v>
      </c>
      <c r="BC7" s="113" t="n">
        <v>1054</v>
      </c>
      <c r="BD7" s="113" t="n">
        <v>1262</v>
      </c>
      <c r="BE7" s="113" t="n">
        <f aca="false">BC7-BB7</f>
        <v>80</v>
      </c>
      <c r="BF7" s="113" t="n">
        <f aca="false">AQ7</f>
        <v>8839.74888676286</v>
      </c>
      <c r="BG7" s="214" t="n">
        <f aca="false">BD7/24</f>
        <v>52.5833333333333</v>
      </c>
      <c r="BH7" s="115" t="n">
        <v>1.541</v>
      </c>
      <c r="BI7" s="116" t="n">
        <v>1.541</v>
      </c>
      <c r="BJ7" s="117" t="n">
        <v>27</v>
      </c>
      <c r="BK7" s="118" t="n">
        <v>25.42</v>
      </c>
      <c r="BL7" s="117" t="n">
        <v>21.67</v>
      </c>
      <c r="BM7" s="117" t="n">
        <v>27</v>
      </c>
      <c r="BN7" s="118" t="n">
        <v>984.88</v>
      </c>
      <c r="BO7" s="117" t="n">
        <v>50</v>
      </c>
      <c r="BP7" s="119" t="n">
        <v>0.9394</v>
      </c>
      <c r="BQ7" s="118" t="n">
        <v>95.05</v>
      </c>
      <c r="BR7" s="117" t="n">
        <v>86.51</v>
      </c>
      <c r="BS7" s="113" t="n">
        <v>12157</v>
      </c>
      <c r="BT7" s="113" t="n">
        <v>11868</v>
      </c>
      <c r="BU7" s="135" t="n">
        <f aca="false">BT7-BS7</f>
        <v>-289</v>
      </c>
      <c r="BV7" s="137" t="n">
        <f aca="false">BH7+BI7</f>
        <v>3.082</v>
      </c>
      <c r="BW7" s="114" t="n">
        <v>20.1</v>
      </c>
      <c r="BX7" s="114" t="n">
        <v>20.1</v>
      </c>
      <c r="BZ7" s="114" t="n">
        <v>21.38</v>
      </c>
      <c r="CA7" s="114" t="n">
        <v>6.5</v>
      </c>
      <c r="CC7" s="114" t="n">
        <v>2.2</v>
      </c>
      <c r="CD7" s="114" t="n">
        <v>3.9</v>
      </c>
      <c r="CE7" s="114" t="n">
        <v>1.8</v>
      </c>
      <c r="CF7" s="114" t="n">
        <v>1.8</v>
      </c>
    </row>
    <row r="8" customFormat="false" ht="15" hidden="false" customHeight="false" outlineLevel="0" collapsed="false">
      <c r="A8" s="90"/>
      <c r="B8" s="91" t="n">
        <v>43223</v>
      </c>
      <c r="C8" s="92" t="n">
        <v>89.9</v>
      </c>
      <c r="D8" s="104" t="n">
        <v>0.4088</v>
      </c>
      <c r="E8" s="94" t="n">
        <v>66</v>
      </c>
      <c r="F8" s="113" t="n">
        <v>99</v>
      </c>
      <c r="G8" s="95" t="n">
        <v>80</v>
      </c>
      <c r="H8" s="95" t="n">
        <v>24</v>
      </c>
      <c r="I8" s="95" t="n">
        <v>0</v>
      </c>
      <c r="J8" s="95" t="n">
        <v>24</v>
      </c>
      <c r="K8" s="95" t="n">
        <v>0</v>
      </c>
      <c r="L8" s="97" t="n">
        <v>0</v>
      </c>
      <c r="M8" s="97" t="n">
        <v>0</v>
      </c>
      <c r="N8" s="97" t="n">
        <v>0</v>
      </c>
      <c r="O8" s="97" t="n">
        <v>0</v>
      </c>
      <c r="P8" s="97" t="n">
        <v>13</v>
      </c>
      <c r="Q8" s="97" t="n">
        <v>0</v>
      </c>
      <c r="R8" s="131" t="n">
        <v>3500</v>
      </c>
      <c r="S8" s="131" t="n">
        <v>3241</v>
      </c>
      <c r="T8" s="131" t="n">
        <v>3241</v>
      </c>
      <c r="U8" s="131" t="n">
        <v>3171</v>
      </c>
      <c r="V8" s="131" t="n">
        <v>3275</v>
      </c>
      <c r="W8" s="95" t="n">
        <v>43</v>
      </c>
      <c r="X8" s="95" t="n">
        <v>0</v>
      </c>
      <c r="Y8" s="96" t="n">
        <v>44</v>
      </c>
      <c r="Z8" s="96" t="n">
        <v>0</v>
      </c>
      <c r="AA8" s="96" t="n">
        <v>56</v>
      </c>
      <c r="AB8" s="95" t="n">
        <v>0</v>
      </c>
      <c r="AC8" s="100" t="n">
        <f aca="false">V8-U8+AZ8</f>
        <v>104</v>
      </c>
      <c r="AD8" s="101" t="n">
        <f aca="false">U8-T8</f>
        <v>-70</v>
      </c>
      <c r="AE8" s="95" t="n">
        <v>144</v>
      </c>
      <c r="AF8" s="102" t="n">
        <f aca="false">IF(AE8&gt;0, V8/(AE8*24),"no data")</f>
        <v>0.947627314814815</v>
      </c>
      <c r="AG8" s="103" t="n">
        <f aca="false">IF(R8&gt;0,R8/24,"no data")</f>
        <v>145.833333333333</v>
      </c>
      <c r="AH8" s="102" t="n">
        <f aca="false">IF(U8&gt;0,(U8/R8),"no data")</f>
        <v>0.906</v>
      </c>
      <c r="AI8" s="104" t="n">
        <f aca="false">IF(U8&gt;0,(1440-((W8*X8)+(Y8*Z8)+(AA8*AB8))/(W8+Y8+AA8))/1440,"no data")</f>
        <v>1</v>
      </c>
      <c r="AJ8" s="105" t="n">
        <f aca="false">IF(U8&gt;0,(1440-((X8*W8+AT8*AU8)+(Z8*Y8+AV8*AW8)+(AA8*AB8+AX8*AY8))/(W8+Y8+AA8))/1440,"no data")</f>
        <v>0.955128205128205</v>
      </c>
      <c r="AK8" s="127" t="n">
        <v>9.484</v>
      </c>
      <c r="AL8" s="133" t="n">
        <v>140.9</v>
      </c>
      <c r="AM8" s="94" t="n">
        <f aca="false">AK8*AL8</f>
        <v>1336.2956</v>
      </c>
      <c r="AN8" s="127" t="n">
        <v>26.98</v>
      </c>
      <c r="AO8" s="219" t="n">
        <v>973.999</v>
      </c>
      <c r="AP8" s="109" t="n">
        <f aca="false">AN8*AO8</f>
        <v>26278.49302</v>
      </c>
      <c r="AQ8" s="130" t="n">
        <f aca="false">IF(U8&gt;0,((((AK8*AL8)+(AN8*AO8))/(U8*1000))*1000000),"no data")</f>
        <v>8708.54261116367</v>
      </c>
      <c r="AR8" s="111" t="n">
        <f aca="false">S8/24</f>
        <v>135.041666666667</v>
      </c>
      <c r="AS8" s="36"/>
      <c r="AT8" s="95" t="n">
        <v>0</v>
      </c>
      <c r="AU8" s="112" t="n">
        <v>0</v>
      </c>
      <c r="AV8" s="112" t="n">
        <v>0</v>
      </c>
      <c r="AW8" s="95" t="n">
        <v>0</v>
      </c>
      <c r="AX8" s="112" t="n">
        <v>14</v>
      </c>
      <c r="AY8" s="95" t="n">
        <v>660</v>
      </c>
      <c r="AZ8" s="95" t="n">
        <v>0</v>
      </c>
      <c r="BA8" s="227" t="n">
        <f aca="false">BC8-BB8</f>
        <v>21</v>
      </c>
      <c r="BB8" s="113" t="n">
        <v>1039</v>
      </c>
      <c r="BC8" s="113" t="n">
        <v>1060</v>
      </c>
      <c r="BD8" s="113" t="n">
        <v>1176</v>
      </c>
      <c r="BE8" s="113" t="n">
        <f aca="false">BC8-BB8</f>
        <v>21</v>
      </c>
      <c r="BF8" s="113" t="n">
        <f aca="false">AQ8</f>
        <v>8708.54261116367</v>
      </c>
      <c r="BG8" s="214" t="n">
        <f aca="false">BD8/24</f>
        <v>49</v>
      </c>
      <c r="BH8" s="115" t="n">
        <v>0.958</v>
      </c>
      <c r="BI8" s="116" t="n">
        <v>0.962</v>
      </c>
      <c r="BJ8" s="117" t="n">
        <v>27</v>
      </c>
      <c r="BK8" s="118" t="n">
        <v>27.03</v>
      </c>
      <c r="BL8" s="117" t="n">
        <v>21.84</v>
      </c>
      <c r="BM8" s="117" t="n">
        <v>26.83</v>
      </c>
      <c r="BN8" s="118" t="n">
        <v>984.58</v>
      </c>
      <c r="BO8" s="117" t="n">
        <v>50.03</v>
      </c>
      <c r="BP8" s="136" t="n">
        <v>0.9397</v>
      </c>
      <c r="BQ8" s="117" t="n">
        <v>95.82</v>
      </c>
      <c r="BR8" s="117" t="n">
        <v>86.45</v>
      </c>
      <c r="BS8" s="113" t="n">
        <v>12228</v>
      </c>
      <c r="BT8" s="113" t="n">
        <v>11882</v>
      </c>
      <c r="BU8" s="135" t="n">
        <f aca="false">BT8-BS8</f>
        <v>-346</v>
      </c>
      <c r="BV8" s="137" t="n">
        <f aca="false">BH8+BI8</f>
        <v>1.92</v>
      </c>
      <c r="BW8" s="114" t="n">
        <v>13</v>
      </c>
      <c r="BX8" s="114" t="n">
        <v>13</v>
      </c>
      <c r="BZ8" s="114" t="n">
        <v>24</v>
      </c>
      <c r="CA8" s="114" t="n">
        <v>7.7</v>
      </c>
      <c r="CC8" s="114" t="n">
        <v>2.1</v>
      </c>
      <c r="CD8" s="114" t="n">
        <v>3.9</v>
      </c>
      <c r="CE8" s="114" t="n">
        <v>1.8</v>
      </c>
      <c r="CF8" s="114" t="n">
        <v>1.5</v>
      </c>
    </row>
    <row r="9" customFormat="false" ht="15" hidden="false" customHeight="false" outlineLevel="0" collapsed="false">
      <c r="A9" s="90"/>
      <c r="B9" s="91" t="n">
        <v>43224</v>
      </c>
      <c r="C9" s="92" t="n">
        <v>89.97</v>
      </c>
      <c r="D9" s="93" t="n">
        <v>0.445</v>
      </c>
      <c r="E9" s="94" t="n">
        <v>67.79</v>
      </c>
      <c r="F9" s="113" t="n">
        <v>101</v>
      </c>
      <c r="G9" s="95" t="n">
        <v>78</v>
      </c>
      <c r="H9" s="96" t="n">
        <v>24</v>
      </c>
      <c r="I9" s="96" t="n">
        <v>0</v>
      </c>
      <c r="J9" s="96" t="n">
        <v>24</v>
      </c>
      <c r="K9" s="96" t="n">
        <v>0</v>
      </c>
      <c r="L9" s="97" t="n">
        <v>0</v>
      </c>
      <c r="M9" s="97" t="n">
        <v>0</v>
      </c>
      <c r="N9" s="97" t="n">
        <v>0</v>
      </c>
      <c r="O9" s="97" t="n">
        <v>0</v>
      </c>
      <c r="P9" s="97" t="n">
        <v>24</v>
      </c>
      <c r="Q9" s="97" t="n">
        <v>0</v>
      </c>
      <c r="R9" s="131" t="n">
        <v>3494</v>
      </c>
      <c r="S9" s="118" t="n">
        <v>3403</v>
      </c>
      <c r="T9" s="118" t="n">
        <v>3403</v>
      </c>
      <c r="U9" s="118" t="n">
        <v>3321</v>
      </c>
      <c r="V9" s="118" t="n">
        <v>3428</v>
      </c>
      <c r="W9" s="96" t="n">
        <v>43</v>
      </c>
      <c r="X9" s="96" t="n">
        <v>0</v>
      </c>
      <c r="Y9" s="96" t="n">
        <v>44</v>
      </c>
      <c r="Z9" s="96" t="n">
        <v>0</v>
      </c>
      <c r="AA9" s="96" t="n">
        <v>56</v>
      </c>
      <c r="AB9" s="95" t="n">
        <v>0</v>
      </c>
      <c r="AC9" s="100" t="n">
        <f aca="false">V9-U9+AZ9</f>
        <v>107</v>
      </c>
      <c r="AD9" s="101" t="n">
        <f aca="false">U9-T9</f>
        <v>-82</v>
      </c>
      <c r="AE9" s="95" t="n">
        <v>147</v>
      </c>
      <c r="AF9" s="102" t="n">
        <f aca="false">IF(AE9&gt;0, V9/(AE9*24),"no data")</f>
        <v>0.971655328798186</v>
      </c>
      <c r="AG9" s="103" t="n">
        <f aca="false">IF(R9&gt;0,R9/24,"no data")</f>
        <v>145.583333333333</v>
      </c>
      <c r="AH9" s="102" t="n">
        <f aca="false">IF(U9&gt;0,(U9/R9),"no data")</f>
        <v>0.950486548368632</v>
      </c>
      <c r="AI9" s="104" t="n">
        <f aca="false">IF(U9&gt;0,(1440-((W9*X9)+(Y9*Z9)+(AA9*AB9))/(W9+Y9+AA9))/1440,"no data")</f>
        <v>1</v>
      </c>
      <c r="AJ9" s="105" t="n">
        <f aca="false">IF(U9&gt;0,(1440-((X9*W9+AT9*AU9)+(Z9*Y9+AV9*AW9)+(AA9*AB9+AX9*AY9))/(W9+Y9+AA9))/1440,"no data")</f>
        <v>1</v>
      </c>
      <c r="AK9" s="127" t="n">
        <v>9.49</v>
      </c>
      <c r="AL9" s="133" t="n">
        <v>141.22</v>
      </c>
      <c r="AM9" s="94" t="n">
        <f aca="false">AK9*AL9</f>
        <v>1340.1778</v>
      </c>
      <c r="AN9" s="127" t="n">
        <v>28.756</v>
      </c>
      <c r="AO9" s="219" t="n">
        <v>972.979552093476</v>
      </c>
      <c r="AP9" s="109" t="n">
        <f aca="false">AN9*AO9</f>
        <v>27979</v>
      </c>
      <c r="AQ9" s="130" t="n">
        <f aca="false">IF(U9&gt;0,((((AK9*AL9)+(AN9*AO9))/(U9*1000))*1000000),"no data")</f>
        <v>8828.41848840711</v>
      </c>
      <c r="AR9" s="111" t="n">
        <f aca="false">S9/24</f>
        <v>141.791666666667</v>
      </c>
      <c r="AS9" s="36"/>
      <c r="AT9" s="95" t="n">
        <v>0</v>
      </c>
      <c r="AU9" s="112" t="n">
        <v>0</v>
      </c>
      <c r="AV9" s="112" t="n">
        <v>0</v>
      </c>
      <c r="AW9" s="95" t="n">
        <v>0</v>
      </c>
      <c r="AX9" s="112" t="n">
        <v>0</v>
      </c>
      <c r="AY9" s="95" t="n">
        <v>0</v>
      </c>
      <c r="AZ9" s="95" t="n">
        <v>0</v>
      </c>
      <c r="BA9" s="227" t="n">
        <f aca="false">BC9-BB9</f>
        <v>19</v>
      </c>
      <c r="BB9" s="113" t="n">
        <v>1033</v>
      </c>
      <c r="BC9" s="113" t="n">
        <v>1052</v>
      </c>
      <c r="BD9" s="113" t="n">
        <v>1343</v>
      </c>
      <c r="BE9" s="113" t="n">
        <f aca="false">BC9-BB9</f>
        <v>19</v>
      </c>
      <c r="BF9" s="113" t="n">
        <f aca="false">AQ9</f>
        <v>8828.41848840711</v>
      </c>
      <c r="BG9" s="214" t="n">
        <f aca="false">BD9/24</f>
        <v>55.9583333333333</v>
      </c>
      <c r="BH9" s="115" t="n">
        <v>1.84</v>
      </c>
      <c r="BI9" s="116" t="n">
        <v>1.84</v>
      </c>
      <c r="BJ9" s="117" t="n">
        <v>27</v>
      </c>
      <c r="BK9" s="118" t="n">
        <v>26.91</v>
      </c>
      <c r="BL9" s="118" t="n">
        <v>21.8</v>
      </c>
      <c r="BM9" s="118" t="n">
        <v>26.52</v>
      </c>
      <c r="BN9" s="118" t="n">
        <v>985.83</v>
      </c>
      <c r="BO9" s="117" t="n">
        <v>50.04</v>
      </c>
      <c r="BP9" s="119" t="n">
        <v>0.9396</v>
      </c>
      <c r="BQ9" s="114" t="n">
        <v>96.13</v>
      </c>
      <c r="BR9" s="114" t="n">
        <v>86.57</v>
      </c>
      <c r="BS9" s="113" t="n">
        <v>12243</v>
      </c>
      <c r="BT9" s="113" t="n">
        <v>11914</v>
      </c>
      <c r="BU9" s="135" t="n">
        <f aca="false">BT9-BS9</f>
        <v>-329</v>
      </c>
      <c r="BV9" s="137" t="n">
        <f aca="false">BH9+BI9</f>
        <v>3.68</v>
      </c>
      <c r="BW9" s="114" t="n">
        <v>24</v>
      </c>
      <c r="BX9" s="114" t="n">
        <v>24</v>
      </c>
      <c r="BZ9" s="114" t="n">
        <v>24</v>
      </c>
      <c r="CA9" s="114" t="n">
        <v>8.3</v>
      </c>
      <c r="CC9" s="114" t="n">
        <v>2</v>
      </c>
      <c r="CD9" s="114" t="n">
        <v>3.73</v>
      </c>
      <c r="CE9" s="114" t="n">
        <v>1.8</v>
      </c>
      <c r="CF9" s="114" t="n">
        <v>1.71</v>
      </c>
    </row>
    <row r="10" customFormat="false" ht="15" hidden="false" customHeight="false" outlineLevel="0" collapsed="false">
      <c r="A10" s="90"/>
      <c r="B10" s="91" t="n">
        <v>43225</v>
      </c>
      <c r="C10" s="92" t="n">
        <v>91.78</v>
      </c>
      <c r="D10" s="93" t="n">
        <v>0.4138</v>
      </c>
      <c r="E10" s="94" t="n">
        <v>67.6</v>
      </c>
      <c r="F10" s="113" t="n">
        <v>106</v>
      </c>
      <c r="G10" s="95" t="n">
        <v>81</v>
      </c>
      <c r="H10" s="96" t="n">
        <v>24</v>
      </c>
      <c r="I10" s="96" t="n">
        <v>0</v>
      </c>
      <c r="J10" s="96" t="n">
        <v>22</v>
      </c>
      <c r="K10" s="96" t="n">
        <v>2</v>
      </c>
      <c r="L10" s="97" t="n">
        <v>0</v>
      </c>
      <c r="M10" s="97" t="n">
        <v>0</v>
      </c>
      <c r="N10" s="97" t="n">
        <v>0</v>
      </c>
      <c r="O10" s="97" t="n">
        <v>0</v>
      </c>
      <c r="P10" s="97" t="n">
        <v>22</v>
      </c>
      <c r="Q10" s="97" t="n">
        <v>2</v>
      </c>
      <c r="R10" s="131" t="n">
        <v>3481</v>
      </c>
      <c r="S10" s="118" t="n">
        <v>3270</v>
      </c>
      <c r="T10" s="118" t="n">
        <v>3270</v>
      </c>
      <c r="U10" s="118" t="n">
        <v>3192</v>
      </c>
      <c r="V10" s="118" t="n">
        <v>3296</v>
      </c>
      <c r="W10" s="96" t="n">
        <v>43</v>
      </c>
      <c r="X10" s="96" t="n">
        <v>0</v>
      </c>
      <c r="Y10" s="96" t="n">
        <v>44</v>
      </c>
      <c r="Z10" s="96" t="n">
        <v>99</v>
      </c>
      <c r="AA10" s="96" t="n">
        <v>56</v>
      </c>
      <c r="AB10" s="95" t="n">
        <v>0</v>
      </c>
      <c r="AC10" s="100" t="n">
        <f aca="false">V10-U10+AZ10</f>
        <v>104</v>
      </c>
      <c r="AD10" s="101" t="n">
        <f aca="false">U10-T10</f>
        <v>-78</v>
      </c>
      <c r="AE10" s="95" t="n">
        <v>145</v>
      </c>
      <c r="AF10" s="102" t="n">
        <f aca="false">IF(AE10&gt;0, V10/(AE10*24),"no data")</f>
        <v>0.947126436781609</v>
      </c>
      <c r="AG10" s="103" t="n">
        <f aca="false">IF(R10&gt;0,R10/24,"no data")</f>
        <v>145.041666666667</v>
      </c>
      <c r="AH10" s="102" t="n">
        <f aca="false">IF(U10&gt;0,(U10/R10),"no data")</f>
        <v>0.916977879919563</v>
      </c>
      <c r="AI10" s="104" t="n">
        <f aca="false">IF(U10&gt;0,(1440-((W10*X10)+(Y10*Z10)+(AA10*AB10))/(W10+Y10+AA10))/1440,"no data")</f>
        <v>0.978846153846154</v>
      </c>
      <c r="AJ10" s="105" t="n">
        <f aca="false">IF(U10&gt;0,(1440-((X10*W10+AT10*AU10)+(Z10*Y10+AV10*AW10)+(AA10*AB10+AX10*AY10))/(W10+Y10+AA10))/1440,"no data")</f>
        <v>0.965243783993784</v>
      </c>
      <c r="AK10" s="127" t="n">
        <v>8.655</v>
      </c>
      <c r="AL10" s="133" t="n">
        <v>145.07</v>
      </c>
      <c r="AM10" s="94" t="n">
        <f aca="false">AK10*AL10</f>
        <v>1255.58085</v>
      </c>
      <c r="AN10" s="127" t="n">
        <v>27.91</v>
      </c>
      <c r="AO10" s="219" t="n">
        <v>972.877104980294</v>
      </c>
      <c r="AP10" s="109" t="n">
        <f aca="false">AN10*AO10</f>
        <v>27153</v>
      </c>
      <c r="AQ10" s="130" t="n">
        <f aca="false">IF(U10&gt;0,((((AK10*AL10)+(AN10*AO10))/(U10*1000))*1000000),"no data")</f>
        <v>8899.93134398496</v>
      </c>
      <c r="AR10" s="111" t="n">
        <f aca="false">S10/24</f>
        <v>136.25</v>
      </c>
      <c r="AS10" s="36"/>
      <c r="AT10" s="95" t="n">
        <v>0</v>
      </c>
      <c r="AU10" s="112" t="n">
        <v>0</v>
      </c>
      <c r="AV10" s="112" t="n">
        <v>17</v>
      </c>
      <c r="AW10" s="95" t="n">
        <v>19</v>
      </c>
      <c r="AX10" s="112" t="n">
        <v>21</v>
      </c>
      <c r="AY10" s="95" t="n">
        <v>118</v>
      </c>
      <c r="AZ10" s="95" t="n">
        <v>0</v>
      </c>
      <c r="BA10" s="227" t="n">
        <f aca="false">BC10-BB10</f>
        <v>-60</v>
      </c>
      <c r="BB10" s="113" t="n">
        <v>1031</v>
      </c>
      <c r="BC10" s="113" t="n">
        <v>971</v>
      </c>
      <c r="BD10" s="113" t="n">
        <v>1294</v>
      </c>
      <c r="BE10" s="113" t="n">
        <f aca="false">BC10-BB10</f>
        <v>-60</v>
      </c>
      <c r="BF10" s="113" t="n">
        <f aca="false">AQ10</f>
        <v>8899.93134398496</v>
      </c>
      <c r="BG10" s="214" t="n">
        <f aca="false">BD10/24</f>
        <v>53.9166666666667</v>
      </c>
      <c r="BH10" s="115" t="n">
        <v>1.874</v>
      </c>
      <c r="BI10" s="116" t="n">
        <v>1.638</v>
      </c>
      <c r="BJ10" s="117" t="n">
        <v>27</v>
      </c>
      <c r="BK10" s="118" t="n">
        <v>26.96</v>
      </c>
      <c r="BL10" s="118" t="n">
        <v>20.39</v>
      </c>
      <c r="BM10" s="118" t="n">
        <v>24.58</v>
      </c>
      <c r="BN10" s="118" t="n">
        <v>985.13</v>
      </c>
      <c r="BO10" s="117" t="n">
        <v>50.05</v>
      </c>
      <c r="BP10" s="119" t="n">
        <v>0.9396</v>
      </c>
      <c r="BQ10" s="114" t="n">
        <v>95.93</v>
      </c>
      <c r="BR10" s="114" t="n">
        <v>86.5</v>
      </c>
      <c r="BS10" s="113" t="n">
        <v>12272</v>
      </c>
      <c r="BT10" s="113" t="n">
        <v>11923</v>
      </c>
      <c r="BU10" s="135" t="n">
        <f aca="false">BT10-BS10</f>
        <v>-349</v>
      </c>
      <c r="BV10" s="113" t="n">
        <f aca="false">BH10+BI10</f>
        <v>3.512</v>
      </c>
      <c r="BW10" s="113" t="n">
        <v>24</v>
      </c>
      <c r="BX10" s="113" t="n">
        <v>22.13</v>
      </c>
      <c r="BZ10" s="113" t="n">
        <v>24</v>
      </c>
      <c r="CA10" s="113" t="n">
        <v>7.18</v>
      </c>
      <c r="CC10" s="113" t="n">
        <v>2.1</v>
      </c>
      <c r="CD10" s="113" t="n">
        <v>3.2</v>
      </c>
      <c r="CE10" s="113" t="n">
        <v>1.8</v>
      </c>
      <c r="CF10" s="113" t="n">
        <v>1.7</v>
      </c>
    </row>
    <row r="11" customFormat="false" ht="15" hidden="false" customHeight="false" outlineLevel="0" collapsed="false">
      <c r="A11" s="90"/>
      <c r="B11" s="91" t="n">
        <v>43226</v>
      </c>
      <c r="C11" s="92" t="n">
        <v>87</v>
      </c>
      <c r="D11" s="93" t="n">
        <v>0.46</v>
      </c>
      <c r="E11" s="94" t="n">
        <v>66</v>
      </c>
      <c r="F11" s="95" t="n">
        <v>95</v>
      </c>
      <c r="G11" s="95" t="n">
        <v>78</v>
      </c>
      <c r="H11" s="96" t="n">
        <v>24</v>
      </c>
      <c r="I11" s="96" t="n">
        <v>0</v>
      </c>
      <c r="J11" s="96" t="n">
        <v>8</v>
      </c>
      <c r="K11" s="96" t="n">
        <v>49</v>
      </c>
      <c r="L11" s="97" t="n">
        <v>0</v>
      </c>
      <c r="M11" s="97" t="n">
        <v>0</v>
      </c>
      <c r="N11" s="97" t="n">
        <v>0</v>
      </c>
      <c r="O11" s="97" t="n">
        <v>0</v>
      </c>
      <c r="P11" s="97" t="n">
        <v>0</v>
      </c>
      <c r="Q11" s="97" t="n">
        <v>0</v>
      </c>
      <c r="R11" s="217" t="n">
        <v>3531</v>
      </c>
      <c r="S11" s="112" t="n">
        <v>2332</v>
      </c>
      <c r="T11" s="112" t="n">
        <v>2332</v>
      </c>
      <c r="U11" s="112" t="n">
        <v>2284</v>
      </c>
      <c r="V11" s="112" t="n">
        <v>2379</v>
      </c>
      <c r="W11" s="96" t="n">
        <v>43</v>
      </c>
      <c r="X11" s="96" t="n">
        <v>0</v>
      </c>
      <c r="Y11" s="96" t="n">
        <v>45</v>
      </c>
      <c r="Z11" s="96" t="n">
        <v>819</v>
      </c>
      <c r="AA11" s="96" t="n">
        <v>56</v>
      </c>
      <c r="AB11" s="95" t="n">
        <v>0</v>
      </c>
      <c r="AC11" s="100" t="n">
        <f aca="false">V11-U11+AZ11</f>
        <v>95</v>
      </c>
      <c r="AD11" s="101" t="n">
        <f aca="false">U11-T11</f>
        <v>-48</v>
      </c>
      <c r="AE11" s="95" t="n">
        <v>139</v>
      </c>
      <c r="AF11" s="102" t="n">
        <f aca="false">IF(AE11&gt;0, V11/(AE11*24),"no data")</f>
        <v>0.713129496402878</v>
      </c>
      <c r="AG11" s="103" t="n">
        <f aca="false">IF(R11&gt;0,R11/24,"no data")</f>
        <v>147.125</v>
      </c>
      <c r="AH11" s="102" t="n">
        <f aca="false">IF(U11&gt;0,(U11/R11),"no data")</f>
        <v>0.64684225431889</v>
      </c>
      <c r="AI11" s="104" t="n">
        <f aca="false">IF(U11&gt;0,(1440-((W11*X11)+(Y11*Z11)+(AA11*AB11))/(W11+Y11+AA11))/1440,"no data")</f>
        <v>0.822265625</v>
      </c>
      <c r="AJ11" s="105" t="n">
        <f aca="false">IF(U11&gt;0,(1440-((X11*W11+AT11*AU11)+(Z11*Y11+AV11*AW11)+(AA11*AB11+AX11*AY11))/(W11+Y11+AA11))/1440,"no data")</f>
        <v>0.68056037808642</v>
      </c>
      <c r="AK11" s="127" t="n">
        <v>3.722</v>
      </c>
      <c r="AL11" s="133" t="n">
        <v>153.97</v>
      </c>
      <c r="AM11" s="94" t="n">
        <f aca="false">AK11*AL11</f>
        <v>573.07634</v>
      </c>
      <c r="AN11" s="127" t="n">
        <v>20.971</v>
      </c>
      <c r="AO11" s="219" t="n">
        <v>971.055266797005</v>
      </c>
      <c r="AP11" s="109" t="n">
        <f aca="false">AN11*AO11</f>
        <v>20364</v>
      </c>
      <c r="AQ11" s="130" t="n">
        <f aca="false">IF(U11&gt;0,((((AK11*AL11)+(AN11*AO11))/(U11*1000))*1000000),"no data")</f>
        <v>9166.84603327496</v>
      </c>
      <c r="AR11" s="111" t="n">
        <f aca="false">S11/24</f>
        <v>97.1666666666667</v>
      </c>
      <c r="AS11" s="36"/>
      <c r="AT11" s="95" t="n">
        <v>0</v>
      </c>
      <c r="AU11" s="112" t="n">
        <v>0</v>
      </c>
      <c r="AV11" s="112" t="n">
        <v>22</v>
      </c>
      <c r="AW11" s="95" t="n">
        <v>92</v>
      </c>
      <c r="AX11" s="112" t="n">
        <v>19</v>
      </c>
      <c r="AY11" s="95" t="n">
        <v>1440</v>
      </c>
      <c r="AZ11" s="95" t="n">
        <v>0</v>
      </c>
      <c r="BA11" s="227" t="n">
        <f aca="false">BC11-BB11</f>
        <v>-604</v>
      </c>
      <c r="BB11" s="113" t="n">
        <v>1043</v>
      </c>
      <c r="BC11" s="113" t="n">
        <v>439</v>
      </c>
      <c r="BD11" s="113" t="n">
        <v>897</v>
      </c>
      <c r="BE11" s="113" t="n">
        <f aca="false">BC11-BB11</f>
        <v>-604</v>
      </c>
      <c r="BF11" s="113" t="n">
        <f aca="false">AQ11</f>
        <v>9166.84603327496</v>
      </c>
      <c r="BG11" s="214" t="n">
        <f aca="false">BD11/24</f>
        <v>37.375</v>
      </c>
      <c r="BH11" s="115" t="n">
        <v>2.232</v>
      </c>
      <c r="BI11" s="116" t="n">
        <v>0</v>
      </c>
      <c r="BJ11" s="117" t="n">
        <v>27</v>
      </c>
      <c r="BK11" s="118" t="n">
        <v>27.1</v>
      </c>
      <c r="BL11" s="118" t="n">
        <v>9.46</v>
      </c>
      <c r="BM11" s="118" t="n">
        <v>11.43</v>
      </c>
      <c r="BN11" s="118" t="n">
        <v>986.6</v>
      </c>
      <c r="BO11" s="117" t="n">
        <v>50.1</v>
      </c>
      <c r="BP11" s="119" t="n">
        <v>0.9349</v>
      </c>
      <c r="BQ11" s="114" t="n">
        <v>95.95</v>
      </c>
      <c r="BR11" s="114" t="n">
        <v>86.8</v>
      </c>
      <c r="BS11" s="113" t="n">
        <v>12232</v>
      </c>
      <c r="BT11" s="113" t="n">
        <v>11785</v>
      </c>
      <c r="BU11" s="135" t="n">
        <f aca="false">BT11-BS11</f>
        <v>-447</v>
      </c>
      <c r="BV11" s="113" t="n">
        <f aca="false">BH11+BI11</f>
        <v>2.232</v>
      </c>
      <c r="BW11" s="220" t="n">
        <v>21.2</v>
      </c>
      <c r="BX11" s="220" t="n">
        <v>0</v>
      </c>
      <c r="BZ11" s="220" t="n">
        <v>24</v>
      </c>
      <c r="CA11" s="220" t="n">
        <v>12.4</v>
      </c>
      <c r="CC11" s="220" t="n">
        <v>2.1</v>
      </c>
      <c r="CD11" s="220" t="n">
        <v>3.9</v>
      </c>
      <c r="CE11" s="220" t="n">
        <v>1.9</v>
      </c>
      <c r="CF11" s="220" t="n">
        <v>1.6</v>
      </c>
    </row>
    <row r="12" customFormat="false" ht="15" hidden="false" customHeight="true" outlineLevel="0" collapsed="false">
      <c r="A12" s="90" t="s">
        <v>110</v>
      </c>
      <c r="B12" s="91" t="n">
        <v>43227</v>
      </c>
      <c r="C12" s="140" t="n">
        <v>84</v>
      </c>
      <c r="D12" s="141" t="n">
        <v>0.482</v>
      </c>
      <c r="E12" s="140" t="n">
        <v>65</v>
      </c>
      <c r="F12" s="143" t="n">
        <v>92</v>
      </c>
      <c r="G12" s="143" t="n">
        <v>77</v>
      </c>
      <c r="H12" s="144" t="n">
        <v>24</v>
      </c>
      <c r="I12" s="144" t="n">
        <v>0</v>
      </c>
      <c r="J12" s="144" t="n">
        <v>24</v>
      </c>
      <c r="K12" s="144" t="n">
        <v>0</v>
      </c>
      <c r="L12" s="145" t="n">
        <v>0</v>
      </c>
      <c r="M12" s="145" t="n">
        <v>0</v>
      </c>
      <c r="N12" s="145" t="n">
        <v>0</v>
      </c>
      <c r="O12" s="145" t="n">
        <v>0</v>
      </c>
      <c r="P12" s="145" t="n">
        <v>13</v>
      </c>
      <c r="Q12" s="143" t="n">
        <v>0</v>
      </c>
      <c r="R12" s="143" t="n">
        <v>3559</v>
      </c>
      <c r="S12" s="143" t="n">
        <v>3285</v>
      </c>
      <c r="T12" s="143" t="n">
        <v>3285</v>
      </c>
      <c r="U12" s="143" t="n">
        <v>3208</v>
      </c>
      <c r="V12" s="144" t="n">
        <v>3310</v>
      </c>
      <c r="W12" s="144" t="n">
        <v>43</v>
      </c>
      <c r="X12" s="144" t="n">
        <v>0</v>
      </c>
      <c r="Y12" s="144" t="n">
        <v>45</v>
      </c>
      <c r="Z12" s="145" t="n">
        <v>0</v>
      </c>
      <c r="AA12" s="145" t="n">
        <v>55</v>
      </c>
      <c r="AB12" s="145" t="n">
        <v>0</v>
      </c>
      <c r="AC12" s="149" t="n">
        <f aca="false">V12-U12+AZ12</f>
        <v>102</v>
      </c>
      <c r="AD12" s="150" t="n">
        <f aca="false">U12-T12</f>
        <v>-77</v>
      </c>
      <c r="AE12" s="143" t="n">
        <v>144</v>
      </c>
      <c r="AF12" s="151" t="n">
        <f aca="false">IF(AE12&gt;0, V12/(AE12*24),"no data")</f>
        <v>0.95775462962963</v>
      </c>
      <c r="AG12" s="152" t="n">
        <f aca="false">IF(R12&gt;0,R12/24,"no data")</f>
        <v>148.291666666667</v>
      </c>
      <c r="AH12" s="151" t="n">
        <f aca="false">IF(U12&gt;0,(U12/R12),"no data")</f>
        <v>0.901376791233493</v>
      </c>
      <c r="AI12" s="153" t="n">
        <f aca="false">(1440-((W12*X12)+(Y12*Z12)+(AA12*AB12))/(W12+Y12+AA12))/1440</f>
        <v>1</v>
      </c>
      <c r="AJ12" s="154" t="n">
        <f aca="false">IF(U12&gt;0,(1440-((X12*W12+AT12*AU12)+(Z12*Y12+AV12*AW12)+(AA12*AB12+AX12*AY12))/(W12+Y12+AA12))/1440,"no data")</f>
        <v>0.955128205128205</v>
      </c>
      <c r="AK12" s="127" t="n">
        <v>9.499</v>
      </c>
      <c r="AL12" s="133" t="n">
        <v>143.23</v>
      </c>
      <c r="AM12" s="201" t="n">
        <f aca="false">AK12*AL12</f>
        <v>1360.54177</v>
      </c>
      <c r="AN12" s="127" t="n">
        <v>27.25</v>
      </c>
      <c r="AO12" s="219" t="n">
        <v>973.46</v>
      </c>
      <c r="AP12" s="155" t="n">
        <f aca="false">AN12*AO12</f>
        <v>26526.785</v>
      </c>
      <c r="AQ12" s="156" t="n">
        <f aca="false">IF(U12&gt;0,((((AK12*AL12)+(AN12*AO12))/(U12*1000))*1000000),"no data")</f>
        <v>8693.05697319202</v>
      </c>
      <c r="AR12" s="157" t="n">
        <f aca="false">S12/24</f>
        <v>136.875</v>
      </c>
      <c r="AS12" s="36"/>
      <c r="AT12" s="158" t="n">
        <v>0</v>
      </c>
      <c r="AU12" s="143" t="n">
        <v>0</v>
      </c>
      <c r="AV12" s="159" t="n">
        <v>0</v>
      </c>
      <c r="AW12" s="159" t="n">
        <v>0</v>
      </c>
      <c r="AX12" s="143" t="n">
        <v>14</v>
      </c>
      <c r="AY12" s="159" t="n">
        <v>660</v>
      </c>
      <c r="AZ12" s="143" t="n">
        <v>0</v>
      </c>
      <c r="BA12" s="227" t="n">
        <f aca="false">BC12-BB12</f>
        <v>31</v>
      </c>
      <c r="BB12" s="143" t="n">
        <v>1049</v>
      </c>
      <c r="BC12" s="143" t="n">
        <v>1080</v>
      </c>
      <c r="BD12" s="143" t="n">
        <v>1181</v>
      </c>
      <c r="BE12" s="160" t="n">
        <f aca="false">BC12-BB12</f>
        <v>31</v>
      </c>
      <c r="BF12" s="161" t="n">
        <f aca="false">AQ12</f>
        <v>8693.05697319202</v>
      </c>
      <c r="BG12" s="162" t="n">
        <f aca="false">BD12/24</f>
        <v>49.2083333333333</v>
      </c>
      <c r="BH12" s="163" t="n">
        <v>0.96</v>
      </c>
      <c r="BI12" s="164" t="n">
        <v>0.907</v>
      </c>
      <c r="BJ12" s="162" t="n">
        <v>27</v>
      </c>
      <c r="BK12" s="160" t="n">
        <v>27.1</v>
      </c>
      <c r="BL12" s="160" t="n">
        <v>22.2</v>
      </c>
      <c r="BM12" s="160" t="n">
        <v>26.86</v>
      </c>
      <c r="BN12" s="160" t="n">
        <v>986.3</v>
      </c>
      <c r="BO12" s="162" t="n">
        <v>50.09</v>
      </c>
      <c r="BP12" s="165" t="n">
        <v>0.9383</v>
      </c>
      <c r="BQ12" s="162" t="n">
        <v>95.99</v>
      </c>
      <c r="BR12" s="162" t="n">
        <v>86.49</v>
      </c>
      <c r="BS12" s="160" t="n">
        <v>12186</v>
      </c>
      <c r="BT12" s="160" t="n">
        <v>11788</v>
      </c>
      <c r="BU12" s="135" t="n">
        <f aca="false">BT12-BS12</f>
        <v>-398</v>
      </c>
      <c r="BV12" s="160" t="n">
        <f aca="false">BH12+BI12</f>
        <v>1.867</v>
      </c>
      <c r="BW12" s="162" t="n">
        <v>13</v>
      </c>
      <c r="BX12" s="162" t="n">
        <v>13</v>
      </c>
      <c r="BZ12" s="162" t="n">
        <v>24</v>
      </c>
      <c r="CA12" s="162" t="n">
        <v>6.8</v>
      </c>
      <c r="CC12" s="162" t="n">
        <v>2.1</v>
      </c>
      <c r="CD12" s="162" t="n">
        <v>3.8</v>
      </c>
      <c r="CE12" s="162" t="n">
        <v>1.8</v>
      </c>
      <c r="CF12" s="162" t="n">
        <v>1.3</v>
      </c>
    </row>
    <row r="13" customFormat="false" ht="15" hidden="false" customHeight="false" outlineLevel="0" collapsed="false">
      <c r="A13" s="90"/>
      <c r="B13" s="91" t="n">
        <v>43228</v>
      </c>
      <c r="C13" s="140" t="n">
        <v>86.8</v>
      </c>
      <c r="D13" s="166" t="n">
        <v>0.454</v>
      </c>
      <c r="E13" s="140" t="n">
        <v>65.2</v>
      </c>
      <c r="F13" s="143" t="n">
        <v>98</v>
      </c>
      <c r="G13" s="143" t="n">
        <v>73</v>
      </c>
      <c r="H13" s="144" t="n">
        <v>24</v>
      </c>
      <c r="I13" s="144" t="n">
        <v>0</v>
      </c>
      <c r="J13" s="144" t="n">
        <v>24</v>
      </c>
      <c r="K13" s="144" t="n">
        <v>0</v>
      </c>
      <c r="L13" s="145" t="n">
        <v>0</v>
      </c>
      <c r="M13" s="145" t="n">
        <v>0</v>
      </c>
      <c r="N13" s="145" t="n">
        <v>0</v>
      </c>
      <c r="O13" s="145" t="n">
        <v>0</v>
      </c>
      <c r="P13" s="145" t="n">
        <v>24</v>
      </c>
      <c r="Q13" s="143" t="n">
        <v>0</v>
      </c>
      <c r="R13" s="143" t="n">
        <v>3529</v>
      </c>
      <c r="S13" s="143" t="n">
        <v>3420</v>
      </c>
      <c r="T13" s="143" t="n">
        <v>3420</v>
      </c>
      <c r="U13" s="143" t="n">
        <v>3341</v>
      </c>
      <c r="V13" s="144" t="n">
        <v>3448</v>
      </c>
      <c r="W13" s="144" t="n">
        <v>43</v>
      </c>
      <c r="X13" s="144" t="n">
        <v>0</v>
      </c>
      <c r="Y13" s="144" t="n">
        <v>44</v>
      </c>
      <c r="Z13" s="145" t="n">
        <v>0</v>
      </c>
      <c r="AA13" s="145" t="n">
        <v>56</v>
      </c>
      <c r="AB13" s="145" t="n">
        <v>0</v>
      </c>
      <c r="AC13" s="149" t="n">
        <f aca="false">V13-U13+AZ13</f>
        <v>107</v>
      </c>
      <c r="AD13" s="150" t="n">
        <f aca="false">U13-T13</f>
        <v>-79</v>
      </c>
      <c r="AE13" s="143" t="n">
        <v>147</v>
      </c>
      <c r="AF13" s="151" t="n">
        <f aca="false">IF(AE13&gt;0, V13/(AE13*24),"no data")</f>
        <v>0.977324263038549</v>
      </c>
      <c r="AG13" s="152" t="n">
        <f aca="false">IF(R13&gt;0,R13/24,"no data")</f>
        <v>147.041666666667</v>
      </c>
      <c r="AH13" s="151" t="n">
        <f aca="false">IF(U13&gt;0,(U13/R13),"no data")</f>
        <v>0.946727118163786</v>
      </c>
      <c r="AI13" s="153" t="n">
        <f aca="false">(1440-((W13*X13)+(Y13*Z13)+(AA13*AB13))/(W13+Y13+AA13))/1440</f>
        <v>1</v>
      </c>
      <c r="AJ13" s="154" t="n">
        <f aca="false">IF(U13&gt;0,(1440-((X13*W13+AT13*AU13)+(Z13*Y13+AV13*AW13)+(AA13*AB13+AX13*AY13))/(W13+Y13+AA13))/1440,"no data")</f>
        <v>1</v>
      </c>
      <c r="AK13" s="127" t="n">
        <v>9.474</v>
      </c>
      <c r="AL13" s="133" t="n">
        <v>142.62</v>
      </c>
      <c r="AM13" s="201" t="n">
        <f aca="false">AK13*AL13</f>
        <v>1351.18188</v>
      </c>
      <c r="AN13" s="127" t="n">
        <v>28.737</v>
      </c>
      <c r="AO13" s="219" t="n">
        <v>974.7</v>
      </c>
      <c r="AP13" s="155" t="n">
        <f aca="false">AN13*AO13</f>
        <v>28009.9539</v>
      </c>
      <c r="AQ13" s="156" t="n">
        <f aca="false">IF(U13&gt;0,((((AK13*AL13)+(AN13*AO13))/(U13*1000))*1000000),"no data")</f>
        <v>8788.12803950913</v>
      </c>
      <c r="AR13" s="157" t="n">
        <f aca="false">S13/24</f>
        <v>142.5</v>
      </c>
      <c r="AS13" s="36"/>
      <c r="AT13" s="158" t="n">
        <v>0</v>
      </c>
      <c r="AU13" s="143" t="n">
        <v>0</v>
      </c>
      <c r="AV13" s="159" t="n">
        <v>0</v>
      </c>
      <c r="AW13" s="159" t="n">
        <v>0</v>
      </c>
      <c r="AX13" s="143" t="n">
        <v>0</v>
      </c>
      <c r="AY13" s="159" t="n">
        <v>0</v>
      </c>
      <c r="AZ13" s="143" t="n">
        <v>0</v>
      </c>
      <c r="BA13" s="227" t="n">
        <f aca="false">BC13-BB13</f>
        <v>26</v>
      </c>
      <c r="BB13" s="143" t="n">
        <v>1043</v>
      </c>
      <c r="BC13" s="143" t="n">
        <v>1069</v>
      </c>
      <c r="BD13" s="143" t="n">
        <v>1336</v>
      </c>
      <c r="BE13" s="160" t="n">
        <f aca="false">BC13-BB13</f>
        <v>26</v>
      </c>
      <c r="BF13" s="161" t="n">
        <f aca="false">AQ13</f>
        <v>8788.12803950913</v>
      </c>
      <c r="BG13" s="162" t="n">
        <f aca="false">BD13/24</f>
        <v>55.6666666666667</v>
      </c>
      <c r="BH13" s="163" t="n">
        <v>1.714</v>
      </c>
      <c r="BI13" s="164" t="n">
        <v>1.714</v>
      </c>
      <c r="BJ13" s="162" t="n">
        <v>27</v>
      </c>
      <c r="BK13" s="160" t="n">
        <v>27.04</v>
      </c>
      <c r="BL13" s="160" t="n">
        <v>22</v>
      </c>
      <c r="BM13" s="160" t="n">
        <v>26.89</v>
      </c>
      <c r="BN13" s="160" t="n">
        <v>985</v>
      </c>
      <c r="BO13" s="162" t="n">
        <v>50.04</v>
      </c>
      <c r="BP13" s="165" t="n">
        <v>0.9399</v>
      </c>
      <c r="BQ13" s="162" t="n">
        <v>95.92</v>
      </c>
      <c r="BR13" s="162" t="n">
        <v>86.18</v>
      </c>
      <c r="BS13" s="160" t="n">
        <v>12182</v>
      </c>
      <c r="BT13" s="160" t="n">
        <v>11839</v>
      </c>
      <c r="BU13" s="135" t="n">
        <f aca="false">BT13-BS13</f>
        <v>-343</v>
      </c>
      <c r="BV13" s="160" t="n">
        <f aca="false">BH13+BI13</f>
        <v>3.428</v>
      </c>
      <c r="BW13" s="162" t="n">
        <v>24</v>
      </c>
      <c r="BX13" s="162" t="n">
        <v>24</v>
      </c>
      <c r="BZ13" s="162" t="n">
        <v>24</v>
      </c>
      <c r="CA13" s="162" t="n">
        <v>6.8</v>
      </c>
      <c r="CC13" s="162" t="n">
        <v>2.1</v>
      </c>
      <c r="CD13" s="162" t="n">
        <v>3.8</v>
      </c>
      <c r="CE13" s="162" t="n">
        <v>1.8</v>
      </c>
      <c r="CF13" s="162" t="n">
        <v>1.5</v>
      </c>
    </row>
    <row r="14" customFormat="false" ht="15" hidden="false" customHeight="false" outlineLevel="0" collapsed="false">
      <c r="A14" s="90"/>
      <c r="B14" s="91" t="n">
        <v>43229</v>
      </c>
      <c r="C14" s="140" t="n">
        <v>86.4</v>
      </c>
      <c r="D14" s="166" t="n">
        <v>0.455</v>
      </c>
      <c r="E14" s="140" t="n">
        <v>65.7</v>
      </c>
      <c r="F14" s="143" t="n">
        <v>97</v>
      </c>
      <c r="G14" s="143" t="n">
        <v>74</v>
      </c>
      <c r="H14" s="144" t="n">
        <v>24</v>
      </c>
      <c r="I14" s="144" t="n">
        <v>0</v>
      </c>
      <c r="J14" s="144" t="n">
        <v>24</v>
      </c>
      <c r="K14" s="144" t="n">
        <v>0</v>
      </c>
      <c r="L14" s="145" t="n">
        <v>0</v>
      </c>
      <c r="M14" s="145" t="n">
        <v>0</v>
      </c>
      <c r="N14" s="145" t="n">
        <v>0</v>
      </c>
      <c r="O14" s="145" t="n">
        <v>0</v>
      </c>
      <c r="P14" s="145" t="n">
        <v>24</v>
      </c>
      <c r="Q14" s="143" t="n">
        <v>0</v>
      </c>
      <c r="R14" s="143" t="n">
        <v>3529</v>
      </c>
      <c r="S14" s="143" t="n">
        <v>3432</v>
      </c>
      <c r="T14" s="143" t="n">
        <v>3432</v>
      </c>
      <c r="U14" s="143" t="n">
        <v>3363</v>
      </c>
      <c r="V14" s="144" t="n">
        <v>3472</v>
      </c>
      <c r="W14" s="144" t="n">
        <v>43</v>
      </c>
      <c r="X14" s="144" t="n">
        <v>0</v>
      </c>
      <c r="Y14" s="144" t="n">
        <v>44</v>
      </c>
      <c r="Z14" s="145" t="n">
        <v>0</v>
      </c>
      <c r="AA14" s="145" t="n">
        <v>57</v>
      </c>
      <c r="AB14" s="145" t="n">
        <v>0</v>
      </c>
      <c r="AC14" s="149" t="n">
        <f aca="false">V14-U14+AZ14</f>
        <v>109</v>
      </c>
      <c r="AD14" s="150" t="n">
        <f aca="false">U14-T14</f>
        <v>-69</v>
      </c>
      <c r="AE14" s="143" t="n">
        <v>148</v>
      </c>
      <c r="AF14" s="151" t="n">
        <f aca="false">IF(AE14&gt;0, V14/(AE14*24),"no data")</f>
        <v>0.977477477477478</v>
      </c>
      <c r="AG14" s="152" t="n">
        <f aca="false">IF(R14&gt;0,R14/24,"no data")</f>
        <v>147.041666666667</v>
      </c>
      <c r="AH14" s="151" t="n">
        <f aca="false">IF(U14&gt;0,(U14/R14),"no data")</f>
        <v>0.952961178804194</v>
      </c>
      <c r="AI14" s="153" t="n">
        <f aca="false">(1440-((W14*X14)+(Y14*Z14)+(AA14*AB14))/(W14+Y14+AA14))/1440</f>
        <v>1</v>
      </c>
      <c r="AJ14" s="154" t="n">
        <f aca="false">IF(U14&gt;0,(1440-((X14*W14+AT14*AU14)+(Z14*Y14+AV14*AW14)+(AA14*AB14+AX14*AY14))/(W14+Y14+AA14))/1440,"no data")</f>
        <v>1</v>
      </c>
      <c r="AK14" s="127" t="n">
        <v>9.324</v>
      </c>
      <c r="AL14" s="133" t="n">
        <v>144.21</v>
      </c>
      <c r="AM14" s="201" t="n">
        <f aca="false">AK14*AL14</f>
        <v>1344.61404</v>
      </c>
      <c r="AN14" s="127" t="n">
        <v>29.161</v>
      </c>
      <c r="AO14" s="219" t="n">
        <v>975.701834190697</v>
      </c>
      <c r="AP14" s="155" t="n">
        <f aca="false">AN14*AO14</f>
        <v>28452.4411868349</v>
      </c>
      <c r="AQ14" s="156" t="n">
        <f aca="false">IF(U14&gt;0,((((AK14*AL14)+(AN14*AO14))/(U14*1000))*1000000),"no data")</f>
        <v>8860.26025180937</v>
      </c>
      <c r="AR14" s="157" t="n">
        <f aca="false">S14/24</f>
        <v>143</v>
      </c>
      <c r="AS14" s="36"/>
      <c r="AT14" s="167" t="n">
        <v>0</v>
      </c>
      <c r="AU14" s="143" t="n">
        <v>0</v>
      </c>
      <c r="AV14" s="159" t="n">
        <v>0</v>
      </c>
      <c r="AW14" s="159" t="n">
        <v>0</v>
      </c>
      <c r="AX14" s="143" t="n">
        <v>0</v>
      </c>
      <c r="AY14" s="159" t="n">
        <v>0</v>
      </c>
      <c r="AZ14" s="143" t="n">
        <v>0</v>
      </c>
      <c r="BA14" s="227" t="n">
        <f aca="false">BC14-BB14</f>
        <v>20</v>
      </c>
      <c r="BB14" s="143" t="n">
        <v>1043</v>
      </c>
      <c r="BC14" s="143" t="n">
        <v>1063</v>
      </c>
      <c r="BD14" s="143" t="n">
        <v>1366</v>
      </c>
      <c r="BE14" s="160" t="n">
        <f aca="false">BC14-BB14</f>
        <v>20</v>
      </c>
      <c r="BF14" s="161" t="n">
        <f aca="false">AQ14</f>
        <v>8860.26025180937</v>
      </c>
      <c r="BG14" s="162" t="n">
        <f aca="false">BD14/24</f>
        <v>56.9166666666667</v>
      </c>
      <c r="BH14" s="163" t="n">
        <v>1.92</v>
      </c>
      <c r="BI14" s="164" t="n">
        <v>1.92</v>
      </c>
      <c r="BJ14" s="162" t="n">
        <v>27</v>
      </c>
      <c r="BK14" s="160" t="n">
        <v>27.03</v>
      </c>
      <c r="BL14" s="160" t="n">
        <v>22</v>
      </c>
      <c r="BM14" s="160" t="n">
        <v>26.96</v>
      </c>
      <c r="BN14" s="160" t="n">
        <v>987.2</v>
      </c>
      <c r="BO14" s="160" t="n">
        <v>50.06</v>
      </c>
      <c r="BP14" s="165" t="n">
        <v>0.9395</v>
      </c>
      <c r="BQ14" s="162" t="n">
        <v>95.96</v>
      </c>
      <c r="BR14" s="162" t="n">
        <v>86.12</v>
      </c>
      <c r="BS14" s="160" t="n">
        <v>12184</v>
      </c>
      <c r="BT14" s="160" t="n">
        <v>11900</v>
      </c>
      <c r="BU14" s="135" t="n">
        <f aca="false">BT14-BS14</f>
        <v>-284</v>
      </c>
      <c r="BV14" s="160" t="n">
        <f aca="false">BH14+BI14</f>
        <v>3.84</v>
      </c>
      <c r="BW14" s="162" t="n">
        <v>24</v>
      </c>
      <c r="BX14" s="162" t="n">
        <v>24</v>
      </c>
      <c r="BZ14" s="162" t="n">
        <v>24</v>
      </c>
      <c r="CA14" s="162" t="n">
        <v>6.72</v>
      </c>
      <c r="CC14" s="162" t="n">
        <v>2.1</v>
      </c>
      <c r="CD14" s="162" t="n">
        <v>3.7</v>
      </c>
      <c r="CE14" s="162" t="n">
        <v>1.8</v>
      </c>
      <c r="CF14" s="162" t="n">
        <v>1.6</v>
      </c>
    </row>
    <row r="15" customFormat="false" ht="15" hidden="false" customHeight="false" outlineLevel="0" collapsed="false">
      <c r="A15" s="90"/>
      <c r="B15" s="91" t="n">
        <v>43230</v>
      </c>
      <c r="C15" s="140" t="n">
        <v>92.5</v>
      </c>
      <c r="D15" s="166" t="n">
        <v>0.407</v>
      </c>
      <c r="E15" s="140" t="n">
        <v>67.2</v>
      </c>
      <c r="F15" s="168" t="n">
        <v>107</v>
      </c>
      <c r="G15" s="168" t="n">
        <v>79</v>
      </c>
      <c r="H15" s="144" t="n">
        <v>24</v>
      </c>
      <c r="I15" s="144" t="n">
        <v>0</v>
      </c>
      <c r="J15" s="144" t="n">
        <v>24</v>
      </c>
      <c r="K15" s="144" t="n">
        <v>0</v>
      </c>
      <c r="L15" s="145" t="n">
        <v>0</v>
      </c>
      <c r="M15" s="145" t="n">
        <v>0</v>
      </c>
      <c r="N15" s="145" t="n">
        <v>0</v>
      </c>
      <c r="O15" s="145" t="n">
        <v>0</v>
      </c>
      <c r="P15" s="145" t="n">
        <v>24</v>
      </c>
      <c r="Q15" s="143" t="n">
        <v>0</v>
      </c>
      <c r="R15" s="143" t="n">
        <v>3474</v>
      </c>
      <c r="S15" s="143" t="n">
        <v>3409</v>
      </c>
      <c r="T15" s="143" t="n">
        <v>3409</v>
      </c>
      <c r="U15" s="143" t="n">
        <v>3335</v>
      </c>
      <c r="V15" s="144" t="n">
        <v>3447</v>
      </c>
      <c r="W15" s="144" t="n">
        <v>43</v>
      </c>
      <c r="X15" s="144" t="n">
        <v>0</v>
      </c>
      <c r="Y15" s="144" t="n">
        <v>44</v>
      </c>
      <c r="Z15" s="145" t="n">
        <v>0</v>
      </c>
      <c r="AA15" s="145" t="n">
        <v>57</v>
      </c>
      <c r="AB15" s="145" t="n">
        <v>0</v>
      </c>
      <c r="AC15" s="149" t="n">
        <f aca="false">V15-U15+AZ15</f>
        <v>112</v>
      </c>
      <c r="AD15" s="150" t="n">
        <f aca="false">U15-T15</f>
        <v>-74</v>
      </c>
      <c r="AE15" s="143" t="n">
        <v>152</v>
      </c>
      <c r="AF15" s="151" t="n">
        <f aca="false">IF(AE15&gt;0, V15/(AE15*24),"no data")</f>
        <v>0.944901315789474</v>
      </c>
      <c r="AG15" s="152" t="n">
        <f aca="false">IF(R15&gt;0,R15/24,"no data")</f>
        <v>144.75</v>
      </c>
      <c r="AH15" s="151" t="n">
        <f aca="false">IF(U15&gt;0,(U15/R15),"no data")</f>
        <v>0.959988485895222</v>
      </c>
      <c r="AI15" s="153" t="n">
        <f aca="false">(1440-((W15*X15)+(Y15*Z15)+(AA15*AB15))/(W15+Y15+AA15))/1440</f>
        <v>1</v>
      </c>
      <c r="AJ15" s="154" t="n">
        <f aca="false">IF(U15&gt;0,(1440-((X15*W15+AT15*AU15)+(Z15*Y15+AV15*AW15)+(AA15*AB15+AX15*AY15))/(W15+Y15+AA15))/1440,"no data")</f>
        <v>1</v>
      </c>
      <c r="AK15" s="127" t="n">
        <v>9.316</v>
      </c>
      <c r="AL15" s="133" t="n">
        <v>144.7</v>
      </c>
      <c r="AM15" s="201" t="n">
        <f aca="false">AK15*AL15</f>
        <v>1348.0252</v>
      </c>
      <c r="AN15" s="127" t="n">
        <v>28.975</v>
      </c>
      <c r="AO15" s="219" t="n">
        <v>974.878759558082</v>
      </c>
      <c r="AP15" s="155" t="n">
        <f aca="false">AN15*AO15</f>
        <v>28247.1120581954</v>
      </c>
      <c r="AQ15" s="156" t="n">
        <f aca="false">IF(U15&gt;0,((((AK15*AL15)+(AN15*AO15))/(U15*1000))*1000000),"no data")</f>
        <v>8874.10412539593</v>
      </c>
      <c r="AR15" s="157" t="n">
        <f aca="false">S15/24</f>
        <v>142.041666666667</v>
      </c>
      <c r="AS15" s="36"/>
      <c r="AT15" s="143" t="n">
        <v>0</v>
      </c>
      <c r="AU15" s="159" t="n">
        <v>0</v>
      </c>
      <c r="AV15" s="159" t="n">
        <v>0</v>
      </c>
      <c r="AW15" s="143" t="n">
        <v>0</v>
      </c>
      <c r="AX15" s="159" t="n">
        <v>0</v>
      </c>
      <c r="AY15" s="143" t="n">
        <v>0</v>
      </c>
      <c r="AZ15" s="143" t="n">
        <v>0</v>
      </c>
      <c r="BA15" s="227" t="n">
        <f aca="false">BC15-BB15</f>
        <v>14</v>
      </c>
      <c r="BB15" s="160" t="n">
        <v>1034</v>
      </c>
      <c r="BC15" s="160" t="n">
        <v>1048</v>
      </c>
      <c r="BD15" s="169" t="n">
        <v>1365</v>
      </c>
      <c r="BE15" s="160" t="n">
        <f aca="false">BC15-BB15</f>
        <v>14</v>
      </c>
      <c r="BF15" s="162" t="n">
        <f aca="false">AQ15</f>
        <v>8874.10412539593</v>
      </c>
      <c r="BG15" s="162" t="n">
        <f aca="false">BD15/24</f>
        <v>56.875</v>
      </c>
      <c r="BH15" s="163" t="n">
        <v>1.941</v>
      </c>
      <c r="BI15" s="164" t="n">
        <v>1.941</v>
      </c>
      <c r="BJ15" s="162" t="n">
        <v>27</v>
      </c>
      <c r="BK15" s="160" t="n">
        <v>26.92</v>
      </c>
      <c r="BL15" s="160" t="n">
        <v>21.84</v>
      </c>
      <c r="BM15" s="160" t="n">
        <v>26.87</v>
      </c>
      <c r="BN15" s="160" t="n">
        <v>990.79</v>
      </c>
      <c r="BO15" s="160" t="n">
        <v>50.07</v>
      </c>
      <c r="BP15" s="165" t="n">
        <v>0.9399</v>
      </c>
      <c r="BQ15" s="162" t="n">
        <v>95.73</v>
      </c>
      <c r="BR15" s="162" t="n">
        <v>85.83</v>
      </c>
      <c r="BS15" s="160" t="n">
        <v>12236</v>
      </c>
      <c r="BT15" s="160" t="n">
        <v>11992</v>
      </c>
      <c r="BU15" s="135" t="n">
        <f aca="false">BT15-BS15</f>
        <v>-244</v>
      </c>
      <c r="BV15" s="160" t="n">
        <f aca="false">BH15+BI15</f>
        <v>3.882</v>
      </c>
      <c r="BW15" s="162" t="n">
        <v>24</v>
      </c>
      <c r="BX15" s="162" t="n">
        <v>24</v>
      </c>
      <c r="BZ15" s="162" t="n">
        <v>24</v>
      </c>
      <c r="CA15" s="162" t="n">
        <v>6.93</v>
      </c>
      <c r="CC15" s="162" t="n">
        <v>2.2</v>
      </c>
      <c r="CD15" s="162" t="n">
        <v>3.8</v>
      </c>
      <c r="CE15" s="162" t="n">
        <v>1.8</v>
      </c>
      <c r="CF15" s="162" t="n">
        <v>1.3</v>
      </c>
    </row>
    <row r="16" customFormat="false" ht="15" hidden="false" customHeight="false" outlineLevel="0" collapsed="false">
      <c r="A16" s="90"/>
      <c r="B16" s="91" t="n">
        <v>43231</v>
      </c>
      <c r="C16" s="140" t="n">
        <v>96.27</v>
      </c>
      <c r="D16" s="166" t="n">
        <v>0.3736</v>
      </c>
      <c r="E16" s="140" t="n">
        <v>68.14</v>
      </c>
      <c r="F16" s="143" t="n">
        <v>110</v>
      </c>
      <c r="G16" s="143" t="n">
        <v>83</v>
      </c>
      <c r="H16" s="143" t="n">
        <v>24</v>
      </c>
      <c r="I16" s="143" t="n">
        <v>0</v>
      </c>
      <c r="J16" s="143" t="n">
        <v>24</v>
      </c>
      <c r="K16" s="143" t="n">
        <v>0</v>
      </c>
      <c r="L16" s="145" t="n">
        <v>0</v>
      </c>
      <c r="M16" s="145" t="n">
        <v>0</v>
      </c>
      <c r="N16" s="145" t="n">
        <v>0</v>
      </c>
      <c r="O16" s="145" t="n">
        <v>0</v>
      </c>
      <c r="P16" s="145" t="n">
        <v>24</v>
      </c>
      <c r="Q16" s="143" t="n">
        <v>0</v>
      </c>
      <c r="R16" s="143" t="n">
        <v>3427</v>
      </c>
      <c r="S16" s="143" t="n">
        <v>3435</v>
      </c>
      <c r="T16" s="143" t="n">
        <v>3435</v>
      </c>
      <c r="U16" s="143" t="n">
        <v>3378</v>
      </c>
      <c r="V16" s="143" t="n">
        <v>3488</v>
      </c>
      <c r="W16" s="143" t="n">
        <v>43</v>
      </c>
      <c r="X16" s="143" t="n">
        <v>0</v>
      </c>
      <c r="Y16" s="143" t="n">
        <v>44</v>
      </c>
      <c r="Z16" s="145" t="n">
        <v>0</v>
      </c>
      <c r="AA16" s="145" t="n">
        <v>59</v>
      </c>
      <c r="AB16" s="145" t="n">
        <v>0</v>
      </c>
      <c r="AC16" s="149" t="n">
        <f aca="false">V16-U16+AZ16</f>
        <v>110</v>
      </c>
      <c r="AD16" s="150" t="n">
        <f aca="false">U16-T16</f>
        <v>-57</v>
      </c>
      <c r="AE16" s="143" t="n">
        <v>153</v>
      </c>
      <c r="AF16" s="151" t="n">
        <f aca="false">IF(AE16&gt;0, V16/(AE16*24),"no data")</f>
        <v>0.949891067538126</v>
      </c>
      <c r="AG16" s="152" t="n">
        <f aca="false">IF(R16&gt;0,R16/24,"no data")</f>
        <v>142.791666666667</v>
      </c>
      <c r="AH16" s="151" t="n">
        <f aca="false">IF(U16&gt;0,(U16/R16),"no data")</f>
        <v>0.985701779982492</v>
      </c>
      <c r="AI16" s="153" t="n">
        <f aca="false">IF(U16&gt;0,(1440-((W16*X16)+(Y16*Z16)+(AA16*AB16))/(W16+Y16+AA16))/1440,"no data")</f>
        <v>1</v>
      </c>
      <c r="AJ16" s="154" t="n">
        <f aca="false">IF(U16&gt;0,(1440-((X16*W16+AT16*AU16)+(Z16*Y16+AV16*AW16)+(AA16*AB16+AX16*AY16))/(W16+Y16+AA16))/1440,"no data")</f>
        <v>1</v>
      </c>
      <c r="AK16" s="127" t="n">
        <v>9.312</v>
      </c>
      <c r="AL16" s="133" t="n">
        <v>145.41</v>
      </c>
      <c r="AM16" s="142" t="n">
        <f aca="false">AK16*AL16</f>
        <v>1354.05792</v>
      </c>
      <c r="AN16" s="127" t="n">
        <v>29.46</v>
      </c>
      <c r="AO16" s="219" t="n">
        <v>974.206424300532</v>
      </c>
      <c r="AP16" s="155" t="n">
        <f aca="false">AN16*AO16</f>
        <v>28700.1212598937</v>
      </c>
      <c r="AQ16" s="156" t="n">
        <f aca="false">IF(U16&gt;0,((((AK16*AL16)+(AN16*AO16))/(U16*1000))*1000000),"no data")</f>
        <v>8897.03350500109</v>
      </c>
      <c r="AR16" s="157" t="n">
        <f aca="false">S16/24</f>
        <v>143.125</v>
      </c>
      <c r="AS16" s="36"/>
      <c r="AT16" s="143" t="n">
        <v>0</v>
      </c>
      <c r="AU16" s="143" t="n">
        <v>0</v>
      </c>
      <c r="AV16" s="143" t="n">
        <v>0</v>
      </c>
      <c r="AW16" s="143" t="n">
        <v>0</v>
      </c>
      <c r="AX16" s="143" t="n">
        <v>0</v>
      </c>
      <c r="AY16" s="143" t="n">
        <v>0</v>
      </c>
      <c r="AZ16" s="143" t="n">
        <v>0</v>
      </c>
      <c r="BA16" s="227" t="n">
        <f aca="false">BC16-BB16</f>
        <v>11</v>
      </c>
      <c r="BB16" s="160" t="n">
        <v>1033</v>
      </c>
      <c r="BC16" s="160" t="n">
        <v>1044</v>
      </c>
      <c r="BD16" s="160" t="n">
        <v>1411</v>
      </c>
      <c r="BE16" s="160" t="n">
        <f aca="false">BC16-BB16</f>
        <v>11</v>
      </c>
      <c r="BF16" s="162" t="n">
        <f aca="false">AQ16</f>
        <v>8897.03350500109</v>
      </c>
      <c r="BG16" s="162" t="n">
        <f aca="false">BD16/24</f>
        <v>58.7916666666667</v>
      </c>
      <c r="BH16" s="163" t="n">
        <v>2.198</v>
      </c>
      <c r="BI16" s="164" t="n">
        <v>2.196</v>
      </c>
      <c r="BJ16" s="162" t="n">
        <v>27.3</v>
      </c>
      <c r="BK16" s="160" t="n">
        <v>26.93</v>
      </c>
      <c r="BL16" s="160" t="n">
        <v>21.77</v>
      </c>
      <c r="BM16" s="160" t="n">
        <v>27.19</v>
      </c>
      <c r="BN16" s="160" t="n">
        <v>989</v>
      </c>
      <c r="BO16" s="160" t="n">
        <v>50.09</v>
      </c>
      <c r="BP16" s="165" t="n">
        <v>0.9414</v>
      </c>
      <c r="BQ16" s="162" t="n">
        <v>95.67</v>
      </c>
      <c r="BR16" s="162" t="n">
        <v>85.43</v>
      </c>
      <c r="BS16" s="160" t="n">
        <v>12253</v>
      </c>
      <c r="BT16" s="160" t="n">
        <v>12048</v>
      </c>
      <c r="BU16" s="135" t="n">
        <f aca="false">BT16-BS16</f>
        <v>-205</v>
      </c>
      <c r="BV16" s="160" t="n">
        <f aca="false">BH16+BI16</f>
        <v>4.394</v>
      </c>
      <c r="BW16" s="162" t="n">
        <v>24</v>
      </c>
      <c r="BX16" s="162" t="n">
        <v>24</v>
      </c>
      <c r="BZ16" s="162" t="n">
        <v>24</v>
      </c>
      <c r="CA16" s="162" t="n">
        <v>5.75</v>
      </c>
      <c r="CC16" s="162" t="n">
        <v>2.1</v>
      </c>
      <c r="CD16" s="162" t="n">
        <v>4.2</v>
      </c>
      <c r="CE16" s="162" t="n">
        <v>1.8</v>
      </c>
      <c r="CF16" s="162" t="n">
        <v>1.2</v>
      </c>
    </row>
    <row r="17" customFormat="false" ht="15" hidden="false" customHeight="false" outlineLevel="0" collapsed="false">
      <c r="A17" s="90"/>
      <c r="B17" s="91" t="n">
        <v>43232</v>
      </c>
      <c r="C17" s="140" t="n">
        <v>96.3</v>
      </c>
      <c r="D17" s="166" t="n">
        <v>0.372</v>
      </c>
      <c r="E17" s="140" t="n">
        <v>68.2</v>
      </c>
      <c r="F17" s="143" t="n">
        <v>108</v>
      </c>
      <c r="G17" s="143" t="n">
        <v>83</v>
      </c>
      <c r="H17" s="143" t="n">
        <v>24</v>
      </c>
      <c r="I17" s="143" t="n">
        <v>0</v>
      </c>
      <c r="J17" s="143" t="n">
        <v>24</v>
      </c>
      <c r="K17" s="143" t="n">
        <v>0</v>
      </c>
      <c r="L17" s="145" t="n">
        <v>0</v>
      </c>
      <c r="M17" s="145" t="n">
        <v>0</v>
      </c>
      <c r="N17" s="145" t="n">
        <v>0</v>
      </c>
      <c r="O17" s="145" t="n">
        <v>0</v>
      </c>
      <c r="P17" s="145" t="n">
        <v>17</v>
      </c>
      <c r="Q17" s="143" t="n">
        <v>92</v>
      </c>
      <c r="R17" s="143" t="n">
        <v>3435</v>
      </c>
      <c r="S17" s="143" t="n">
        <v>3381</v>
      </c>
      <c r="T17" s="143" t="n">
        <v>3281</v>
      </c>
      <c r="U17" s="143" t="n">
        <v>3232</v>
      </c>
      <c r="V17" s="143" t="n">
        <v>3338</v>
      </c>
      <c r="W17" s="143" t="n">
        <v>42</v>
      </c>
      <c r="X17" s="143" t="n">
        <v>0</v>
      </c>
      <c r="Y17" s="143" t="n">
        <v>43</v>
      </c>
      <c r="Z17" s="145" t="n">
        <v>0</v>
      </c>
      <c r="AA17" s="145" t="n">
        <v>57</v>
      </c>
      <c r="AB17" s="145" t="n">
        <v>0</v>
      </c>
      <c r="AC17" s="149" t="n">
        <f aca="false">V17-U17+AZ17</f>
        <v>106</v>
      </c>
      <c r="AD17" s="150" t="n">
        <f aca="false">U17-T17</f>
        <v>-49</v>
      </c>
      <c r="AE17" s="143" t="n">
        <v>145</v>
      </c>
      <c r="AF17" s="151" t="n">
        <f aca="false">IF(AE17&gt;0, V17/(AE17*24),"no data")</f>
        <v>0.959195402298851</v>
      </c>
      <c r="AG17" s="152" t="n">
        <f aca="false">IF(R17&gt;0,R17/24,"no data")</f>
        <v>143.125</v>
      </c>
      <c r="AH17" s="151" t="n">
        <f aca="false">IF(U17&gt;0,(U17/R17),"no data")</f>
        <v>0.940902474526929</v>
      </c>
      <c r="AI17" s="153" t="n">
        <f aca="false">IF(U17&gt;0,(1440-((W17*X17)+(Y17*Z17)+(AA17*AB17))/(W17+Y17+AA17))/1440,"no data")</f>
        <v>1</v>
      </c>
      <c r="AJ17" s="154" t="n">
        <f aca="false">IF(U17&gt;0,(1440-((X17*W17+AT17*AU17)+(Z17*Y17+AV17*AW17)+(AA17*AB17+AX17*AY17))/(W17+Y17+AA17))/1440,"no data")</f>
        <v>0.976794796557121</v>
      </c>
      <c r="AK17" s="127" t="n">
        <v>9.38</v>
      </c>
      <c r="AL17" s="133" t="n">
        <v>145.96</v>
      </c>
      <c r="AM17" s="142" t="n">
        <f aca="false">AK17*AL17</f>
        <v>1369.1048</v>
      </c>
      <c r="AN17" s="127" t="n">
        <v>28.054</v>
      </c>
      <c r="AO17" s="219" t="n">
        <v>969.555523134778</v>
      </c>
      <c r="AP17" s="155" t="n">
        <f aca="false">AN17*AO17</f>
        <v>27199.910646023</v>
      </c>
      <c r="AQ17" s="156" t="n">
        <f aca="false">IF(U17&gt;0,((((AK17*AL17)+(AN17*AO17))/(U17*1000))*1000000),"no data")</f>
        <v>8839.42309592297</v>
      </c>
      <c r="AR17" s="157" t="n">
        <f aca="false">S17/24</f>
        <v>140.875</v>
      </c>
      <c r="AS17" s="36"/>
      <c r="AT17" s="143" t="n">
        <v>0</v>
      </c>
      <c r="AU17" s="143" t="n">
        <v>0</v>
      </c>
      <c r="AV17" s="143" t="n">
        <v>0</v>
      </c>
      <c r="AW17" s="143" t="n">
        <v>0</v>
      </c>
      <c r="AX17" s="143" t="n">
        <v>13</v>
      </c>
      <c r="AY17" s="143" t="n">
        <v>365</v>
      </c>
      <c r="AZ17" s="143" t="n">
        <v>0</v>
      </c>
      <c r="BA17" s="227" t="n">
        <f aca="false">BC17-BB17</f>
        <v>11</v>
      </c>
      <c r="BB17" s="160" t="n">
        <v>1028</v>
      </c>
      <c r="BC17" s="160" t="n">
        <v>1039</v>
      </c>
      <c r="BD17" s="160" t="n">
        <v>1271</v>
      </c>
      <c r="BE17" s="160" t="n">
        <f aca="false">BC17-BB17</f>
        <v>11</v>
      </c>
      <c r="BF17" s="162" t="n">
        <f aca="false">AQ17</f>
        <v>8839.42309592297</v>
      </c>
      <c r="BG17" s="162" t="n">
        <f aca="false">BD17/24</f>
        <v>52.9583333333333</v>
      </c>
      <c r="BH17" s="163" t="n">
        <v>1.406</v>
      </c>
      <c r="BI17" s="164" t="n">
        <v>1.377</v>
      </c>
      <c r="BJ17" s="162" t="n">
        <v>27.5</v>
      </c>
      <c r="BK17" s="160" t="n">
        <v>27.06</v>
      </c>
      <c r="BL17" s="160" t="n">
        <v>21.91</v>
      </c>
      <c r="BM17" s="160" t="n">
        <v>27.16</v>
      </c>
      <c r="BN17" s="160" t="n">
        <v>988.4</v>
      </c>
      <c r="BO17" s="160" t="n">
        <v>50.1</v>
      </c>
      <c r="BP17" s="165" t="n">
        <v>0.9412</v>
      </c>
      <c r="BQ17" s="162" t="n">
        <v>95.81</v>
      </c>
      <c r="BR17" s="162" t="n">
        <v>85.48</v>
      </c>
      <c r="BS17" s="160" t="n">
        <v>12387</v>
      </c>
      <c r="BT17" s="160" t="n">
        <v>12147</v>
      </c>
      <c r="BU17" s="135" t="n">
        <f aca="false">BT17-BS17</f>
        <v>-240</v>
      </c>
      <c r="BV17" s="160" t="n">
        <f aca="false">BH17+BI17</f>
        <v>2.783</v>
      </c>
      <c r="BW17" s="162" t="n">
        <v>24</v>
      </c>
      <c r="BX17" s="162" t="n">
        <v>24</v>
      </c>
      <c r="BZ17" s="162" t="n">
        <v>24</v>
      </c>
      <c r="CA17" s="162" t="n">
        <v>9.6</v>
      </c>
      <c r="CC17" s="162" t="n">
        <v>2.2</v>
      </c>
      <c r="CD17" s="162" t="n">
        <v>4.1</v>
      </c>
      <c r="CE17" s="162" t="n">
        <v>1.8</v>
      </c>
      <c r="CF17" s="162" t="n">
        <v>1.3</v>
      </c>
    </row>
    <row r="18" customFormat="false" ht="15" hidden="false" customHeight="false" outlineLevel="0" collapsed="false">
      <c r="A18" s="90"/>
      <c r="B18" s="91" t="n">
        <v>43233</v>
      </c>
      <c r="C18" s="140" t="n">
        <v>88.6</v>
      </c>
      <c r="D18" s="166" t="n">
        <v>0.443</v>
      </c>
      <c r="E18" s="140" t="n">
        <v>67.1</v>
      </c>
      <c r="F18" s="143" t="n">
        <v>96</v>
      </c>
      <c r="G18" s="143" t="n">
        <v>80</v>
      </c>
      <c r="H18" s="143" t="n">
        <v>24</v>
      </c>
      <c r="I18" s="143" t="n">
        <v>0</v>
      </c>
      <c r="J18" s="143" t="n">
        <v>24</v>
      </c>
      <c r="K18" s="143" t="n">
        <v>0</v>
      </c>
      <c r="L18" s="143" t="n">
        <v>0</v>
      </c>
      <c r="M18" s="143" t="n">
        <v>0</v>
      </c>
      <c r="N18" s="170" t="n">
        <v>0</v>
      </c>
      <c r="O18" s="170" t="n">
        <v>0</v>
      </c>
      <c r="P18" s="170" t="n">
        <v>0</v>
      </c>
      <c r="Q18" s="143" t="n">
        <v>0</v>
      </c>
      <c r="R18" s="143" t="n">
        <v>3515</v>
      </c>
      <c r="S18" s="143" t="n">
        <v>3197</v>
      </c>
      <c r="T18" s="143" t="n">
        <v>3050</v>
      </c>
      <c r="U18" s="143" t="n">
        <v>3011</v>
      </c>
      <c r="V18" s="143" t="n">
        <v>3107</v>
      </c>
      <c r="W18" s="143" t="n">
        <v>43</v>
      </c>
      <c r="X18" s="143" t="n">
        <v>0</v>
      </c>
      <c r="Y18" s="143" t="n">
        <v>43</v>
      </c>
      <c r="Z18" s="143" t="n">
        <v>0</v>
      </c>
      <c r="AA18" s="143" t="n">
        <v>57</v>
      </c>
      <c r="AB18" s="170" t="n">
        <v>0</v>
      </c>
      <c r="AC18" s="149" t="n">
        <f aca="false">V18-U18+AZ18</f>
        <v>96</v>
      </c>
      <c r="AD18" s="150" t="n">
        <f aca="false">U18-T18</f>
        <v>-39</v>
      </c>
      <c r="AE18" s="143" t="n">
        <v>131</v>
      </c>
      <c r="AF18" s="151" t="n">
        <f aca="false">IF(AE18&gt;0, V18/(AE18*24),"no data")</f>
        <v>0.98823155216285</v>
      </c>
      <c r="AG18" s="152" t="n">
        <f aca="false">IF(R18&gt;0,R18/24,"no data")</f>
        <v>146.458333333333</v>
      </c>
      <c r="AH18" s="151" t="n">
        <f aca="false">IF(U18&gt;0,(U18/R18),"no data")</f>
        <v>0.856614509246088</v>
      </c>
      <c r="AI18" s="153" t="n">
        <f aca="false">IF(U18&gt;0,(1440-((W18*X18)+(Y18*Z18)+(AA18*AB18))/(W18+Y18+AA18))/1440,"no data")</f>
        <v>1</v>
      </c>
      <c r="AJ18" s="154" t="n">
        <f aca="false">IF(U18&gt;0,(1440-((X18*W18+AT18*AU18)+(Z18*Y18+AV18*AW18)+(AA18*AB18+AX18*AY18))/(W18+Y18+AA18))/1440,"no data")</f>
        <v>0.895104895104895</v>
      </c>
      <c r="AK18" s="127" t="n">
        <v>9.331</v>
      </c>
      <c r="AL18" s="133" t="n">
        <v>146.12</v>
      </c>
      <c r="AM18" s="142" t="n">
        <f aca="false">AK18*AL18</f>
        <v>1363.44572</v>
      </c>
      <c r="AN18" s="127" t="n">
        <v>25.413</v>
      </c>
      <c r="AO18" s="219" t="n">
        <v>965.577203581169</v>
      </c>
      <c r="AP18" s="155" t="n">
        <f aca="false">AN18*AO18</f>
        <v>24538.2134746083</v>
      </c>
      <c r="AQ18" s="156" t="n">
        <f aca="false">IF(U18&gt;0,((((AK18*AL18)+(AN18*AO18))/(U18*1000))*1000000),"no data")</f>
        <v>8602.34446848497</v>
      </c>
      <c r="AR18" s="157" t="n">
        <f aca="false">S18/24</f>
        <v>133.208333333333</v>
      </c>
      <c r="AS18" s="36"/>
      <c r="AT18" s="143" t="n">
        <v>0</v>
      </c>
      <c r="AU18" s="143" t="n">
        <v>0</v>
      </c>
      <c r="AV18" s="143" t="n">
        <v>0</v>
      </c>
      <c r="AW18" s="143" t="n">
        <v>0</v>
      </c>
      <c r="AX18" s="159" t="n">
        <v>15</v>
      </c>
      <c r="AY18" s="143" t="n">
        <v>1440</v>
      </c>
      <c r="AZ18" s="143" t="n">
        <v>0</v>
      </c>
      <c r="BA18" s="227" t="n">
        <f aca="false">BC18-BB18</f>
        <v>16</v>
      </c>
      <c r="BB18" s="160" t="n">
        <v>1037</v>
      </c>
      <c r="BC18" s="160" t="n">
        <v>1053</v>
      </c>
      <c r="BD18" s="160" t="n">
        <v>1017</v>
      </c>
      <c r="BE18" s="160" t="n">
        <f aca="false">BC18-BB18</f>
        <v>16</v>
      </c>
      <c r="BF18" s="162" t="n">
        <f aca="false">AQ18</f>
        <v>8602.34446848497</v>
      </c>
      <c r="BG18" s="162" t="n">
        <f aca="false">BD18/24</f>
        <v>42.375</v>
      </c>
      <c r="BH18" s="163" t="n">
        <v>0</v>
      </c>
      <c r="BI18" s="164" t="n">
        <v>0</v>
      </c>
      <c r="BJ18" s="162" t="n">
        <v>27.5</v>
      </c>
      <c r="BK18" s="160" t="n">
        <v>27.34</v>
      </c>
      <c r="BL18" s="160" t="n">
        <v>22.12</v>
      </c>
      <c r="BM18" s="160" t="n">
        <v>27.12</v>
      </c>
      <c r="BN18" s="160" t="n">
        <v>984.6</v>
      </c>
      <c r="BO18" s="160" t="n">
        <v>50.09</v>
      </c>
      <c r="BP18" s="165" t="n">
        <v>0.94</v>
      </c>
      <c r="BQ18" s="162" t="n">
        <v>96.1</v>
      </c>
      <c r="BR18" s="162" t="n">
        <v>85.75</v>
      </c>
      <c r="BS18" s="160" t="n">
        <v>12379</v>
      </c>
      <c r="BT18" s="160" t="n">
        <v>12095</v>
      </c>
      <c r="BU18" s="135" t="n">
        <f aca="false">BT18-BS18</f>
        <v>-284</v>
      </c>
      <c r="BV18" s="160" t="n">
        <f aca="false">BH18+BI18</f>
        <v>0</v>
      </c>
      <c r="BW18" s="162" t="n">
        <v>0</v>
      </c>
      <c r="BX18" s="162" t="n">
        <v>0</v>
      </c>
      <c r="BZ18" s="162" t="n">
        <v>24</v>
      </c>
      <c r="CA18" s="162" t="n">
        <v>5.33</v>
      </c>
      <c r="CC18" s="162" t="n">
        <v>2.1</v>
      </c>
      <c r="CD18" s="162" t="n">
        <v>4.1</v>
      </c>
      <c r="CE18" s="162" t="n">
        <v>1.8</v>
      </c>
      <c r="CF18" s="162" t="n">
        <v>1.2</v>
      </c>
    </row>
    <row r="19" customFormat="false" ht="15" hidden="false" customHeight="true" outlineLevel="0" collapsed="false">
      <c r="A19" s="90" t="s">
        <v>111</v>
      </c>
      <c r="B19" s="91" t="n">
        <v>43234</v>
      </c>
      <c r="C19" s="92" t="n">
        <v>92.8</v>
      </c>
      <c r="D19" s="93" t="n">
        <v>0.422</v>
      </c>
      <c r="E19" s="92" t="n">
        <v>68.1</v>
      </c>
      <c r="F19" s="95" t="n">
        <v>104</v>
      </c>
      <c r="G19" s="95" t="n">
        <v>81</v>
      </c>
      <c r="H19" s="95" t="n">
        <v>24</v>
      </c>
      <c r="I19" s="95" t="n">
        <v>0</v>
      </c>
      <c r="J19" s="95" t="n">
        <v>24</v>
      </c>
      <c r="K19" s="95" t="n">
        <v>0</v>
      </c>
      <c r="L19" s="95" t="n">
        <v>0</v>
      </c>
      <c r="M19" s="95" t="n">
        <v>0</v>
      </c>
      <c r="N19" s="97" t="n">
        <v>0</v>
      </c>
      <c r="O19" s="97" t="n">
        <v>0</v>
      </c>
      <c r="P19" s="97" t="n">
        <v>12</v>
      </c>
      <c r="Q19" s="95" t="n">
        <v>0</v>
      </c>
      <c r="R19" s="202" t="n">
        <v>3473</v>
      </c>
      <c r="S19" s="112" t="n">
        <v>3207</v>
      </c>
      <c r="T19" s="95" t="n">
        <v>3207</v>
      </c>
      <c r="U19" s="95" t="n">
        <v>3135</v>
      </c>
      <c r="V19" s="95" t="n">
        <v>3239</v>
      </c>
      <c r="W19" s="95" t="n">
        <v>43</v>
      </c>
      <c r="X19" s="95" t="n">
        <v>0</v>
      </c>
      <c r="Y19" s="95" t="n">
        <v>43</v>
      </c>
      <c r="Z19" s="95" t="n">
        <v>0</v>
      </c>
      <c r="AA19" s="95" t="n">
        <v>54</v>
      </c>
      <c r="AB19" s="97" t="n">
        <v>0</v>
      </c>
      <c r="AC19" s="100" t="n">
        <f aca="false">V19-U19+AZ19</f>
        <v>104</v>
      </c>
      <c r="AD19" s="101" t="n">
        <f aca="false">U19-T19</f>
        <v>-72</v>
      </c>
      <c r="AE19" s="95" t="n">
        <v>142</v>
      </c>
      <c r="AF19" s="102" t="n">
        <f aca="false">IF(AE19&gt;0, V19/(AE19*24),"no data")</f>
        <v>0.950410798122066</v>
      </c>
      <c r="AG19" s="103" t="n">
        <f aca="false">IF(R19&gt;0,R19/24,"no data")</f>
        <v>144.708333333333</v>
      </c>
      <c r="AH19" s="102" t="n">
        <f aca="false">IF(U19&gt;0,(U19/R19),"no data")</f>
        <v>0.902677800172761</v>
      </c>
      <c r="AI19" s="104" t="n">
        <f aca="false">IF(U19&gt;0,(1440-((W19*X19)+(Y19*Z19)+(AA19*AB19))/(W19+Y19+AA19))/1440,"no data")</f>
        <v>1</v>
      </c>
      <c r="AJ19" s="105" t="n">
        <f aca="false">IF(U19&gt;0,(1440-((X19*W19+AT19*AU19)+(Z19*Y19+AV19*AW19)+(AA19*AB19+AX19*AY19))/(W19+Y19+AA19))/1440,"no data")</f>
        <v>0.957142857142857</v>
      </c>
      <c r="AK19" s="127" t="n">
        <v>9.324</v>
      </c>
      <c r="AL19" s="133" t="n">
        <v>143.65</v>
      </c>
      <c r="AM19" s="94" t="n">
        <f aca="false">AK19*AL19</f>
        <v>1339.3926</v>
      </c>
      <c r="AN19" s="127" t="n">
        <v>26.72</v>
      </c>
      <c r="AO19" s="219" t="n">
        <v>969.79022350362</v>
      </c>
      <c r="AP19" s="109" t="n">
        <f aca="false">AN19*AO19</f>
        <v>25912.7947720167</v>
      </c>
      <c r="AQ19" s="130" t="n">
        <f aca="false">IF(U19&gt;0,((((AK19*AL19)+(AN19*AO19))/(U19*1000))*1000000),"no data")</f>
        <v>8692.88273429561</v>
      </c>
      <c r="AR19" s="111" t="n">
        <f aca="false">S19/24</f>
        <v>133.625</v>
      </c>
      <c r="AS19" s="36"/>
      <c r="AT19" s="95" t="n">
        <v>0</v>
      </c>
      <c r="AU19" s="112" t="n">
        <v>0</v>
      </c>
      <c r="AV19" s="112" t="n">
        <v>0</v>
      </c>
      <c r="AW19" s="95" t="n">
        <v>0</v>
      </c>
      <c r="AX19" s="112" t="n">
        <v>12</v>
      </c>
      <c r="AY19" s="95" t="n">
        <v>720</v>
      </c>
      <c r="AZ19" s="95" t="n">
        <v>0</v>
      </c>
      <c r="BA19" s="227" t="n">
        <f aca="false">BC19-BB19</f>
        <v>16</v>
      </c>
      <c r="BB19" s="113" t="n">
        <v>1029</v>
      </c>
      <c r="BC19" s="113" t="n">
        <v>1045</v>
      </c>
      <c r="BD19" s="113" t="n">
        <v>1165</v>
      </c>
      <c r="BE19" s="113" t="n">
        <f aca="false">BC19-BB19</f>
        <v>16</v>
      </c>
      <c r="BF19" s="113" t="n">
        <f aca="false">AQ19</f>
        <v>8692.88273429561</v>
      </c>
      <c r="BG19" s="173" t="n">
        <f aca="false">BD19/24</f>
        <v>48.5416666666667</v>
      </c>
      <c r="BH19" s="174" t="n">
        <v>0.903</v>
      </c>
      <c r="BI19" s="137" t="n">
        <v>0.876</v>
      </c>
      <c r="BJ19" s="114" t="n">
        <v>27.3</v>
      </c>
      <c r="BK19" s="113" t="n">
        <v>26.96</v>
      </c>
      <c r="BL19" s="113" t="n">
        <v>21.83</v>
      </c>
      <c r="BM19" s="113" t="n">
        <v>27.43</v>
      </c>
      <c r="BN19" s="113" t="n">
        <v>982.71</v>
      </c>
      <c r="BO19" s="113" t="n">
        <v>50.06</v>
      </c>
      <c r="BP19" s="136" t="n">
        <v>0.9407</v>
      </c>
      <c r="BQ19" s="114" t="n">
        <v>95.9</v>
      </c>
      <c r="BR19" s="114" t="n">
        <v>85.73</v>
      </c>
      <c r="BS19" s="113" t="n">
        <v>12317</v>
      </c>
      <c r="BT19" s="113" t="n">
        <v>12060</v>
      </c>
      <c r="BU19" s="135" t="n">
        <f aca="false">BT19-BS19</f>
        <v>-257</v>
      </c>
      <c r="BV19" s="113" t="n">
        <f aca="false">BH19+BI19</f>
        <v>1.779</v>
      </c>
      <c r="BW19" s="114" t="n">
        <v>12</v>
      </c>
      <c r="BX19" s="114" t="n">
        <v>12</v>
      </c>
      <c r="BZ19" s="114" t="n">
        <v>24</v>
      </c>
      <c r="CA19" s="114" t="n">
        <v>7.1</v>
      </c>
      <c r="CC19" s="114" t="n">
        <v>2.1</v>
      </c>
      <c r="CD19" s="114" t="n">
        <v>4.1</v>
      </c>
      <c r="CE19" s="114" t="n">
        <v>1.7</v>
      </c>
      <c r="CF19" s="114" t="n">
        <v>1.4</v>
      </c>
    </row>
    <row r="20" customFormat="false" ht="15" hidden="false" customHeight="false" outlineLevel="0" collapsed="false">
      <c r="A20" s="90"/>
      <c r="B20" s="91" t="n">
        <v>43235</v>
      </c>
      <c r="C20" s="92" t="n">
        <v>89.27</v>
      </c>
      <c r="D20" s="93" t="n">
        <v>0.4498</v>
      </c>
      <c r="E20" s="92" t="n">
        <v>67.46</v>
      </c>
      <c r="F20" s="95" t="n">
        <v>101</v>
      </c>
      <c r="G20" s="95" t="n">
        <v>83</v>
      </c>
      <c r="H20" s="95" t="n">
        <v>24</v>
      </c>
      <c r="I20" s="95" t="n">
        <v>0</v>
      </c>
      <c r="J20" s="95" t="n">
        <v>24</v>
      </c>
      <c r="K20" s="95" t="n">
        <v>0</v>
      </c>
      <c r="L20" s="97" t="n">
        <v>0</v>
      </c>
      <c r="M20" s="97" t="n">
        <v>0</v>
      </c>
      <c r="N20" s="97" t="n">
        <v>0</v>
      </c>
      <c r="O20" s="97" t="n">
        <v>0</v>
      </c>
      <c r="P20" s="97" t="n">
        <v>0</v>
      </c>
      <c r="Q20" s="95" t="n">
        <v>0</v>
      </c>
      <c r="R20" s="203" t="n">
        <v>3508</v>
      </c>
      <c r="S20" s="112" t="n">
        <v>3122</v>
      </c>
      <c r="T20" s="95" t="n">
        <v>3122</v>
      </c>
      <c r="U20" s="95" t="n">
        <v>3050</v>
      </c>
      <c r="V20" s="95" t="n">
        <v>3148</v>
      </c>
      <c r="W20" s="95" t="n">
        <v>43</v>
      </c>
      <c r="X20" s="95" t="n">
        <v>0</v>
      </c>
      <c r="Y20" s="95" t="n">
        <v>44</v>
      </c>
      <c r="Z20" s="97" t="n">
        <v>0</v>
      </c>
      <c r="AA20" s="97" t="n">
        <v>57</v>
      </c>
      <c r="AB20" s="97" t="n">
        <v>0</v>
      </c>
      <c r="AC20" s="100" t="n">
        <f aca="false">V20-U20+AZ20</f>
        <v>98</v>
      </c>
      <c r="AD20" s="101" t="n">
        <f aca="false">U20-T20</f>
        <v>-72</v>
      </c>
      <c r="AE20" s="95" t="n">
        <v>133</v>
      </c>
      <c r="AF20" s="102" t="n">
        <f aca="false">IF(AE20&gt;0, V20/(AE20*24),"no data")</f>
        <v>0.986215538847118</v>
      </c>
      <c r="AG20" s="103" t="n">
        <f aca="false">IF(R20&gt;0,R20/24,"no data")</f>
        <v>146.166666666667</v>
      </c>
      <c r="AH20" s="102" t="n">
        <f aca="false">IF(U20&gt;0,(U20/R20),"no data")</f>
        <v>0.869441277080958</v>
      </c>
      <c r="AI20" s="104" t="n">
        <f aca="false">IF(U20&gt;0,(1440-((W20*X20)+(Y20*Z20)+(AA20*AB20))/(W20+Y20+AA20))/1440,"no data")</f>
        <v>1</v>
      </c>
      <c r="AJ20" s="105" t="n">
        <f aca="false">IF(U20&gt;0,(1440-((X20*W20+AT20*AU20)+(Z20*Y20+AV20*AW20)+(AA20*AB20+AX20*AY20))/(W20+Y20+AA20))/1440,"no data")</f>
        <v>0.916666666666667</v>
      </c>
      <c r="AK20" s="127" t="n">
        <v>9.333</v>
      </c>
      <c r="AL20" s="133" t="n">
        <v>146.44</v>
      </c>
      <c r="AM20" s="94" t="n">
        <f aca="false">AK20*AL20</f>
        <v>1366.72452</v>
      </c>
      <c r="AN20" s="127" t="n">
        <v>25.773</v>
      </c>
      <c r="AO20" s="219" t="n">
        <v>970.980281692327</v>
      </c>
      <c r="AP20" s="109" t="n">
        <f aca="false">AN20*AO20</f>
        <v>25025.0748000563</v>
      </c>
      <c r="AQ20" s="130" t="n">
        <f aca="false">IF(U20&gt;0,((((AK20*AL20)+(AN20*AO20))/(U20*1000))*1000000),"no data")</f>
        <v>8653.04895739552</v>
      </c>
      <c r="AR20" s="111" t="n">
        <f aca="false">S20/24</f>
        <v>130.083333333333</v>
      </c>
      <c r="AS20" s="36"/>
      <c r="AT20" s="95" t="n">
        <v>0</v>
      </c>
      <c r="AU20" s="112" t="n">
        <v>0</v>
      </c>
      <c r="AV20" s="112" t="n">
        <v>0</v>
      </c>
      <c r="AW20" s="112" t="n">
        <v>0</v>
      </c>
      <c r="AX20" s="112" t="n">
        <v>12</v>
      </c>
      <c r="AY20" s="112" t="n">
        <v>1440</v>
      </c>
      <c r="AZ20" s="95" t="n">
        <v>0</v>
      </c>
      <c r="BA20" s="227" t="n">
        <f aca="false">BC20-BB20</f>
        <v>15</v>
      </c>
      <c r="BB20" s="113" t="n">
        <v>1033</v>
      </c>
      <c r="BC20" s="113" t="n">
        <v>1048</v>
      </c>
      <c r="BD20" s="113" t="n">
        <v>1067</v>
      </c>
      <c r="BE20" s="113" t="n">
        <f aca="false">BC20-BB20</f>
        <v>15</v>
      </c>
      <c r="BF20" s="113" t="n">
        <f aca="false">AQ20</f>
        <v>8653.04895739552</v>
      </c>
      <c r="BG20" s="173" t="n">
        <f aca="false">BD20/24</f>
        <v>44.4583333333333</v>
      </c>
      <c r="BH20" s="115" t="n">
        <v>0.354</v>
      </c>
      <c r="BI20" s="116" t="n">
        <v>0.303</v>
      </c>
      <c r="BJ20" s="117" t="n">
        <v>27.01</v>
      </c>
      <c r="BK20" s="118" t="n">
        <v>27.03</v>
      </c>
      <c r="BL20" s="118" t="n">
        <v>21.76</v>
      </c>
      <c r="BM20" s="118" t="n">
        <v>27.54</v>
      </c>
      <c r="BN20" s="118" t="n">
        <v>983.1</v>
      </c>
      <c r="BO20" s="117" t="n">
        <v>50.18</v>
      </c>
      <c r="BP20" s="119" t="n">
        <v>0.94</v>
      </c>
      <c r="BQ20" s="114" t="n">
        <v>95.74</v>
      </c>
      <c r="BR20" s="114" t="n">
        <v>85.57</v>
      </c>
      <c r="BS20" s="113" t="n">
        <v>12293</v>
      </c>
      <c r="BT20" s="113" t="n">
        <v>12008</v>
      </c>
      <c r="BU20" s="135" t="n">
        <f aca="false">BT20-BS20</f>
        <v>-285</v>
      </c>
      <c r="BV20" s="113" t="n">
        <f aca="false">BH20+BI20</f>
        <v>0.657</v>
      </c>
      <c r="BW20" s="114" t="n">
        <v>24</v>
      </c>
      <c r="BX20" s="114" t="n">
        <v>24</v>
      </c>
      <c r="BZ20" s="114" t="n">
        <v>24</v>
      </c>
      <c r="CA20" s="114" t="n">
        <v>6.7</v>
      </c>
      <c r="CC20" s="114" t="n">
        <v>2.1</v>
      </c>
      <c r="CD20" s="114" t="n">
        <v>4.1</v>
      </c>
      <c r="CE20" s="114" t="n">
        <v>1.8</v>
      </c>
      <c r="CF20" s="114" t="n">
        <v>1.4</v>
      </c>
    </row>
    <row r="21" customFormat="false" ht="15" hidden="false" customHeight="false" outlineLevel="0" collapsed="false">
      <c r="A21" s="90"/>
      <c r="B21" s="91" t="n">
        <v>43236</v>
      </c>
      <c r="C21" s="92" t="n">
        <v>87.66</v>
      </c>
      <c r="D21" s="93" t="n">
        <v>0.4834</v>
      </c>
      <c r="E21" s="92" t="n">
        <v>67.23</v>
      </c>
      <c r="F21" s="95" t="n">
        <v>101</v>
      </c>
      <c r="G21" s="95" t="n">
        <v>76</v>
      </c>
      <c r="H21" s="95" t="n">
        <v>9</v>
      </c>
      <c r="I21" s="95" t="n">
        <v>30</v>
      </c>
      <c r="J21" s="95" t="n">
        <v>9</v>
      </c>
      <c r="K21" s="95" t="n">
        <v>30</v>
      </c>
      <c r="L21" s="97" t="n">
        <v>0</v>
      </c>
      <c r="M21" s="97" t="n">
        <v>0</v>
      </c>
      <c r="N21" s="97" t="n">
        <v>0</v>
      </c>
      <c r="O21" s="97" t="n">
        <v>0</v>
      </c>
      <c r="P21" s="97" t="n">
        <v>0</v>
      </c>
      <c r="Q21" s="95" t="n">
        <v>0</v>
      </c>
      <c r="R21" s="203" t="n">
        <v>3515</v>
      </c>
      <c r="S21" s="112" t="n">
        <v>2106</v>
      </c>
      <c r="T21" s="112" t="n">
        <v>2028</v>
      </c>
      <c r="U21" s="112" t="n">
        <v>1295</v>
      </c>
      <c r="V21" s="112" t="n">
        <v>1339</v>
      </c>
      <c r="W21" s="95" t="n">
        <v>43</v>
      </c>
      <c r="X21" s="95" t="n">
        <v>870</v>
      </c>
      <c r="Y21" s="95" t="n">
        <v>44</v>
      </c>
      <c r="Z21" s="97" t="n">
        <v>715</v>
      </c>
      <c r="AA21" s="97" t="n">
        <v>57</v>
      </c>
      <c r="AB21" s="97" t="n">
        <v>870</v>
      </c>
      <c r="AC21" s="100" t="n">
        <f aca="false">V21-U21+AZ21</f>
        <v>53</v>
      </c>
      <c r="AD21" s="101" t="n">
        <f aca="false">U21-T21</f>
        <v>-733</v>
      </c>
      <c r="AE21" s="95" t="n">
        <v>133</v>
      </c>
      <c r="AF21" s="102" t="n">
        <f aca="false">IF(AE21&gt;0, V21/(AE21*24),"no data")</f>
        <v>0.419486215538847</v>
      </c>
      <c r="AG21" s="103" t="n">
        <f aca="false">IF(R21&gt;0,R21/24,"no data")</f>
        <v>146.458333333333</v>
      </c>
      <c r="AH21" s="102" t="n">
        <f aca="false">IF(U21&gt;0,(U21/R21),"no data")</f>
        <v>0.368421052631579</v>
      </c>
      <c r="AI21" s="104" t="n">
        <f aca="false">IF(U21&gt;0,(1440-((W21*X21)+(Y21*Z21)+(AA21*AB21))/(W21+Y21+AA21))/1440,"no data")</f>
        <v>0.42872299382716</v>
      </c>
      <c r="AJ21" s="105" t="n">
        <f aca="false">IF(U21&gt;0,(1440-((X21*W21+AT21*AU21)+(Z21*Y21+AV21*AW21)+(AA21*AB21+AX21*AY21))/(W21+Y21+AA21))/1440,"no data")</f>
        <v>0.386766975308642</v>
      </c>
      <c r="AK21" s="127" t="n">
        <v>5.004</v>
      </c>
      <c r="AL21" s="133" t="n">
        <v>140.3</v>
      </c>
      <c r="AM21" s="94" t="n">
        <f aca="false">AK21*AL21</f>
        <v>702.0612</v>
      </c>
      <c r="AN21" s="127" t="n">
        <v>12.1707</v>
      </c>
      <c r="AO21" s="219" t="n">
        <v>972.801893071064</v>
      </c>
      <c r="AP21" s="109" t="n">
        <f aca="false">AN21*AO21</f>
        <v>11839.68</v>
      </c>
      <c r="AQ21" s="130" t="n">
        <f aca="false">IF(U21&gt;0,((((AK21*AL21)+(AN21*AO21))/(U21*1000))*1000000),"no data")</f>
        <v>9684.74223938224</v>
      </c>
      <c r="AR21" s="111" t="n">
        <f aca="false">IF(S21&gt;0,S21/24, "no data")</f>
        <v>87.75</v>
      </c>
      <c r="AS21" s="36"/>
      <c r="AT21" s="95" t="n">
        <v>0</v>
      </c>
      <c r="AU21" s="112" t="n">
        <v>0</v>
      </c>
      <c r="AV21" s="112" t="n">
        <v>12</v>
      </c>
      <c r="AW21" s="95" t="n">
        <v>155</v>
      </c>
      <c r="AX21" s="112" t="n">
        <v>12</v>
      </c>
      <c r="AY21" s="95" t="n">
        <v>570</v>
      </c>
      <c r="AZ21" s="95" t="n">
        <v>9</v>
      </c>
      <c r="BA21" s="227" t="n">
        <f aca="false">BC21-BB21</f>
        <v>88</v>
      </c>
      <c r="BB21" s="113" t="n">
        <v>413</v>
      </c>
      <c r="BC21" s="113" t="n">
        <v>501</v>
      </c>
      <c r="BD21" s="113" t="n">
        <v>425</v>
      </c>
      <c r="BE21" s="113" t="n">
        <f aca="false">BC21-BB21</f>
        <v>88</v>
      </c>
      <c r="BF21" s="113" t="n">
        <f aca="false">AQ21</f>
        <v>9684.74223938224</v>
      </c>
      <c r="BG21" s="173" t="n">
        <f aca="false">BD21/24</f>
        <v>17.7083333333333</v>
      </c>
      <c r="BH21" s="115" t="n">
        <v>0.118</v>
      </c>
      <c r="BI21" s="116" t="n">
        <v>0.118</v>
      </c>
      <c r="BJ21" s="117" t="n">
        <v>27</v>
      </c>
      <c r="BK21" s="117" t="n">
        <v>10.88</v>
      </c>
      <c r="BL21" s="118" t="n">
        <v>10.81</v>
      </c>
      <c r="BM21" s="118" t="n">
        <v>13.14</v>
      </c>
      <c r="BN21" s="176" t="n">
        <v>983.04</v>
      </c>
      <c r="BO21" s="117" t="n">
        <v>50.12</v>
      </c>
      <c r="BP21" s="119" t="n">
        <v>0.9402</v>
      </c>
      <c r="BQ21" s="114" t="n">
        <v>96.19</v>
      </c>
      <c r="BR21" s="114" t="n">
        <v>85.66</v>
      </c>
      <c r="BS21" s="113" t="n">
        <v>12204</v>
      </c>
      <c r="BT21" s="113" t="n">
        <v>11959</v>
      </c>
      <c r="BU21" s="135" t="n">
        <f aca="false">BT21-BS21</f>
        <v>-245</v>
      </c>
      <c r="BV21" s="113" t="n">
        <f aca="false">BH21+BI21</f>
        <v>0.236</v>
      </c>
      <c r="BW21" s="114" t="n">
        <v>8.3</v>
      </c>
      <c r="BX21" s="114" t="n">
        <v>8.3</v>
      </c>
      <c r="BZ21" s="114" t="n">
        <v>9.5</v>
      </c>
      <c r="CA21" s="114" t="n">
        <v>6.57</v>
      </c>
      <c r="CC21" s="114" t="n">
        <v>2.1</v>
      </c>
      <c r="CD21" s="114" t="n">
        <v>4.2</v>
      </c>
      <c r="CE21" s="114" t="n">
        <v>1.8</v>
      </c>
      <c r="CF21" s="114" t="n">
        <v>1.2</v>
      </c>
    </row>
    <row r="22" customFormat="false" ht="15" hidden="false" customHeight="false" outlineLevel="0" collapsed="false">
      <c r="A22" s="90"/>
      <c r="B22" s="91" t="n">
        <v>43237</v>
      </c>
      <c r="C22" s="92" t="n">
        <v>87.9</v>
      </c>
      <c r="D22" s="93" t="n">
        <v>0.468</v>
      </c>
      <c r="E22" s="94" t="n">
        <v>66.9</v>
      </c>
      <c r="F22" s="95" t="n">
        <v>99</v>
      </c>
      <c r="G22" s="95" t="n">
        <v>82</v>
      </c>
      <c r="H22" s="95" t="n">
        <v>0</v>
      </c>
      <c r="I22" s="95" t="n">
        <v>48</v>
      </c>
      <c r="J22" s="95" t="n">
        <v>0</v>
      </c>
      <c r="K22" s="95" t="n">
        <v>0</v>
      </c>
      <c r="L22" s="97" t="n">
        <v>0</v>
      </c>
      <c r="M22" s="97" t="n">
        <v>0</v>
      </c>
      <c r="N22" s="97" t="n">
        <v>0</v>
      </c>
      <c r="O22" s="97" t="n">
        <v>0</v>
      </c>
      <c r="P22" s="97" t="n">
        <v>0</v>
      </c>
      <c r="Q22" s="95" t="n">
        <v>0</v>
      </c>
      <c r="R22" s="203" t="n">
        <v>3520</v>
      </c>
      <c r="S22" s="112" t="n">
        <v>212</v>
      </c>
      <c r="T22" s="95" t="n">
        <v>212</v>
      </c>
      <c r="U22" s="95" t="n">
        <v>213</v>
      </c>
      <c r="V22" s="95" t="n">
        <v>235</v>
      </c>
      <c r="W22" s="95" t="n">
        <v>43</v>
      </c>
      <c r="X22" s="95" t="n">
        <v>1026</v>
      </c>
      <c r="Y22" s="95" t="n">
        <v>44</v>
      </c>
      <c r="Z22" s="97" t="n">
        <v>1422</v>
      </c>
      <c r="AA22" s="97" t="n">
        <v>57</v>
      </c>
      <c r="AB22" s="97" t="n">
        <v>1387</v>
      </c>
      <c r="AC22" s="100" t="n">
        <f aca="false">V22-U22+AZ22</f>
        <v>39</v>
      </c>
      <c r="AD22" s="101" t="n">
        <f aca="false">U22-T22</f>
        <v>1</v>
      </c>
      <c r="AE22" s="95" t="n">
        <v>57</v>
      </c>
      <c r="AF22" s="102" t="n">
        <f aca="false">IF(AE22&gt;0, V22/(AE22*24),"no data")</f>
        <v>0.171783625730994</v>
      </c>
      <c r="AG22" s="103" t="n">
        <f aca="false">IF(R22&gt;0,R22/24,"no data")</f>
        <v>146.666666666667</v>
      </c>
      <c r="AH22" s="102" t="n">
        <f aca="false">IF(U22&gt;0,(U22/R22),"no data")</f>
        <v>0.0605113636363636</v>
      </c>
      <c r="AI22" s="104" t="n">
        <f aca="false">IF(U22&gt;0,(1440-((W22*X22)+(Y22*Z22)+(AA22*AB22))/(W22+Y22+AA22))/1440,"no data")</f>
        <v>0.10423900462963</v>
      </c>
      <c r="AJ22" s="105" t="n">
        <f aca="false">IF(U22&gt;0,(1440-((X22*W22+AT22*AU22)+(Z22*Y22+AV22*AW22)+(AA22*AB22+AX22*AY22))/(W22+Y22+AA22))/1440,"no data")</f>
        <v>0.0681182484567902</v>
      </c>
      <c r="AK22" s="127" t="n">
        <v>0</v>
      </c>
      <c r="AL22" s="133" t="n">
        <v>0</v>
      </c>
      <c r="AM22" s="94" t="n">
        <f aca="false">AK22*AL22</f>
        <v>0</v>
      </c>
      <c r="AN22" s="127" t="n">
        <v>3.258401</v>
      </c>
      <c r="AO22" s="219" t="n">
        <v>980.79303314724</v>
      </c>
      <c r="AP22" s="109" t="n">
        <f aca="false">AN22*AO22</f>
        <v>3195.817</v>
      </c>
      <c r="AQ22" s="130" t="n">
        <f aca="false">IF(U22&gt;0,((((AK22*AL22)+(AN22*AO22))/(U22*1000))*1000000),"no data")</f>
        <v>15003.8356807512</v>
      </c>
      <c r="AR22" s="111" t="n">
        <f aca="false">IF(S22&gt;0,S22/24, "no data")</f>
        <v>8.83333333333333</v>
      </c>
      <c r="AS22" s="36"/>
      <c r="AT22" s="95" t="n">
        <v>13</v>
      </c>
      <c r="AU22" s="112" t="n">
        <v>366</v>
      </c>
      <c r="AV22" s="112" t="n">
        <v>34</v>
      </c>
      <c r="AW22" s="95" t="n">
        <v>18</v>
      </c>
      <c r="AX22" s="112" t="n">
        <v>40</v>
      </c>
      <c r="AY22" s="95" t="n">
        <v>53</v>
      </c>
      <c r="AZ22" s="95" t="n">
        <v>17</v>
      </c>
      <c r="BA22" s="227" t="n">
        <f aca="false">BC22-BB22</f>
        <v>-212</v>
      </c>
      <c r="BB22" s="113" t="n">
        <v>216</v>
      </c>
      <c r="BC22" s="113" t="n">
        <v>4</v>
      </c>
      <c r="BD22" s="113" t="n">
        <v>15</v>
      </c>
      <c r="BE22" s="113" t="n">
        <f aca="false">BC22-BB22</f>
        <v>-212</v>
      </c>
      <c r="BF22" s="113" t="n">
        <f aca="false">AQ22</f>
        <v>15003.8356807512</v>
      </c>
      <c r="BG22" s="173" t="n">
        <f aca="false">BD22/24</f>
        <v>0.625</v>
      </c>
      <c r="BH22" s="115" t="n">
        <v>0</v>
      </c>
      <c r="BI22" s="116" t="n">
        <v>0</v>
      </c>
      <c r="BJ22" s="117" t="n">
        <v>0</v>
      </c>
      <c r="BK22" s="118" t="n">
        <v>6.43</v>
      </c>
      <c r="BL22" s="118" t="n">
        <v>0.39</v>
      </c>
      <c r="BM22" s="118" t="n">
        <v>0</v>
      </c>
      <c r="BN22" s="118" t="n">
        <v>983.25</v>
      </c>
      <c r="BO22" s="117" t="n">
        <v>50.1</v>
      </c>
      <c r="BP22" s="119" t="n">
        <v>0</v>
      </c>
      <c r="BQ22" s="114" t="n">
        <v>85.74</v>
      </c>
      <c r="BR22" s="114" t="n">
        <v>0</v>
      </c>
      <c r="BS22" s="113" t="n">
        <v>13641</v>
      </c>
      <c r="BT22" s="113" t="n">
        <v>0</v>
      </c>
      <c r="BU22" s="135" t="n">
        <f aca="false">BT22-BS22</f>
        <v>-13641</v>
      </c>
      <c r="BV22" s="113" t="n">
        <f aca="false">BH22+BI22</f>
        <v>0</v>
      </c>
      <c r="BW22" s="114" t="n">
        <v>0</v>
      </c>
      <c r="BX22" s="114" t="n">
        <v>0</v>
      </c>
      <c r="BZ22" s="114" t="n">
        <v>0</v>
      </c>
      <c r="CA22" s="114" t="n">
        <v>4.42</v>
      </c>
      <c r="CC22" s="114" t="n">
        <v>2</v>
      </c>
      <c r="CD22" s="114" t="n">
        <v>4.2</v>
      </c>
      <c r="CE22" s="114" t="n">
        <v>0</v>
      </c>
      <c r="CF22" s="114" t="n">
        <v>0</v>
      </c>
    </row>
    <row r="23" customFormat="false" ht="15" hidden="false" customHeight="false" outlineLevel="0" collapsed="false">
      <c r="A23" s="90"/>
      <c r="B23" s="91" t="n">
        <v>43238</v>
      </c>
      <c r="C23" s="92" t="n">
        <v>91.2</v>
      </c>
      <c r="D23" s="93" t="n">
        <v>0.409</v>
      </c>
      <c r="E23" s="94" t="n">
        <v>66.8</v>
      </c>
      <c r="F23" s="96" t="n">
        <v>104</v>
      </c>
      <c r="G23" s="96" t="n">
        <v>80</v>
      </c>
      <c r="H23" s="96" t="n">
        <v>24</v>
      </c>
      <c r="I23" s="96" t="n">
        <v>0</v>
      </c>
      <c r="J23" s="96" t="n">
        <v>23</v>
      </c>
      <c r="K23" s="96" t="n">
        <v>27</v>
      </c>
      <c r="L23" s="96" t="n">
        <v>0</v>
      </c>
      <c r="M23" s="96" t="n">
        <v>0</v>
      </c>
      <c r="N23" s="96" t="n">
        <v>0</v>
      </c>
      <c r="O23" s="96" t="n">
        <v>0</v>
      </c>
      <c r="P23" s="96" t="n">
        <v>0</v>
      </c>
      <c r="Q23" s="95" t="n">
        <v>0</v>
      </c>
      <c r="R23" s="203" t="n">
        <v>3483</v>
      </c>
      <c r="S23" s="112" t="n">
        <v>3123</v>
      </c>
      <c r="T23" s="96" t="n">
        <v>3061</v>
      </c>
      <c r="U23" s="96" t="n">
        <v>3007</v>
      </c>
      <c r="V23" s="96" t="n">
        <v>3106</v>
      </c>
      <c r="W23" s="96" t="n">
        <v>43</v>
      </c>
      <c r="X23" s="96" t="n">
        <v>0</v>
      </c>
      <c r="Y23" s="96" t="n">
        <v>45</v>
      </c>
      <c r="Z23" s="96" t="n">
        <v>0</v>
      </c>
      <c r="AA23" s="96" t="n">
        <v>57</v>
      </c>
      <c r="AB23" s="96" t="n">
        <v>0</v>
      </c>
      <c r="AC23" s="100" t="n">
        <f aca="false">V23-U23+AZ23</f>
        <v>99</v>
      </c>
      <c r="AD23" s="101" t="n">
        <f aca="false">U23-T23</f>
        <v>-54</v>
      </c>
      <c r="AE23" s="96" t="n">
        <v>132</v>
      </c>
      <c r="AF23" s="102" t="n">
        <f aca="false">IF(AE23&gt;0, V23/(AE23*24),"no data")</f>
        <v>0.980429292929293</v>
      </c>
      <c r="AG23" s="103" t="n">
        <f aca="false">IF(R23&gt;0,R23/24,"no data")</f>
        <v>145.125</v>
      </c>
      <c r="AH23" s="102" t="n">
        <f aca="false">IF(U23&gt;0,(U23/R23),"no data")</f>
        <v>0.863336204421476</v>
      </c>
      <c r="AI23" s="104" t="n">
        <f aca="false">IF(U23&gt;0,(1440-((W23*X23)+(Y23*Z23)+(AA23*AB23))/(W23+Y23+AA23))/1440,"no data")</f>
        <v>1</v>
      </c>
      <c r="AJ23" s="105" t="n">
        <f aca="false">IF(U23&gt;0,(1440-((X23*W23+AT23*AU23)+(Z23*Y23+AV23*AW23)+(AA23*AB23+AX23*AY23))/(W23+Y23+AA23))/1440,"no data")</f>
        <v>0.89433908045977</v>
      </c>
      <c r="AK23" s="127" t="n">
        <v>9.584</v>
      </c>
      <c r="AL23" s="133" t="n">
        <v>147.14</v>
      </c>
      <c r="AM23" s="94" t="n">
        <f aca="false">AK23*AL23</f>
        <v>1410.18976</v>
      </c>
      <c r="AN23" s="127" t="n">
        <v>25.06355</v>
      </c>
      <c r="AO23" s="219" t="n">
        <v>978.539751950542</v>
      </c>
      <c r="AP23" s="109" t="n">
        <f aca="false">AN23*AO23</f>
        <v>24525.68</v>
      </c>
      <c r="AQ23" s="130" t="n">
        <f aca="false">IF(U23&gt;0,((((AK23*AL23)+(AN23*AO23))/(U23*1000))*1000000),"no data")</f>
        <v>8625.16453608247</v>
      </c>
      <c r="AR23" s="111" t="n">
        <f aca="false">IF(S23&gt;0,S23/24, "no data")</f>
        <v>130.125</v>
      </c>
      <c r="AS23" s="36"/>
      <c r="AT23" s="96" t="n">
        <v>0</v>
      </c>
      <c r="AU23" s="112" t="n">
        <v>0</v>
      </c>
      <c r="AV23" s="112" t="n">
        <v>14</v>
      </c>
      <c r="AW23" s="95" t="n">
        <v>33</v>
      </c>
      <c r="AX23" s="96" t="n">
        <v>15</v>
      </c>
      <c r="AY23" s="96" t="n">
        <v>1440</v>
      </c>
      <c r="AZ23" s="96" t="n">
        <v>0</v>
      </c>
      <c r="BA23" s="227" t="n">
        <f aca="false">BC23-BB23</f>
        <v>47</v>
      </c>
      <c r="BB23" s="113" t="n">
        <v>1031</v>
      </c>
      <c r="BC23" s="113" t="n">
        <v>1078</v>
      </c>
      <c r="BD23" s="113" t="n">
        <v>997</v>
      </c>
      <c r="BE23" s="113" t="n">
        <f aca="false">BC23-BB23</f>
        <v>47</v>
      </c>
      <c r="BF23" s="113" t="n">
        <f aca="false">AQ23</f>
        <v>8625.16453608247</v>
      </c>
      <c r="BG23" s="173" t="n">
        <f aca="false">BD23/24</f>
        <v>41.5416666666667</v>
      </c>
      <c r="BH23" s="179" t="n">
        <v>0</v>
      </c>
      <c r="BI23" s="179" t="n">
        <v>0</v>
      </c>
      <c r="BJ23" s="180" t="n">
        <v>27</v>
      </c>
      <c r="BK23" s="180" t="n">
        <v>26.76</v>
      </c>
      <c r="BL23" s="180" t="n">
        <v>22.1</v>
      </c>
      <c r="BM23" s="180" t="n">
        <v>28.2</v>
      </c>
      <c r="BN23" s="181" t="n">
        <v>982.2</v>
      </c>
      <c r="BO23" s="181" t="n">
        <v>50.11</v>
      </c>
      <c r="BP23" s="182" t="n">
        <v>0.9395</v>
      </c>
      <c r="BQ23" s="114" t="n">
        <v>95.1</v>
      </c>
      <c r="BR23" s="114" t="n">
        <v>86.65</v>
      </c>
      <c r="BS23" s="134" t="n">
        <v>12203</v>
      </c>
      <c r="BT23" s="134" t="n">
        <v>11874</v>
      </c>
      <c r="BU23" s="135" t="n">
        <f aca="false">BT23-BS23</f>
        <v>-329</v>
      </c>
      <c r="BV23" s="113" t="n">
        <f aca="false">BH23+BI23</f>
        <v>0</v>
      </c>
      <c r="BW23" s="181" t="n">
        <v>0</v>
      </c>
      <c r="BX23" s="181" t="n">
        <v>0</v>
      </c>
      <c r="BZ23" s="181" t="n">
        <v>23.5</v>
      </c>
      <c r="CA23" s="181" t="n">
        <v>6.7</v>
      </c>
      <c r="CC23" s="181" t="n">
        <v>2.2</v>
      </c>
      <c r="CD23" s="181" t="n">
        <v>4.3</v>
      </c>
      <c r="CE23" s="181" t="n">
        <v>1.9</v>
      </c>
      <c r="CF23" s="181" t="n">
        <v>-0.5</v>
      </c>
    </row>
    <row r="24" customFormat="false" ht="15" hidden="false" customHeight="false" outlineLevel="0" collapsed="false">
      <c r="A24" s="90"/>
      <c r="B24" s="91" t="n">
        <v>43239</v>
      </c>
      <c r="C24" s="92" t="n">
        <v>88</v>
      </c>
      <c r="D24" s="93" t="n">
        <v>0.4</v>
      </c>
      <c r="E24" s="94" t="n">
        <v>64</v>
      </c>
      <c r="F24" s="183" t="n">
        <v>99</v>
      </c>
      <c r="G24" s="183" t="n">
        <v>79</v>
      </c>
      <c r="H24" s="95" t="n">
        <v>24</v>
      </c>
      <c r="I24" s="95" t="n">
        <v>0</v>
      </c>
      <c r="J24" s="95" t="n">
        <v>24</v>
      </c>
      <c r="K24" s="95" t="n">
        <v>0</v>
      </c>
      <c r="L24" s="97" t="n">
        <v>0</v>
      </c>
      <c r="M24" s="97" t="n">
        <v>0</v>
      </c>
      <c r="N24" s="97" t="n">
        <v>0</v>
      </c>
      <c r="O24" s="97" t="n">
        <v>0</v>
      </c>
      <c r="P24" s="97" t="n">
        <v>0</v>
      </c>
      <c r="Q24" s="112" t="n">
        <v>0</v>
      </c>
      <c r="R24" s="203" t="n">
        <v>3524</v>
      </c>
      <c r="S24" s="112" t="n">
        <v>3138</v>
      </c>
      <c r="T24" s="183" t="n">
        <v>3138</v>
      </c>
      <c r="U24" s="183" t="n">
        <v>3069</v>
      </c>
      <c r="V24" s="95" t="n">
        <v>3163</v>
      </c>
      <c r="W24" s="95" t="n">
        <v>44</v>
      </c>
      <c r="X24" s="95" t="n">
        <v>0</v>
      </c>
      <c r="Y24" s="95" t="n">
        <v>45</v>
      </c>
      <c r="Z24" s="97" t="n">
        <v>0</v>
      </c>
      <c r="AA24" s="97" t="n">
        <v>57</v>
      </c>
      <c r="AB24" s="97" t="n">
        <v>0</v>
      </c>
      <c r="AC24" s="100" t="n">
        <f aca="false">V24-U24+AZ24</f>
        <v>94</v>
      </c>
      <c r="AD24" s="101" t="n">
        <f aca="false">U24-T24</f>
        <v>-69</v>
      </c>
      <c r="AE24" s="96" t="n">
        <v>134</v>
      </c>
      <c r="AF24" s="102" t="n">
        <f aca="false">IF(AE24&gt;0, V24/(AE24*24),"no data")</f>
        <v>0.983519900497512</v>
      </c>
      <c r="AG24" s="103" t="n">
        <f aca="false">IF(R24&gt;0,R24/24,"no data")</f>
        <v>146.833333333333</v>
      </c>
      <c r="AH24" s="102" t="n">
        <f aca="false">IF(U24&gt;0,(U24/R24),"no data")</f>
        <v>0.870885357548241</v>
      </c>
      <c r="AI24" s="104" t="n">
        <f aca="false">IF(U24&gt;0,(1440-((W24*X24)+(Y24*Z24)+(AA24*AB24))/(W24+Y24+AA24))/1440,"no data")</f>
        <v>1</v>
      </c>
      <c r="AJ24" s="105" t="n">
        <f aca="false">IF(U24&gt;0,(1440-((X24*W24+AT24*AU24)+(Z24*Y24+AV24*AW24)+(AA24*AB24+AX24*AY24))/(W24+Y24+AA24))/1440,"no data")</f>
        <v>0.904109589041096</v>
      </c>
      <c r="AK24" s="127" t="n">
        <v>9.461</v>
      </c>
      <c r="AL24" s="133" t="n">
        <v>144.84</v>
      </c>
      <c r="AM24" s="94" t="n">
        <f aca="false">AK24*AL24</f>
        <v>1370.33124</v>
      </c>
      <c r="AN24" s="127" t="n">
        <v>25.3585</v>
      </c>
      <c r="AO24" s="219" t="n">
        <v>973.047696038804</v>
      </c>
      <c r="AP24" s="109" t="n">
        <f aca="false">AN24*AO24</f>
        <v>24675.03</v>
      </c>
      <c r="AQ24" s="130" t="n">
        <f aca="false">IF(U24&gt;0,((((AK24*AL24)+(AN24*AO24))/(U24*1000))*1000000),"no data")</f>
        <v>8486.59538611926</v>
      </c>
      <c r="AR24" s="111" t="n">
        <f aca="false">IF(S24&gt;0,S24/24, "no data")</f>
        <v>130.75</v>
      </c>
      <c r="AS24" s="36"/>
      <c r="AT24" s="95" t="n">
        <v>0</v>
      </c>
      <c r="AU24" s="112" t="n">
        <v>0</v>
      </c>
      <c r="AV24" s="112" t="n">
        <v>0</v>
      </c>
      <c r="AW24" s="95" t="n">
        <v>0</v>
      </c>
      <c r="AX24" s="112" t="n">
        <v>14</v>
      </c>
      <c r="AY24" s="95" t="n">
        <v>1440</v>
      </c>
      <c r="AZ24" s="95" t="n">
        <v>0</v>
      </c>
      <c r="BA24" s="227" t="n">
        <f aca="false">BC24-BB24</f>
        <v>46</v>
      </c>
      <c r="BB24" s="113" t="n">
        <v>1047</v>
      </c>
      <c r="BC24" s="113" t="n">
        <v>1093</v>
      </c>
      <c r="BD24" s="113" t="n">
        <v>1023</v>
      </c>
      <c r="BE24" s="113" t="n">
        <f aca="false">BC24-BB24</f>
        <v>46</v>
      </c>
      <c r="BF24" s="113" t="n">
        <f aca="false">AQ24</f>
        <v>8486.59538611926</v>
      </c>
      <c r="BG24" s="173" t="n">
        <f aca="false">BD24/24</f>
        <v>42.625</v>
      </c>
      <c r="BH24" s="115" t="n">
        <v>0</v>
      </c>
      <c r="BI24" s="116" t="n">
        <v>0</v>
      </c>
      <c r="BJ24" s="117" t="n">
        <v>27</v>
      </c>
      <c r="BK24" s="118" t="n">
        <v>27.09</v>
      </c>
      <c r="BL24" s="118" t="n">
        <v>22.15</v>
      </c>
      <c r="BM24" s="118" t="n">
        <v>27.63</v>
      </c>
      <c r="BN24" s="118" t="n">
        <v>983.8</v>
      </c>
      <c r="BO24" s="117" t="n">
        <v>50.11</v>
      </c>
      <c r="BP24" s="119" t="n">
        <v>0.9395</v>
      </c>
      <c r="BQ24" s="114" t="n">
        <v>95.8</v>
      </c>
      <c r="BR24" s="114" t="n">
        <v>86.56</v>
      </c>
      <c r="BS24" s="134" t="n">
        <v>12169</v>
      </c>
      <c r="BT24" s="134" t="n">
        <v>11670</v>
      </c>
      <c r="BU24" s="135" t="n">
        <f aca="false">BT24-BS24</f>
        <v>-499</v>
      </c>
      <c r="BV24" s="113" t="n">
        <f aca="false">BH24+BI24</f>
        <v>0</v>
      </c>
      <c r="BW24" s="114" t="n">
        <v>0</v>
      </c>
      <c r="BX24" s="114" t="n">
        <v>0</v>
      </c>
      <c r="BZ24" s="114" t="n">
        <v>24</v>
      </c>
      <c r="CA24" s="114" t="n">
        <v>7</v>
      </c>
      <c r="CC24" s="114" t="n">
        <v>2</v>
      </c>
      <c r="CD24" s="114" t="n">
        <v>4.1</v>
      </c>
      <c r="CE24" s="114" t="n">
        <v>2.1</v>
      </c>
      <c r="CF24" s="114" t="n">
        <v>0</v>
      </c>
    </row>
    <row r="25" customFormat="false" ht="15" hidden="false" customHeight="false" outlineLevel="0" collapsed="false">
      <c r="A25" s="90"/>
      <c r="B25" s="91" t="n">
        <v>43240</v>
      </c>
      <c r="C25" s="92" t="n">
        <v>91.4</v>
      </c>
      <c r="D25" s="93" t="n">
        <v>0.37</v>
      </c>
      <c r="E25" s="94" t="n">
        <v>65</v>
      </c>
      <c r="F25" s="96" t="n">
        <v>103</v>
      </c>
      <c r="G25" s="96" t="n">
        <v>78</v>
      </c>
      <c r="H25" s="95" t="n">
        <v>24</v>
      </c>
      <c r="I25" s="95" t="n">
        <v>0</v>
      </c>
      <c r="J25" s="95" t="n">
        <v>24</v>
      </c>
      <c r="K25" s="95" t="n">
        <v>0</v>
      </c>
      <c r="L25" s="97" t="n">
        <v>0</v>
      </c>
      <c r="M25" s="97" t="n">
        <v>0</v>
      </c>
      <c r="N25" s="97" t="n">
        <v>0</v>
      </c>
      <c r="O25" s="97" t="n">
        <v>0</v>
      </c>
      <c r="P25" s="97" t="n">
        <v>0</v>
      </c>
      <c r="Q25" s="112" t="n">
        <v>0</v>
      </c>
      <c r="R25" s="202" t="n">
        <v>3485</v>
      </c>
      <c r="S25" s="112" t="n">
        <v>3116</v>
      </c>
      <c r="T25" s="96" t="n">
        <v>3116</v>
      </c>
      <c r="U25" s="96" t="n">
        <v>3046</v>
      </c>
      <c r="V25" s="95" t="n">
        <v>3143</v>
      </c>
      <c r="W25" s="95" t="n">
        <v>43</v>
      </c>
      <c r="X25" s="95" t="n">
        <v>0</v>
      </c>
      <c r="Y25" s="95" t="n">
        <v>45</v>
      </c>
      <c r="Z25" s="97" t="n">
        <v>0</v>
      </c>
      <c r="AA25" s="97" t="n">
        <v>57</v>
      </c>
      <c r="AB25" s="97" t="n">
        <v>0</v>
      </c>
      <c r="AC25" s="100" t="n">
        <f aca="false">V25-U25+AZ25</f>
        <v>97</v>
      </c>
      <c r="AD25" s="101" t="n">
        <f aca="false">U25-T25</f>
        <v>-70</v>
      </c>
      <c r="AE25" s="96" t="n">
        <v>133</v>
      </c>
      <c r="AF25" s="102" t="n">
        <f aca="false">IF(AE25&gt;0, V25/(AE25*24),"no data")</f>
        <v>0.984649122807017</v>
      </c>
      <c r="AG25" s="103" t="n">
        <f aca="false">IF(R25&gt;0,R25/24,"no data")</f>
        <v>145.208333333333</v>
      </c>
      <c r="AH25" s="102" t="n">
        <f aca="false">IF(U25&gt;0,(U25/R25),"no data")</f>
        <v>0.87403156384505</v>
      </c>
      <c r="AI25" s="104" t="n">
        <f aca="false">IF(U25&gt;0,(1440-((W25*X25)+(Y25*Z25)+(AA25*AB25))/(W25+Y25+AA25))/1440,"no data")</f>
        <v>1</v>
      </c>
      <c r="AJ25" s="105" t="n">
        <f aca="false">IF(U25&gt;0,(1440-((X25*W25+AT25*AU25)+(Z25*Y25+AV25*AW25)+(AA25*AB25+AX25*AY25))/(W25+Y25+AA25))/1440,"no data")</f>
        <v>0.896551724137931</v>
      </c>
      <c r="AK25" s="127" t="n">
        <v>9.404</v>
      </c>
      <c r="AL25" s="133" t="n">
        <v>147.9</v>
      </c>
      <c r="AM25" s="94" t="n">
        <f aca="false">AK25*AL25</f>
        <v>1390.8516</v>
      </c>
      <c r="AN25" s="127" t="n">
        <v>25.21301</v>
      </c>
      <c r="AO25" s="219" t="n">
        <v>975.887448583093</v>
      </c>
      <c r="AP25" s="109" t="n">
        <f aca="false">AN25*AO25</f>
        <v>24605.06</v>
      </c>
      <c r="AQ25" s="130" t="n">
        <f aca="false">IF(U25&gt;0,((((AK25*AL25)+(AN25*AO25))/(U25*1000))*1000000),"no data")</f>
        <v>8534.44241628365</v>
      </c>
      <c r="AR25" s="111" t="n">
        <f aca="false">IF(S25&gt;0,S25/24, "no data")</f>
        <v>129.833333333333</v>
      </c>
      <c r="AS25" s="36"/>
      <c r="AT25" s="95" t="n">
        <v>0</v>
      </c>
      <c r="AU25" s="112" t="n">
        <v>0</v>
      </c>
      <c r="AV25" s="112" t="n">
        <v>0</v>
      </c>
      <c r="AW25" s="95" t="n">
        <v>0</v>
      </c>
      <c r="AX25" s="112" t="n">
        <v>15</v>
      </c>
      <c r="AY25" s="95" t="n">
        <v>1440</v>
      </c>
      <c r="AZ25" s="95" t="n">
        <v>0</v>
      </c>
      <c r="BA25" s="227" t="n">
        <f aca="false">BC25-BB25</f>
        <v>46</v>
      </c>
      <c r="BB25" s="113" t="n">
        <v>1039</v>
      </c>
      <c r="BC25" s="113" t="n">
        <v>1085</v>
      </c>
      <c r="BD25" s="113" t="n">
        <v>1019</v>
      </c>
      <c r="BE25" s="113" t="n">
        <f aca="false">BC25-BB25</f>
        <v>46</v>
      </c>
      <c r="BF25" s="113" t="n">
        <f aca="false">AQ25</f>
        <v>8534.44241628365</v>
      </c>
      <c r="BG25" s="173" t="n">
        <f aca="false">BD25/24</f>
        <v>42.4583333333333</v>
      </c>
      <c r="BH25" s="115" t="n">
        <v>0</v>
      </c>
      <c r="BI25" s="116" t="n">
        <v>0</v>
      </c>
      <c r="BJ25" s="117" t="n">
        <v>27</v>
      </c>
      <c r="BK25" s="118" t="n">
        <v>26.9</v>
      </c>
      <c r="BL25" s="118" t="n">
        <v>22</v>
      </c>
      <c r="BM25" s="118" t="n">
        <v>26.94</v>
      </c>
      <c r="BN25" s="118" t="n">
        <v>984.1</v>
      </c>
      <c r="BO25" s="117" t="n">
        <v>50.06</v>
      </c>
      <c r="BP25" s="119" t="n">
        <v>0.9403</v>
      </c>
      <c r="BQ25" s="114" t="n">
        <v>95.45</v>
      </c>
      <c r="BR25" s="114" t="n">
        <v>86.58</v>
      </c>
      <c r="BS25" s="134" t="n">
        <v>12157</v>
      </c>
      <c r="BT25" s="134" t="n">
        <v>11652</v>
      </c>
      <c r="BU25" s="135" t="n">
        <f aca="false">BT25-BS25</f>
        <v>-505</v>
      </c>
      <c r="BV25" s="113" t="n">
        <f aca="false">BH25+BI25</f>
        <v>0</v>
      </c>
      <c r="BW25" s="114" t="n">
        <v>0</v>
      </c>
      <c r="BX25" s="114" t="n">
        <v>0</v>
      </c>
      <c r="BZ25" s="114" t="n">
        <v>24</v>
      </c>
      <c r="CA25" s="114" t="n">
        <v>6.5</v>
      </c>
      <c r="CC25" s="114" t="n">
        <v>2.1</v>
      </c>
      <c r="CD25" s="114" t="n">
        <v>4.1</v>
      </c>
      <c r="CE25" s="114" t="n">
        <v>2.1</v>
      </c>
      <c r="CF25" s="114" t="n">
        <v>0</v>
      </c>
    </row>
    <row r="26" customFormat="false" ht="15" hidden="false" customHeight="true" outlineLevel="0" collapsed="false">
      <c r="A26" s="90" t="s">
        <v>112</v>
      </c>
      <c r="B26" s="91" t="n">
        <v>43241</v>
      </c>
      <c r="C26" s="140" t="n">
        <v>92.9</v>
      </c>
      <c r="D26" s="166" t="n">
        <v>0.3419</v>
      </c>
      <c r="E26" s="142" t="n">
        <v>65.1</v>
      </c>
      <c r="F26" s="144" t="n">
        <v>104</v>
      </c>
      <c r="G26" s="144" t="n">
        <v>82</v>
      </c>
      <c r="H26" s="144" t="n">
        <v>24</v>
      </c>
      <c r="I26" s="144" t="n">
        <v>0</v>
      </c>
      <c r="J26" s="144" t="n">
        <v>24</v>
      </c>
      <c r="K26" s="144" t="n">
        <v>0</v>
      </c>
      <c r="L26" s="185" t="n">
        <v>0</v>
      </c>
      <c r="M26" s="185" t="n">
        <v>0</v>
      </c>
      <c r="N26" s="185" t="n">
        <v>0</v>
      </c>
      <c r="O26" s="185" t="n">
        <v>0</v>
      </c>
      <c r="P26" s="185" t="n">
        <v>0</v>
      </c>
      <c r="Q26" s="159" t="n">
        <v>0</v>
      </c>
      <c r="R26" s="204" t="n">
        <v>3470</v>
      </c>
      <c r="S26" s="143" t="n">
        <v>3113</v>
      </c>
      <c r="T26" s="144" t="n">
        <v>3113</v>
      </c>
      <c r="U26" s="144" t="n">
        <v>3043</v>
      </c>
      <c r="V26" s="144" t="n">
        <v>3140</v>
      </c>
      <c r="W26" s="144" t="n">
        <v>43</v>
      </c>
      <c r="X26" s="144" t="n">
        <v>0</v>
      </c>
      <c r="Y26" s="144" t="n">
        <v>45</v>
      </c>
      <c r="Z26" s="185" t="n">
        <v>0</v>
      </c>
      <c r="AA26" s="185" t="n">
        <v>57</v>
      </c>
      <c r="AB26" s="185" t="n">
        <v>0</v>
      </c>
      <c r="AC26" s="149" t="n">
        <f aca="false">V26-U26+AZ26</f>
        <v>97</v>
      </c>
      <c r="AD26" s="150" t="n">
        <f aca="false">U26-T26</f>
        <v>-70</v>
      </c>
      <c r="AE26" s="144" t="n">
        <v>133</v>
      </c>
      <c r="AF26" s="151" t="n">
        <f aca="false">IF(AE26&gt;0, V26/(AE26*24),"no data")</f>
        <v>0.983709273182957</v>
      </c>
      <c r="AG26" s="152" t="n">
        <f aca="false">IF(R26&gt;0,R26/24,"no data")</f>
        <v>144.583333333333</v>
      </c>
      <c r="AH26" s="151" t="n">
        <f aca="false">IF(U26&gt;0,(U26/R26),"no data")</f>
        <v>0.876945244956772</v>
      </c>
      <c r="AI26" s="153" t="n">
        <f aca="false">IF(U26&gt;0,(1440-((W26*X26)+(Y26*Z26)+(AA26*AB26))/(W26+Y26+AA26))/1440,"no data")</f>
        <v>1</v>
      </c>
      <c r="AJ26" s="154" t="n">
        <f aca="false">IF(U26&gt;0,(1440-((X26*W26+AT26*AU26)+(Z26*Y26+AV26*AW26)+(AA26*AB26+AX26*AY26))/(W26+Y26+AA26))/1440,"no data")</f>
        <v>0.896551724137931</v>
      </c>
      <c r="AK26" s="127" t="n">
        <v>9.388</v>
      </c>
      <c r="AL26" s="133" t="n">
        <v>150.78</v>
      </c>
      <c r="AM26" s="201" t="n">
        <f aca="false">AK26*AL26</f>
        <v>1415.52264</v>
      </c>
      <c r="AN26" s="127" t="n">
        <v>25.17321</v>
      </c>
      <c r="AO26" s="219" t="n">
        <v>975.020666812059</v>
      </c>
      <c r="AP26" s="155" t="n">
        <f aca="false">AN26*AO26</f>
        <v>24544.4</v>
      </c>
      <c r="AQ26" s="156" t="n">
        <f aca="false">IF(U26&gt;0,((((AK26*AL26)+(AN26*AO26))/(U26*1000))*1000000),"no data")</f>
        <v>8531.02945777194</v>
      </c>
      <c r="AR26" s="157" t="n">
        <f aca="false">IF(S26&gt;0,S26/24, "no data")</f>
        <v>129.708333333333</v>
      </c>
      <c r="AS26" s="36"/>
      <c r="AT26" s="143" t="n">
        <v>0</v>
      </c>
      <c r="AU26" s="159" t="n">
        <v>0</v>
      </c>
      <c r="AV26" s="159" t="n">
        <v>0</v>
      </c>
      <c r="AW26" s="143" t="n">
        <v>0</v>
      </c>
      <c r="AX26" s="159" t="n">
        <v>15</v>
      </c>
      <c r="AY26" s="143" t="n">
        <v>1440</v>
      </c>
      <c r="AZ26" s="143" t="n">
        <v>0</v>
      </c>
      <c r="BA26" s="227" t="n">
        <f aca="false">BC26-BB26</f>
        <v>46</v>
      </c>
      <c r="BB26" s="160" t="n">
        <v>1038</v>
      </c>
      <c r="BC26" s="160" t="n">
        <v>1084</v>
      </c>
      <c r="BD26" s="160" t="n">
        <v>1018</v>
      </c>
      <c r="BE26" s="160" t="n">
        <f aca="false">BC26-BB26</f>
        <v>46</v>
      </c>
      <c r="BF26" s="160" t="n">
        <f aca="false">AQ26</f>
        <v>8531.02945777194</v>
      </c>
      <c r="BG26" s="162" t="n">
        <f aca="false">BD26/24</f>
        <v>42.4166666666667</v>
      </c>
      <c r="BH26" s="187" t="n">
        <v>0</v>
      </c>
      <c r="BI26" s="188" t="n">
        <v>0</v>
      </c>
      <c r="BJ26" s="189" t="n">
        <v>27</v>
      </c>
      <c r="BK26" s="190" t="n">
        <v>26.84</v>
      </c>
      <c r="BL26" s="190" t="n">
        <v>21.94</v>
      </c>
      <c r="BM26" s="190" t="n">
        <v>26.87</v>
      </c>
      <c r="BN26" s="190" t="n">
        <v>983.67</v>
      </c>
      <c r="BO26" s="190" t="n">
        <v>50.1</v>
      </c>
      <c r="BP26" s="191" t="n">
        <v>0.9399</v>
      </c>
      <c r="BQ26" s="190" t="n">
        <v>95.23</v>
      </c>
      <c r="BR26" s="190" t="n">
        <v>86.56</v>
      </c>
      <c r="BS26" s="190" t="n">
        <v>12157</v>
      </c>
      <c r="BT26" s="190" t="n">
        <v>11637</v>
      </c>
      <c r="BU26" s="135" t="n">
        <f aca="false">BT26-BS26</f>
        <v>-520</v>
      </c>
      <c r="BV26" s="160" t="n">
        <f aca="false">BH26+BI26</f>
        <v>0</v>
      </c>
      <c r="BW26" s="162" t="n">
        <v>0</v>
      </c>
      <c r="BX26" s="162" t="n">
        <v>0</v>
      </c>
      <c r="BZ26" s="162" t="n">
        <v>23.83</v>
      </c>
      <c r="CA26" s="162" t="n">
        <v>6.9</v>
      </c>
      <c r="CC26" s="162" t="n">
        <v>2.1</v>
      </c>
      <c r="CD26" s="162" t="n">
        <v>4.1</v>
      </c>
      <c r="CE26" s="162" t="n">
        <v>2</v>
      </c>
      <c r="CF26" s="162" t="n">
        <v>0</v>
      </c>
    </row>
    <row r="27" customFormat="false" ht="15" hidden="false" customHeight="false" outlineLevel="0" collapsed="false">
      <c r="A27" s="90"/>
      <c r="B27" s="91" t="n">
        <v>43242</v>
      </c>
      <c r="C27" s="140" t="n">
        <v>92.8</v>
      </c>
      <c r="D27" s="166" t="n">
        <v>0.319</v>
      </c>
      <c r="E27" s="142" t="n">
        <v>64.1</v>
      </c>
      <c r="F27" s="144" t="n">
        <v>104</v>
      </c>
      <c r="G27" s="144" t="n">
        <v>82</v>
      </c>
      <c r="H27" s="144" t="n">
        <v>24</v>
      </c>
      <c r="I27" s="144" t="n">
        <v>0</v>
      </c>
      <c r="J27" s="144" t="n">
        <v>24</v>
      </c>
      <c r="K27" s="144" t="n">
        <v>0</v>
      </c>
      <c r="L27" s="185" t="n">
        <v>0</v>
      </c>
      <c r="M27" s="185" t="n">
        <v>0</v>
      </c>
      <c r="N27" s="185" t="n">
        <v>0</v>
      </c>
      <c r="O27" s="185" t="n">
        <v>0</v>
      </c>
      <c r="P27" s="185" t="n">
        <v>0</v>
      </c>
      <c r="Q27" s="159" t="n">
        <v>0</v>
      </c>
      <c r="R27" s="204" t="n">
        <v>3470</v>
      </c>
      <c r="S27" s="143" t="n">
        <v>3115</v>
      </c>
      <c r="T27" s="144" t="n">
        <v>3115</v>
      </c>
      <c r="U27" s="144" t="n">
        <v>3045</v>
      </c>
      <c r="V27" s="144" t="n">
        <v>3145</v>
      </c>
      <c r="W27" s="144" t="n">
        <v>43</v>
      </c>
      <c r="X27" s="144" t="n">
        <v>0</v>
      </c>
      <c r="Y27" s="144" t="n">
        <v>45</v>
      </c>
      <c r="Z27" s="185" t="n">
        <v>0</v>
      </c>
      <c r="AA27" s="185" t="n">
        <v>57</v>
      </c>
      <c r="AB27" s="185" t="n">
        <v>0</v>
      </c>
      <c r="AC27" s="149" t="n">
        <f aca="false">V27-U27+AZ27</f>
        <v>100</v>
      </c>
      <c r="AD27" s="150" t="n">
        <f aca="false">U27-T27</f>
        <v>-70</v>
      </c>
      <c r="AE27" s="144" t="n">
        <v>133</v>
      </c>
      <c r="AF27" s="151" t="n">
        <f aca="false">IF(AE27&gt;0, V27/(AE27*24),"no data")</f>
        <v>0.985275689223058</v>
      </c>
      <c r="AG27" s="152" t="n">
        <f aca="false">IF(R27&gt;0,R27/24,"no data")</f>
        <v>144.583333333333</v>
      </c>
      <c r="AH27" s="151" t="n">
        <f aca="false">IF(U27&gt;0,(U27/R27),"no data")</f>
        <v>0.877521613832853</v>
      </c>
      <c r="AI27" s="153" t="n">
        <f aca="false">IF(U27&gt;0,(1440-((W27*X27)+(Y27*Z27)+(AA27*AB27))/(W27+Y27+AA27))/1440,"no data")</f>
        <v>1</v>
      </c>
      <c r="AJ27" s="154" t="n">
        <f aca="false">IF(U27&gt;0,(1440-((X27*W27+AT27*AU27)+(Z27*Y27+AV27*AW27)+(AA27*AB27+AX27*AY27))/(W27+Y27+AA27))/1440,"no data")</f>
        <v>0.896551724137931</v>
      </c>
      <c r="AK27" s="127" t="n">
        <v>9.362</v>
      </c>
      <c r="AL27" s="133" t="n">
        <v>148.86</v>
      </c>
      <c r="AM27" s="201" t="n">
        <f aca="false">AK27*AL27</f>
        <v>1393.62732</v>
      </c>
      <c r="AN27" s="127" t="n">
        <v>25.18888</v>
      </c>
      <c r="AO27" s="219" t="n">
        <v>977.935501697574</v>
      </c>
      <c r="AP27" s="155" t="n">
        <f aca="false">AN27*AO27</f>
        <v>24633.1</v>
      </c>
      <c r="AQ27" s="156" t="n">
        <f aca="false">IF(U27&gt;0,((((AK27*AL27)+(AN27*AO27))/(U27*1000))*1000000),"no data")</f>
        <v>8547.36529392447</v>
      </c>
      <c r="AR27" s="157" t="n">
        <f aca="false">IF(S27&gt;0,(S27/24), "no data")</f>
        <v>129.791666666667</v>
      </c>
      <c r="AS27" s="36"/>
      <c r="AT27" s="143" t="n">
        <v>0</v>
      </c>
      <c r="AU27" s="159" t="n">
        <v>0</v>
      </c>
      <c r="AV27" s="143" t="n">
        <v>0</v>
      </c>
      <c r="AW27" s="143" t="n">
        <v>0</v>
      </c>
      <c r="AX27" s="159" t="n">
        <v>15</v>
      </c>
      <c r="AY27" s="143" t="n">
        <v>1440</v>
      </c>
      <c r="AZ27" s="143" t="n">
        <v>0</v>
      </c>
      <c r="BA27" s="227" t="n">
        <f aca="false">BC27-BB27</f>
        <v>46</v>
      </c>
      <c r="BB27" s="160" t="n">
        <v>1040</v>
      </c>
      <c r="BC27" s="160" t="n">
        <v>1086</v>
      </c>
      <c r="BD27" s="160" t="n">
        <v>1019</v>
      </c>
      <c r="BE27" s="160" t="n">
        <f aca="false">BC27-BB27</f>
        <v>46</v>
      </c>
      <c r="BF27" s="160" t="n">
        <f aca="false">AQ27</f>
        <v>8547.36529392447</v>
      </c>
      <c r="BG27" s="162" t="n">
        <f aca="false">BD27/24</f>
        <v>42.4583333333333</v>
      </c>
      <c r="BH27" s="187" t="n">
        <v>0</v>
      </c>
      <c r="BI27" s="188" t="n">
        <v>0</v>
      </c>
      <c r="BJ27" s="189" t="n">
        <v>27</v>
      </c>
      <c r="BK27" s="190" t="n">
        <v>26.83</v>
      </c>
      <c r="BL27" s="190" t="n">
        <v>21.9</v>
      </c>
      <c r="BM27" s="190" t="n">
        <v>26.84</v>
      </c>
      <c r="BN27" s="192" t="n">
        <v>984.5</v>
      </c>
      <c r="BO27" s="190" t="n">
        <v>50.13</v>
      </c>
      <c r="BP27" s="191" t="n">
        <v>0.9401</v>
      </c>
      <c r="BQ27" s="190" t="n">
        <v>95.09</v>
      </c>
      <c r="BR27" s="190" t="n">
        <v>86.51</v>
      </c>
      <c r="BS27" s="190" t="n">
        <v>12107</v>
      </c>
      <c r="BT27" s="190" t="n">
        <v>11608</v>
      </c>
      <c r="BU27" s="135" t="n">
        <f aca="false">BT27-BS27</f>
        <v>-499</v>
      </c>
      <c r="BV27" s="160" t="n">
        <f aca="false">BH27+BI27</f>
        <v>0</v>
      </c>
      <c r="BW27" s="162" t="n">
        <v>0</v>
      </c>
      <c r="BX27" s="162" t="n">
        <v>0</v>
      </c>
      <c r="BZ27" s="162" t="n">
        <v>24</v>
      </c>
      <c r="CA27" s="162" t="n">
        <v>6.42</v>
      </c>
      <c r="CC27" s="162" t="n">
        <v>2.1</v>
      </c>
      <c r="CD27" s="162" t="n">
        <v>4.2</v>
      </c>
      <c r="CE27" s="162" t="n">
        <v>2</v>
      </c>
      <c r="CF27" s="162" t="n">
        <v>0</v>
      </c>
    </row>
    <row r="28" customFormat="false" ht="15" hidden="false" customHeight="false" outlineLevel="0" collapsed="false">
      <c r="A28" s="90"/>
      <c r="B28" s="91" t="n">
        <v>43243</v>
      </c>
      <c r="C28" s="140" t="n">
        <v>92.9</v>
      </c>
      <c r="D28" s="166" t="n">
        <v>0.336</v>
      </c>
      <c r="E28" s="142" t="n">
        <v>63.9</v>
      </c>
      <c r="F28" s="144" t="n">
        <v>106</v>
      </c>
      <c r="G28" s="144" t="n">
        <v>78</v>
      </c>
      <c r="H28" s="144" t="n">
        <v>19</v>
      </c>
      <c r="I28" s="144" t="n">
        <v>29</v>
      </c>
      <c r="J28" s="144" t="n">
        <v>20</v>
      </c>
      <c r="K28" s="144" t="n">
        <v>1</v>
      </c>
      <c r="L28" s="185" t="n">
        <v>0</v>
      </c>
      <c r="M28" s="185" t="n">
        <v>0</v>
      </c>
      <c r="N28" s="185" t="n">
        <v>0</v>
      </c>
      <c r="O28" s="185" t="n">
        <v>0</v>
      </c>
      <c r="P28" s="185" t="n">
        <v>0</v>
      </c>
      <c r="Q28" s="159" t="n">
        <v>0</v>
      </c>
      <c r="R28" s="204" t="n">
        <v>3463</v>
      </c>
      <c r="S28" s="143" t="n">
        <v>3119</v>
      </c>
      <c r="T28" s="144" t="n">
        <v>3119</v>
      </c>
      <c r="U28" s="144" t="n">
        <v>2543</v>
      </c>
      <c r="V28" s="144" t="n">
        <v>2629</v>
      </c>
      <c r="W28" s="144" t="n">
        <v>43</v>
      </c>
      <c r="X28" s="144" t="n">
        <v>251</v>
      </c>
      <c r="Y28" s="144" t="n">
        <v>45</v>
      </c>
      <c r="Z28" s="206" t="n">
        <v>170</v>
      </c>
      <c r="AA28" s="185" t="n">
        <v>57</v>
      </c>
      <c r="AB28" s="185" t="n">
        <v>232</v>
      </c>
      <c r="AC28" s="149" t="n">
        <f aca="false">V28-U28+AZ28</f>
        <v>89</v>
      </c>
      <c r="AD28" s="150" t="n">
        <f aca="false">U28-T28</f>
        <v>-576</v>
      </c>
      <c r="AE28" s="144" t="n">
        <v>133</v>
      </c>
      <c r="AF28" s="151" t="n">
        <f aca="false">IF(AE28&gt;0, V28/(AE28*24),"no data")</f>
        <v>0.823621553884712</v>
      </c>
      <c r="AG28" s="152" t="n">
        <f aca="false">IF(R28&gt;0,R28/24,"no data")</f>
        <v>144.291666666667</v>
      </c>
      <c r="AH28" s="151" t="n">
        <f aca="false">IF(U28&gt;0,(U28/R28),"no data")</f>
        <v>0.734334392145539</v>
      </c>
      <c r="AI28" s="153" t="n">
        <f aca="false">IF(U28&gt;0,(1440-((W28*X28)+(Y28*Z28)+(AA28*AB28))/(W28+Y28+AA28))/1440,"no data")</f>
        <v>0.848338122605364</v>
      </c>
      <c r="AJ28" s="154" t="n">
        <f aca="false">IF(U28&gt;0,(1440-((X28*W28+AT28*AU28)+(Z28*Y28+AV28*AW28)+(AA28*AB28+AX28*AY28))/(W28+Y28+AA28))/1440,"no data")</f>
        <v>0.755857279693486</v>
      </c>
      <c r="AK28" s="127" t="n">
        <v>7.832</v>
      </c>
      <c r="AL28" s="133" t="n">
        <v>147.68</v>
      </c>
      <c r="AM28" s="201" t="n">
        <f aca="false">AK28*AL28</f>
        <v>1156.62976</v>
      </c>
      <c r="AN28" s="127" t="n">
        <v>21.384559</v>
      </c>
      <c r="AO28" s="199" t="n">
        <v>973.85</v>
      </c>
      <c r="AP28" s="155" t="n">
        <f aca="false">AN28*AO28</f>
        <v>20825.35278215</v>
      </c>
      <c r="AQ28" s="156" t="n">
        <f aca="false">IF(U28&gt;0,((((AK28*AL28)+(AN28*AO28))/(U28*1000))*1000000),"no data")</f>
        <v>8644.11425173024</v>
      </c>
      <c r="AR28" s="157" t="n">
        <f aca="false">IF(S28&gt;0,S28/24, "no data")</f>
        <v>129.958333333333</v>
      </c>
      <c r="AS28" s="36"/>
      <c r="AT28" s="143" t="n">
        <v>19</v>
      </c>
      <c r="AU28" s="159" t="n">
        <v>20</v>
      </c>
      <c r="AV28" s="159" t="n">
        <v>15</v>
      </c>
      <c r="AW28" s="143" t="n">
        <v>54</v>
      </c>
      <c r="AX28" s="159" t="n">
        <v>15</v>
      </c>
      <c r="AY28" s="143" t="n">
        <v>1208</v>
      </c>
      <c r="AZ28" s="143" t="n">
        <v>3</v>
      </c>
      <c r="BA28" s="227" t="n">
        <f aca="false">BC28-BB28</f>
        <v>92</v>
      </c>
      <c r="BB28" s="160" t="n">
        <v>850</v>
      </c>
      <c r="BC28" s="160" t="n">
        <v>942</v>
      </c>
      <c r="BD28" s="160" t="n">
        <v>837</v>
      </c>
      <c r="BE28" s="160" t="n">
        <f aca="false">BC28-BB28</f>
        <v>92</v>
      </c>
      <c r="BF28" s="160" t="n">
        <f aca="false">AQ28</f>
        <v>8644.11425173024</v>
      </c>
      <c r="BG28" s="162" t="n">
        <f aca="false">BD28/24</f>
        <v>34.875</v>
      </c>
      <c r="BH28" s="187" t="n">
        <v>0</v>
      </c>
      <c r="BI28" s="187" t="n">
        <v>0</v>
      </c>
      <c r="BJ28" s="189" t="n">
        <v>27</v>
      </c>
      <c r="BK28" s="190" t="n">
        <v>22.19</v>
      </c>
      <c r="BL28" s="190" t="n">
        <v>19.41</v>
      </c>
      <c r="BM28" s="190" t="n">
        <v>23.49</v>
      </c>
      <c r="BN28" s="192" t="n">
        <v>983</v>
      </c>
      <c r="BO28" s="189" t="n">
        <v>50.09</v>
      </c>
      <c r="BP28" s="191" t="n">
        <v>0.9407</v>
      </c>
      <c r="BQ28" s="190" t="n">
        <v>95.01</v>
      </c>
      <c r="BR28" s="190" t="n">
        <v>86.5</v>
      </c>
      <c r="BS28" s="190" t="n">
        <v>12178</v>
      </c>
      <c r="BT28" s="190" t="n">
        <v>11649</v>
      </c>
      <c r="BU28" s="135" t="n">
        <f aca="false">BT28-BS28</f>
        <v>-529</v>
      </c>
      <c r="BV28" s="160" t="n">
        <v>0</v>
      </c>
      <c r="BW28" s="162" t="n">
        <v>0</v>
      </c>
      <c r="BX28" s="162" t="n">
        <v>0</v>
      </c>
      <c r="BZ28" s="162" t="n">
        <v>18.61</v>
      </c>
      <c r="CA28" s="162" t="n">
        <v>7</v>
      </c>
      <c r="CC28" s="162" t="n">
        <v>2.1</v>
      </c>
      <c r="CD28" s="162" t="n">
        <v>4.1</v>
      </c>
      <c r="CE28" s="162" t="n">
        <v>2</v>
      </c>
      <c r="CF28" s="162" t="n">
        <v>0</v>
      </c>
    </row>
    <row r="29" customFormat="false" ht="15" hidden="false" customHeight="false" outlineLevel="0" collapsed="false">
      <c r="A29" s="90"/>
      <c r="B29" s="91" t="n">
        <v>43244</v>
      </c>
      <c r="C29" s="140" t="n">
        <v>94.9</v>
      </c>
      <c r="D29" s="166" t="n">
        <v>0.317</v>
      </c>
      <c r="E29" s="142" t="n">
        <v>64.04</v>
      </c>
      <c r="F29" s="144" t="n">
        <v>107</v>
      </c>
      <c r="G29" s="144" t="n">
        <v>81</v>
      </c>
      <c r="H29" s="144" t="n">
        <v>24</v>
      </c>
      <c r="I29" s="144" t="n">
        <v>0</v>
      </c>
      <c r="J29" s="144" t="n">
        <v>24</v>
      </c>
      <c r="K29" s="144" t="n">
        <v>0</v>
      </c>
      <c r="L29" s="185" t="n">
        <v>0</v>
      </c>
      <c r="M29" s="185" t="n">
        <v>0</v>
      </c>
      <c r="N29" s="185" t="n">
        <v>0</v>
      </c>
      <c r="O29" s="185" t="n">
        <v>0</v>
      </c>
      <c r="P29" s="185" t="n">
        <v>0</v>
      </c>
      <c r="Q29" s="159" t="n">
        <v>0</v>
      </c>
      <c r="R29" s="207" t="n">
        <v>3449</v>
      </c>
      <c r="S29" s="143" t="n">
        <v>3113</v>
      </c>
      <c r="T29" s="144" t="n">
        <v>3113</v>
      </c>
      <c r="U29" s="144" t="n">
        <v>3040</v>
      </c>
      <c r="V29" s="144" t="n">
        <v>3141</v>
      </c>
      <c r="W29" s="144" t="n">
        <v>43</v>
      </c>
      <c r="X29" s="144" t="n">
        <v>0</v>
      </c>
      <c r="Y29" s="144" t="n">
        <v>45</v>
      </c>
      <c r="Z29" s="185" t="n">
        <v>0</v>
      </c>
      <c r="AA29" s="185" t="n">
        <v>57</v>
      </c>
      <c r="AB29" s="185" t="n">
        <v>0</v>
      </c>
      <c r="AC29" s="149" t="n">
        <f aca="false">V29-U29+AZ29</f>
        <v>101</v>
      </c>
      <c r="AD29" s="150" t="n">
        <f aca="false">U29-T29</f>
        <v>-73</v>
      </c>
      <c r="AE29" s="144" t="n">
        <v>133</v>
      </c>
      <c r="AF29" s="151" t="n">
        <f aca="false">IF(AE29&gt;0, V29/(AE29*24),"no data")</f>
        <v>0.984022556390977</v>
      </c>
      <c r="AG29" s="152" t="n">
        <f aca="false">IF(R29&gt;0,R29/24,"no data")</f>
        <v>143.708333333333</v>
      </c>
      <c r="AH29" s="151" t="n">
        <f aca="false">IF(U29&gt;0,(U29/R29),"no data")</f>
        <v>0.881414902870397</v>
      </c>
      <c r="AI29" s="153" t="n">
        <f aca="false">IF(U29&gt;0,(1440-((W29*X29)+(Y29*Z29)+(AA29*AB29))/(W29+Y29+AA29))/1440,"no data")</f>
        <v>1</v>
      </c>
      <c r="AJ29" s="154" t="n">
        <f aca="false">IF(U29&gt;0,(1440-((X29*W29+AT29*AU29)+(Z29*Y29+AV29*AW29)+(AA29*AB29+AX29*AY29))/(W29+Y29+AA29))/1440,"no data")</f>
        <v>0.896551724137931</v>
      </c>
      <c r="AK29" s="127" t="n">
        <v>9.322</v>
      </c>
      <c r="AL29" s="133" t="n">
        <v>154.03</v>
      </c>
      <c r="AM29" s="201" t="n">
        <f aca="false">AK29*AL29</f>
        <v>1435.86766</v>
      </c>
      <c r="AN29" s="127" t="n">
        <v>25.07787</v>
      </c>
      <c r="AO29" s="199" t="n">
        <v>978.243367558728</v>
      </c>
      <c r="AP29" s="155" t="n">
        <f aca="false">AN29*AO29</f>
        <v>24532.26</v>
      </c>
      <c r="AQ29" s="156" t="n">
        <f aca="false">IF(U29&gt;0,((((AK29*AL29)+(AN29*AO29))/(U29*1000))*1000000),"no data")</f>
        <v>8542.14725657895</v>
      </c>
      <c r="AR29" s="157" t="n">
        <f aca="false">IF(S29&gt;0,S29/24, "no data")</f>
        <v>129.708333333333</v>
      </c>
      <c r="AS29" s="36"/>
      <c r="AT29" s="143" t="n">
        <v>0</v>
      </c>
      <c r="AU29" s="159" t="n">
        <v>0</v>
      </c>
      <c r="AV29" s="159" t="n">
        <v>0</v>
      </c>
      <c r="AW29" s="143" t="n">
        <v>0</v>
      </c>
      <c r="AX29" s="159" t="n">
        <v>15</v>
      </c>
      <c r="AY29" s="143" t="n">
        <v>1440</v>
      </c>
      <c r="AZ29" s="143" t="n">
        <v>0</v>
      </c>
      <c r="BA29" s="227" t="n">
        <f aca="false">BC29-BB29</f>
        <v>47</v>
      </c>
      <c r="BB29" s="160" t="n">
        <v>1037</v>
      </c>
      <c r="BC29" s="160" t="n">
        <v>1084</v>
      </c>
      <c r="BD29" s="160" t="n">
        <v>1020</v>
      </c>
      <c r="BE29" s="160" t="n">
        <f aca="false">BC29-BB29</f>
        <v>47</v>
      </c>
      <c r="BF29" s="160" t="n">
        <f aca="false">AQ29</f>
        <v>8542.14725657895</v>
      </c>
      <c r="BG29" s="162" t="n">
        <f aca="false">BD29/24</f>
        <v>42.5</v>
      </c>
      <c r="BH29" s="187" t="n">
        <v>0</v>
      </c>
      <c r="BI29" s="188" t="n">
        <v>0</v>
      </c>
      <c r="BJ29" s="208" t="n">
        <v>27</v>
      </c>
      <c r="BK29" s="189" t="n">
        <v>26.83</v>
      </c>
      <c r="BL29" s="190" t="n">
        <v>21.92</v>
      </c>
      <c r="BM29" s="192" t="n">
        <v>27.54</v>
      </c>
      <c r="BN29" s="190" t="n">
        <v>981.21</v>
      </c>
      <c r="BO29" s="190" t="n">
        <v>50.08</v>
      </c>
      <c r="BP29" s="191" t="n">
        <v>0.9397</v>
      </c>
      <c r="BQ29" s="190" t="n">
        <v>95.29</v>
      </c>
      <c r="BR29" s="189" t="n">
        <v>86.51</v>
      </c>
      <c r="BS29" s="190" t="n">
        <v>12158</v>
      </c>
      <c r="BT29" s="160" t="n">
        <v>11681</v>
      </c>
      <c r="BU29" s="135" t="n">
        <f aca="false">BT29-BS29</f>
        <v>-477</v>
      </c>
      <c r="BV29" s="160" t="n">
        <v>0</v>
      </c>
      <c r="BW29" s="162" t="n">
        <v>0</v>
      </c>
      <c r="BX29" s="162" t="n">
        <v>0</v>
      </c>
      <c r="BZ29" s="162" t="n">
        <v>24</v>
      </c>
      <c r="CA29" s="162" t="n">
        <v>6.22</v>
      </c>
      <c r="CC29" s="162" t="n">
        <v>2.2</v>
      </c>
      <c r="CD29" s="162" t="n">
        <v>4.2</v>
      </c>
      <c r="CE29" s="162" t="n">
        <v>2.1</v>
      </c>
      <c r="CF29" s="162" t="n">
        <v>0</v>
      </c>
    </row>
    <row r="30" customFormat="false" ht="15" hidden="false" customHeight="false" outlineLevel="0" collapsed="false">
      <c r="A30" s="90"/>
      <c r="B30" s="91" t="n">
        <v>43245</v>
      </c>
      <c r="C30" s="140" t="n">
        <v>95.6</v>
      </c>
      <c r="D30" s="166" t="n">
        <v>0.307</v>
      </c>
      <c r="E30" s="142" t="n">
        <v>64.1</v>
      </c>
      <c r="F30" s="144" t="n">
        <v>110</v>
      </c>
      <c r="G30" s="144" t="n">
        <v>78</v>
      </c>
      <c r="H30" s="144" t="n">
        <v>24</v>
      </c>
      <c r="I30" s="144" t="n">
        <v>0</v>
      </c>
      <c r="J30" s="144" t="n">
        <v>24</v>
      </c>
      <c r="K30" s="144" t="n">
        <v>0</v>
      </c>
      <c r="L30" s="170" t="n">
        <v>0</v>
      </c>
      <c r="M30" s="170" t="n">
        <v>0</v>
      </c>
      <c r="N30" s="170" t="n">
        <v>0</v>
      </c>
      <c r="O30" s="170" t="n">
        <v>0</v>
      </c>
      <c r="P30" s="170" t="n">
        <v>0</v>
      </c>
      <c r="Q30" s="159" t="n">
        <v>0</v>
      </c>
      <c r="R30" s="204" t="n">
        <v>3439</v>
      </c>
      <c r="S30" s="159" t="n">
        <v>3104</v>
      </c>
      <c r="T30" s="144" t="n">
        <v>3104</v>
      </c>
      <c r="U30" s="144" t="n">
        <v>3032</v>
      </c>
      <c r="V30" s="144" t="n">
        <v>3130</v>
      </c>
      <c r="W30" s="144" t="n">
        <v>43</v>
      </c>
      <c r="X30" s="144" t="n">
        <v>0</v>
      </c>
      <c r="Y30" s="144" t="n">
        <v>45</v>
      </c>
      <c r="Z30" s="170" t="n">
        <v>0</v>
      </c>
      <c r="AA30" s="170" t="n">
        <v>57</v>
      </c>
      <c r="AB30" s="170" t="n">
        <v>0</v>
      </c>
      <c r="AC30" s="149" t="n">
        <f aca="false">V30-U30+AZ30</f>
        <v>98</v>
      </c>
      <c r="AD30" s="150" t="n">
        <f aca="false">U30-T30</f>
        <v>-72</v>
      </c>
      <c r="AE30" s="144" t="n">
        <v>133</v>
      </c>
      <c r="AF30" s="151" t="n">
        <f aca="false">IF(AE30&gt;0, V30/(AE30*24),"no data")</f>
        <v>0.980576441102757</v>
      </c>
      <c r="AG30" s="152" t="n">
        <f aca="false">IF(R30&gt;0,R30/24,"no data")</f>
        <v>143.291666666667</v>
      </c>
      <c r="AH30" s="151" t="n">
        <f aca="false">IF(U30&gt;0,(U30/R30),"no data")</f>
        <v>0.881651642919453</v>
      </c>
      <c r="AI30" s="153" t="n">
        <f aca="false">IF(U30&gt;0,(1440-((W30*X30)+(Y30*Z30)+(AA30*AB30))/(W30+Y30+AA30))/1440,"no data")</f>
        <v>1</v>
      </c>
      <c r="AJ30" s="154" t="n">
        <f aca="false">IF(U30&gt;0,(1440-((X30*W30+AT30*AU30)+(Z30*Y30+AV30*AW30)+(AA30*AB30+AX30*AY30))/(W30+Y30+AA30))/1440,"no data")</f>
        <v>0.896551724137931</v>
      </c>
      <c r="AK30" s="127" t="n">
        <v>9.313</v>
      </c>
      <c r="AL30" s="133" t="n">
        <v>151.5</v>
      </c>
      <c r="AM30" s="142" t="n">
        <f aca="false">AK30*AL30</f>
        <v>1410.9195</v>
      </c>
      <c r="AN30" s="127" t="n">
        <v>25.17783</v>
      </c>
      <c r="AO30" s="199" t="n">
        <v>972.183861754567</v>
      </c>
      <c r="AP30" s="155" t="n">
        <f aca="false">AN30*AO30</f>
        <v>24477.48</v>
      </c>
      <c r="AQ30" s="156" t="n">
        <f aca="false">IF(U30&gt;0,((((AK30*AL30)+(AN30*AO30))/(U30*1000))*1000000),"no data")</f>
        <v>8538.39033641161</v>
      </c>
      <c r="AR30" s="157" t="n">
        <f aca="false">IF(S30&gt;0,S30/24, "no data")</f>
        <v>129.333333333333</v>
      </c>
      <c r="AS30" s="36"/>
      <c r="AT30" s="143" t="n">
        <v>0</v>
      </c>
      <c r="AU30" s="159" t="n">
        <v>0</v>
      </c>
      <c r="AV30" s="159" t="n">
        <v>0</v>
      </c>
      <c r="AW30" s="143" t="n">
        <v>0</v>
      </c>
      <c r="AX30" s="159" t="n">
        <v>15</v>
      </c>
      <c r="AY30" s="143" t="n">
        <v>1440</v>
      </c>
      <c r="AZ30" s="143" t="n">
        <v>0</v>
      </c>
      <c r="BA30" s="227" t="n">
        <f aca="false">BC30-BB30</f>
        <v>44</v>
      </c>
      <c r="BB30" s="160" t="n">
        <v>1034</v>
      </c>
      <c r="BC30" s="160" t="n">
        <v>1078</v>
      </c>
      <c r="BD30" s="160" t="n">
        <v>1018</v>
      </c>
      <c r="BE30" s="160" t="n">
        <f aca="false">BC30-BB30</f>
        <v>44</v>
      </c>
      <c r="BF30" s="160" t="n">
        <f aca="false">AQ30</f>
        <v>8538.39033641161</v>
      </c>
      <c r="BG30" s="162" t="n">
        <f aca="false">BD30/24</f>
        <v>42.4166666666667</v>
      </c>
      <c r="BH30" s="187" t="n">
        <v>0</v>
      </c>
      <c r="BI30" s="188" t="n">
        <v>0</v>
      </c>
      <c r="BJ30" s="189" t="n">
        <v>27</v>
      </c>
      <c r="BK30" s="190" t="n">
        <v>26.91</v>
      </c>
      <c r="BL30" s="190" t="n">
        <v>22.04</v>
      </c>
      <c r="BM30" s="190" t="n">
        <v>26.7</v>
      </c>
      <c r="BN30" s="190" t="n">
        <v>980.58</v>
      </c>
      <c r="BO30" s="189" t="n">
        <v>50.08</v>
      </c>
      <c r="BP30" s="191" t="n">
        <v>0.9409</v>
      </c>
      <c r="BQ30" s="190" t="n">
        <v>94.94</v>
      </c>
      <c r="BR30" s="189" t="n">
        <v>86.54</v>
      </c>
      <c r="BS30" s="190" t="n">
        <v>12233</v>
      </c>
      <c r="BT30" s="160" t="n">
        <v>11724</v>
      </c>
      <c r="BU30" s="135" t="n">
        <f aca="false">BT30-BS30</f>
        <v>-509</v>
      </c>
      <c r="BV30" s="160" t="n">
        <v>0</v>
      </c>
      <c r="BW30" s="162" t="n">
        <v>0</v>
      </c>
      <c r="BX30" s="162" t="n">
        <v>0</v>
      </c>
      <c r="BZ30" s="162" t="n">
        <v>24</v>
      </c>
      <c r="CA30" s="162" t="n">
        <v>9</v>
      </c>
      <c r="CC30" s="162" t="n">
        <v>2.1</v>
      </c>
      <c r="CD30" s="162" t="n">
        <v>4.1</v>
      </c>
      <c r="CE30" s="162" t="n">
        <v>2</v>
      </c>
      <c r="CF30" s="162" t="n">
        <v>0</v>
      </c>
    </row>
    <row r="31" customFormat="false" ht="15" hidden="false" customHeight="false" outlineLevel="0" collapsed="false">
      <c r="A31" s="90"/>
      <c r="B31" s="91" t="n">
        <v>43246</v>
      </c>
      <c r="C31" s="140" t="n">
        <v>95.1</v>
      </c>
      <c r="D31" s="166" t="n">
        <v>0.345</v>
      </c>
      <c r="E31" s="142" t="n">
        <v>65.4</v>
      </c>
      <c r="F31" s="143" t="n">
        <v>107</v>
      </c>
      <c r="G31" s="143" t="n">
        <v>82</v>
      </c>
      <c r="H31" s="144" t="n">
        <v>24</v>
      </c>
      <c r="I31" s="144" t="n">
        <v>0</v>
      </c>
      <c r="J31" s="144" t="n">
        <v>24</v>
      </c>
      <c r="K31" s="144" t="n">
        <v>0</v>
      </c>
      <c r="L31" s="170" t="n">
        <v>0</v>
      </c>
      <c r="M31" s="170" t="n">
        <v>0</v>
      </c>
      <c r="N31" s="170" t="n">
        <v>0</v>
      </c>
      <c r="O31" s="170" t="n">
        <v>0</v>
      </c>
      <c r="P31" s="170" t="n">
        <v>0</v>
      </c>
      <c r="Q31" s="159" t="n">
        <v>0</v>
      </c>
      <c r="R31" s="207" t="n">
        <v>3449</v>
      </c>
      <c r="S31" s="159" t="n">
        <v>3092</v>
      </c>
      <c r="T31" s="143" t="n">
        <v>3092</v>
      </c>
      <c r="U31" s="143" t="n">
        <v>3023</v>
      </c>
      <c r="V31" s="144" t="n">
        <v>3121</v>
      </c>
      <c r="W31" s="144" t="n">
        <v>43</v>
      </c>
      <c r="X31" s="144" t="n">
        <v>0</v>
      </c>
      <c r="Y31" s="144" t="n">
        <v>45</v>
      </c>
      <c r="Z31" s="170" t="n">
        <v>0</v>
      </c>
      <c r="AA31" s="170" t="n">
        <v>57</v>
      </c>
      <c r="AB31" s="170" t="n">
        <v>0</v>
      </c>
      <c r="AC31" s="149" t="n">
        <f aca="false">V31-U31+AZ31</f>
        <v>98</v>
      </c>
      <c r="AD31" s="150" t="n">
        <f aca="false">U31-T31</f>
        <v>-69</v>
      </c>
      <c r="AE31" s="144" t="n">
        <v>133</v>
      </c>
      <c r="AF31" s="151" t="n">
        <f aca="false">IF(AE31&gt;0, V31/(AE31*24),"no data")</f>
        <v>0.977756892230577</v>
      </c>
      <c r="AG31" s="152" t="n">
        <f aca="false">IF(R31&gt;0,R31/24,"no data")</f>
        <v>143.708333333333</v>
      </c>
      <c r="AH31" s="151" t="n">
        <f aca="false">IF(U31&gt;0,(U31/R31),"no data")</f>
        <v>0.87648593795303</v>
      </c>
      <c r="AI31" s="153" t="n">
        <f aca="false">IF(U31&gt;0,(1440-((W31*X31)+(Y31*Z31)+(AA31*AB31))/(W31+Y31+AA31))/1440,"no data")</f>
        <v>1</v>
      </c>
      <c r="AJ31" s="154" t="n">
        <f aca="false">IF(U31&gt;0,(1440-((X31*W31+AT31*AU31)+(Z31*Y31+AV31*AW31)+(AA31*AB31+AX31*AY31))/(W31+Y31+AA31))/1440,"no data")</f>
        <v>0.896551724137931</v>
      </c>
      <c r="AK31" s="127" t="n">
        <v>9.375</v>
      </c>
      <c r="AL31" s="133" t="n">
        <v>151.68</v>
      </c>
      <c r="AM31" s="142" t="n">
        <f aca="false">AK31*AL31</f>
        <v>1422</v>
      </c>
      <c r="AN31" s="127" t="n">
        <v>25.06972</v>
      </c>
      <c r="AO31" s="199" t="n">
        <v>975.697774047736</v>
      </c>
      <c r="AP31" s="155" t="n">
        <f aca="false">AN31*AO31</f>
        <v>24460.47</v>
      </c>
      <c r="AQ31" s="156" t="n">
        <f aca="false">IF(U31&gt;0,((((AK31*AL31)+(AN31*AO31))/(U31*1000))*1000000),"no data")</f>
        <v>8561.84915646709</v>
      </c>
      <c r="AR31" s="157" t="n">
        <f aca="false">IF(S31&gt;0,S31/24, "no data")</f>
        <v>128.833333333333</v>
      </c>
      <c r="AS31" s="36"/>
      <c r="AT31" s="143" t="n">
        <v>0</v>
      </c>
      <c r="AU31" s="159" t="n">
        <v>0</v>
      </c>
      <c r="AV31" s="143" t="n">
        <v>0</v>
      </c>
      <c r="AW31" s="143" t="n">
        <v>0</v>
      </c>
      <c r="AX31" s="159" t="n">
        <v>15</v>
      </c>
      <c r="AY31" s="143" t="n">
        <v>1440</v>
      </c>
      <c r="AZ31" s="143" t="n">
        <v>0</v>
      </c>
      <c r="BA31" s="227" t="n">
        <f aca="false">BC31-BB31</f>
        <v>50</v>
      </c>
      <c r="BB31" s="160" t="n">
        <v>1027</v>
      </c>
      <c r="BC31" s="160" t="n">
        <v>1077</v>
      </c>
      <c r="BD31" s="160" t="n">
        <v>1017</v>
      </c>
      <c r="BE31" s="160" t="n">
        <f aca="false">BC31-BB31</f>
        <v>50</v>
      </c>
      <c r="BF31" s="160" t="n">
        <f aca="false">AQ31</f>
        <v>8561.84915646709</v>
      </c>
      <c r="BG31" s="162" t="n">
        <f aca="false">BD31/24</f>
        <v>42.375</v>
      </c>
      <c r="BH31" s="187" t="n">
        <v>0</v>
      </c>
      <c r="BI31" s="188" t="n">
        <v>0</v>
      </c>
      <c r="BJ31" s="189" t="n">
        <v>27</v>
      </c>
      <c r="BK31" s="190" t="n">
        <v>26.74</v>
      </c>
      <c r="BL31" s="190" t="n">
        <v>21.95</v>
      </c>
      <c r="BM31" s="190" t="n">
        <v>26.24</v>
      </c>
      <c r="BN31" s="190" t="n">
        <v>978.29</v>
      </c>
      <c r="BO31" s="190" t="n">
        <v>50.06</v>
      </c>
      <c r="BP31" s="191" t="n">
        <v>0.9396</v>
      </c>
      <c r="BQ31" s="190" t="n">
        <v>95.32</v>
      </c>
      <c r="BR31" s="189" t="n">
        <v>86.49</v>
      </c>
      <c r="BS31" s="160" t="n">
        <v>12225</v>
      </c>
      <c r="BT31" s="160" t="n">
        <v>11681</v>
      </c>
      <c r="BU31" s="135" t="n">
        <f aca="false">BT31-BS31</f>
        <v>-544</v>
      </c>
      <c r="BV31" s="160" t="n">
        <v>0</v>
      </c>
      <c r="BW31" s="162" t="n">
        <v>0</v>
      </c>
      <c r="BX31" s="162" t="n">
        <v>0</v>
      </c>
      <c r="BZ31" s="162" t="n">
        <v>24</v>
      </c>
      <c r="CA31" s="162" t="n">
        <v>6.88</v>
      </c>
      <c r="CC31" s="162" t="n">
        <v>2.1</v>
      </c>
      <c r="CD31" s="162" t="n">
        <v>4.2</v>
      </c>
      <c r="CE31" s="162" t="n">
        <v>2.1</v>
      </c>
      <c r="CF31" s="162" t="n">
        <v>0</v>
      </c>
    </row>
    <row r="32" customFormat="false" ht="15" hidden="false" customHeight="false" outlineLevel="0" collapsed="false">
      <c r="A32" s="90"/>
      <c r="B32" s="91" t="n">
        <v>43247</v>
      </c>
      <c r="C32" s="140" t="n">
        <v>96.4</v>
      </c>
      <c r="D32" s="166" t="n">
        <v>0.3047</v>
      </c>
      <c r="E32" s="142" t="n">
        <v>65.08</v>
      </c>
      <c r="F32" s="143" t="n">
        <v>111</v>
      </c>
      <c r="G32" s="143" t="n">
        <v>82</v>
      </c>
      <c r="H32" s="144" t="n">
        <v>24</v>
      </c>
      <c r="I32" s="144" t="n">
        <v>0</v>
      </c>
      <c r="J32" s="144" t="n">
        <v>24</v>
      </c>
      <c r="K32" s="144" t="n">
        <v>0</v>
      </c>
      <c r="L32" s="170" t="n">
        <v>0</v>
      </c>
      <c r="M32" s="170" t="n">
        <v>0</v>
      </c>
      <c r="N32" s="170" t="n">
        <v>0</v>
      </c>
      <c r="O32" s="170" t="n">
        <v>0</v>
      </c>
      <c r="P32" s="170" t="n">
        <v>0</v>
      </c>
      <c r="Q32" s="159" t="n">
        <v>0</v>
      </c>
      <c r="R32" s="204" t="n">
        <v>3427</v>
      </c>
      <c r="S32" s="159" t="n">
        <v>3089</v>
      </c>
      <c r="T32" s="159" t="n">
        <v>3089</v>
      </c>
      <c r="U32" s="159" t="n">
        <v>3020</v>
      </c>
      <c r="V32" s="209" t="n">
        <v>3115</v>
      </c>
      <c r="W32" s="144" t="n">
        <v>43</v>
      </c>
      <c r="X32" s="144" t="n">
        <v>0</v>
      </c>
      <c r="Y32" s="144" t="n">
        <v>45</v>
      </c>
      <c r="Z32" s="170" t="n">
        <v>0</v>
      </c>
      <c r="AA32" s="170" t="n">
        <v>57</v>
      </c>
      <c r="AB32" s="170" t="n">
        <v>0</v>
      </c>
      <c r="AC32" s="149" t="n">
        <f aca="false">V32-U32+AZ32</f>
        <v>95</v>
      </c>
      <c r="AD32" s="150" t="n">
        <f aca="false">U32-T32</f>
        <v>-69</v>
      </c>
      <c r="AE32" s="143" t="n">
        <v>133</v>
      </c>
      <c r="AF32" s="151" t="n">
        <f aca="false">IF(AE32&gt;0, V32/(AE32*24),"no data")</f>
        <v>0.975877192982456</v>
      </c>
      <c r="AG32" s="152" t="n">
        <f aca="false">IF(R32&gt;0,R32/24,"no data")</f>
        <v>142.791666666667</v>
      </c>
      <c r="AH32" s="151" t="n">
        <f aca="false">IF(U32&gt;0,(U32/R32),"no data")</f>
        <v>0.881237233732127</v>
      </c>
      <c r="AI32" s="153" t="n">
        <f aca="false">IF(U32&gt;0,(1440-((W32*X32)+(Y32*Z32)+(AA32*AB32))/(W32+Y32+AA32))/1440,"no data")</f>
        <v>1</v>
      </c>
      <c r="AJ32" s="154" t="n">
        <f aca="false">IF(U32&gt;0,(1440-((X32*W32+AT32*AU32)+(Z32*Y32+AV32*AW32)+(AA32*AB32+AX32*AY32))/(W32+Y32+AA32))/1440,"no data")</f>
        <v>0.896551724137931</v>
      </c>
      <c r="AK32" s="127" t="n">
        <v>9.327</v>
      </c>
      <c r="AL32" s="133" t="n">
        <v>150.86</v>
      </c>
      <c r="AM32" s="142" t="n">
        <f aca="false">AK32*AL32</f>
        <v>1407.07122</v>
      </c>
      <c r="AN32" s="127" t="n">
        <v>25.11299</v>
      </c>
      <c r="AO32" s="199" t="n">
        <v>971.090658659124</v>
      </c>
      <c r="AP32" s="155" t="n">
        <f aca="false">AN32*AO32</f>
        <v>24386.99</v>
      </c>
      <c r="AQ32" s="156" t="n">
        <f aca="false">IF(U32&gt;0,((((AK32*AL32)+(AN32*AO32))/(U32*1000))*1000000),"no data")</f>
        <v>8541.07987417219</v>
      </c>
      <c r="AR32" s="157" t="n">
        <f aca="false">IF(S32&gt;0,S32/24, "no data")</f>
        <v>128.708333333333</v>
      </c>
      <c r="AS32" s="36"/>
      <c r="AT32" s="143" t="n">
        <v>0</v>
      </c>
      <c r="AU32" s="159" t="n">
        <v>0</v>
      </c>
      <c r="AV32" s="159" t="n">
        <v>0</v>
      </c>
      <c r="AW32" s="143" t="n">
        <v>0</v>
      </c>
      <c r="AX32" s="159" t="n">
        <v>15</v>
      </c>
      <c r="AY32" s="143" t="n">
        <v>1440</v>
      </c>
      <c r="AZ32" s="143" t="n">
        <v>0</v>
      </c>
      <c r="BA32" s="227" t="n">
        <f aca="false">BC32-BB32</f>
        <v>42</v>
      </c>
      <c r="BB32" s="160" t="n">
        <v>1029</v>
      </c>
      <c r="BC32" s="160" t="n">
        <v>1071</v>
      </c>
      <c r="BD32" s="160" t="n">
        <v>1015</v>
      </c>
      <c r="BE32" s="160" t="n">
        <f aca="false">BC32-BB32</f>
        <v>42</v>
      </c>
      <c r="BF32" s="160" t="n">
        <f aca="false">AQ32</f>
        <v>8541.07987417219</v>
      </c>
      <c r="BG32" s="162" t="n">
        <f aca="false">BD32/24</f>
        <v>42.2916666666667</v>
      </c>
      <c r="BH32" s="187" t="n">
        <v>0</v>
      </c>
      <c r="BI32" s="188" t="n">
        <v>0</v>
      </c>
      <c r="BJ32" s="189" t="n">
        <v>27</v>
      </c>
      <c r="BK32" s="190" t="n">
        <v>26.88</v>
      </c>
      <c r="BL32" s="190" t="n">
        <v>21.96</v>
      </c>
      <c r="BM32" s="190" t="n">
        <v>26.42</v>
      </c>
      <c r="BN32" s="160" t="n">
        <v>978.9</v>
      </c>
      <c r="BO32" s="190" t="n">
        <v>50.07</v>
      </c>
      <c r="BP32" s="191" t="n">
        <v>0.9402</v>
      </c>
      <c r="BQ32" s="190" t="n">
        <v>95.12</v>
      </c>
      <c r="BR32" s="189" t="n">
        <v>86.59</v>
      </c>
      <c r="BS32" s="160" t="n">
        <v>12277</v>
      </c>
      <c r="BT32" s="160" t="n">
        <v>11740</v>
      </c>
      <c r="BU32" s="135" t="n">
        <f aca="false">BT32-BS32</f>
        <v>-537</v>
      </c>
      <c r="BV32" s="160" t="n">
        <v>0</v>
      </c>
      <c r="BW32" s="162" t="n">
        <v>0</v>
      </c>
      <c r="BX32" s="162" t="n">
        <v>0</v>
      </c>
      <c r="BZ32" s="162" t="n">
        <v>24</v>
      </c>
      <c r="CA32" s="162" t="n">
        <v>7.05</v>
      </c>
      <c r="CC32" s="162" t="n">
        <v>2.1</v>
      </c>
      <c r="CD32" s="162" t="n">
        <v>4.2</v>
      </c>
      <c r="CE32" s="162" t="n">
        <v>2</v>
      </c>
      <c r="CF32" s="162" t="n">
        <v>0</v>
      </c>
    </row>
    <row r="33" customFormat="false" ht="15" hidden="false" customHeight="true" outlineLevel="0" collapsed="false">
      <c r="A33" s="90" t="s">
        <v>113</v>
      </c>
      <c r="B33" s="91" t="n">
        <v>43248</v>
      </c>
      <c r="C33" s="92" t="n">
        <v>97.22</v>
      </c>
      <c r="D33" s="93" t="n">
        <v>0.3415</v>
      </c>
      <c r="E33" s="94" t="n">
        <v>66.68</v>
      </c>
      <c r="F33" s="95" t="n">
        <v>108</v>
      </c>
      <c r="G33" s="95" t="n">
        <v>84</v>
      </c>
      <c r="H33" s="96" t="n">
        <v>24</v>
      </c>
      <c r="I33" s="96" t="n">
        <v>0</v>
      </c>
      <c r="J33" s="96" t="n">
        <v>24</v>
      </c>
      <c r="K33" s="96" t="n">
        <v>0</v>
      </c>
      <c r="L33" s="97" t="n">
        <v>0</v>
      </c>
      <c r="M33" s="97" t="n">
        <v>0</v>
      </c>
      <c r="N33" s="97" t="n">
        <v>0</v>
      </c>
      <c r="O33" s="97" t="n">
        <v>0</v>
      </c>
      <c r="P33" s="97" t="n">
        <v>0</v>
      </c>
      <c r="Q33" s="112" t="n">
        <v>0</v>
      </c>
      <c r="R33" s="203" t="n">
        <v>3422</v>
      </c>
      <c r="S33" s="112" t="n">
        <v>3068</v>
      </c>
      <c r="T33" s="112" t="n">
        <v>3068</v>
      </c>
      <c r="U33" s="112" t="n">
        <v>2995</v>
      </c>
      <c r="V33" s="216" t="n">
        <v>3100</v>
      </c>
      <c r="W33" s="96" t="n">
        <v>43</v>
      </c>
      <c r="X33" s="96" t="n">
        <v>0</v>
      </c>
      <c r="Y33" s="96" t="n">
        <v>45</v>
      </c>
      <c r="Z33" s="221" t="n">
        <v>0</v>
      </c>
      <c r="AA33" s="221" t="n">
        <v>57</v>
      </c>
      <c r="AB33" s="97" t="n">
        <v>0</v>
      </c>
      <c r="AC33" s="100" t="n">
        <f aca="false">V33-U33+AZ33</f>
        <v>105</v>
      </c>
      <c r="AD33" s="101" t="n">
        <f aca="false">U33-T33</f>
        <v>-73</v>
      </c>
      <c r="AE33" s="95" t="n">
        <v>131</v>
      </c>
      <c r="AF33" s="102" t="n">
        <f aca="false">IF(AE33&gt;0, V33/(AE33*24),"no data")</f>
        <v>0.986005089058524</v>
      </c>
      <c r="AG33" s="103" t="n">
        <f aca="false">IF(R33&gt;0,R33/24,"no data")</f>
        <v>142.583333333333</v>
      </c>
      <c r="AH33" s="102" t="n">
        <f aca="false">IF(U33&gt;0,(U33/R33),"no data")</f>
        <v>0.875219170075979</v>
      </c>
      <c r="AI33" s="104" t="n">
        <f aca="false">IF(U33&gt;0,(1440-((W33*X33)+(Y33*Z33)+(AA33*AB33))/(W33+Y33+AA33))/1440,"no data")</f>
        <v>1</v>
      </c>
      <c r="AJ33" s="105" t="n">
        <f aca="false">IF(U33&gt;0,(1440-((X33*W33+AT33*AU33)+(Z33*Y33+AV33*AW33)+(AA33*AB33+AX33*AY33))/(W33+Y33+AA33))/1440,"no data")</f>
        <v>0.896551724137931</v>
      </c>
      <c r="AK33" s="127" t="n">
        <v>9.323</v>
      </c>
      <c r="AL33" s="133" t="n">
        <v>151.62</v>
      </c>
      <c r="AM33" s="94" t="n">
        <f aca="false">AK33*AL33</f>
        <v>1413.55326</v>
      </c>
      <c r="AN33" s="127" t="n">
        <v>24.96366</v>
      </c>
      <c r="AO33" s="199" t="n">
        <v>974.137205842412</v>
      </c>
      <c r="AP33" s="109" t="n">
        <f aca="false">AN33*AO33</f>
        <v>24318.03</v>
      </c>
      <c r="AQ33" s="130" t="n">
        <f aca="false">IF(U33&gt;0,((((AK33*AL33)+(AN33*AO33))/(U33*1000))*1000000),"no data")</f>
        <v>8591.51360934892</v>
      </c>
      <c r="AR33" s="111" t="n">
        <f aca="false">IF(S33&gt;0,S33/24, "no data")</f>
        <v>127.833333333333</v>
      </c>
      <c r="AS33" s="222"/>
      <c r="AT33" s="95" t="n">
        <v>0</v>
      </c>
      <c r="AU33" s="112" t="n">
        <v>0</v>
      </c>
      <c r="AV33" s="112" t="n">
        <v>0</v>
      </c>
      <c r="AW33" s="95" t="n">
        <v>0</v>
      </c>
      <c r="AX33" s="112" t="n">
        <v>15</v>
      </c>
      <c r="AY33" s="95" t="n">
        <v>1440</v>
      </c>
      <c r="AZ33" s="95" t="n">
        <v>0</v>
      </c>
      <c r="BA33" s="223" t="n">
        <f aca="false">BC33-BB33</f>
        <v>51</v>
      </c>
      <c r="BB33" s="113" t="n">
        <v>1019</v>
      </c>
      <c r="BC33" s="113" t="n">
        <v>1070</v>
      </c>
      <c r="BD33" s="113" t="n">
        <v>1011</v>
      </c>
      <c r="BE33" s="113" t="n">
        <f aca="false">BC33-BB33</f>
        <v>51</v>
      </c>
      <c r="BF33" s="113" t="n">
        <f aca="false">AQ33</f>
        <v>8591.51360934892</v>
      </c>
      <c r="BG33" s="173" t="n">
        <f aca="false">BD33/24</f>
        <v>42.125</v>
      </c>
      <c r="BH33" s="115" t="n">
        <v>0</v>
      </c>
      <c r="BI33" s="116" t="n">
        <v>0</v>
      </c>
      <c r="BJ33" s="117" t="n">
        <v>27</v>
      </c>
      <c r="BK33" s="118" t="n">
        <v>26.66</v>
      </c>
      <c r="BL33" s="118" t="n">
        <v>21.85</v>
      </c>
      <c r="BM33" s="118" t="n">
        <v>26.14</v>
      </c>
      <c r="BN33" s="113" t="n">
        <v>977.2</v>
      </c>
      <c r="BO33" s="118" t="n">
        <v>50.08</v>
      </c>
      <c r="BP33" s="119" t="n">
        <v>0.9407</v>
      </c>
      <c r="BQ33" s="118" t="n">
        <v>95.09</v>
      </c>
      <c r="BR33" s="117" t="n">
        <v>86.57</v>
      </c>
      <c r="BS33" s="113" t="n">
        <v>12287</v>
      </c>
      <c r="BT33" s="113" t="n">
        <v>11717</v>
      </c>
      <c r="BU33" s="224" t="n">
        <f aca="false">BT33-BS33</f>
        <v>-570</v>
      </c>
      <c r="BV33" s="113" t="n">
        <v>0</v>
      </c>
      <c r="BW33" s="114" t="n">
        <v>0</v>
      </c>
      <c r="BX33" s="114" t="n">
        <v>0</v>
      </c>
      <c r="BZ33" s="114" t="n">
        <v>24</v>
      </c>
      <c r="CA33" s="114" t="n">
        <v>7.2</v>
      </c>
      <c r="CC33" s="114" t="n">
        <v>2.1</v>
      </c>
      <c r="CD33" s="114" t="n">
        <v>4.1</v>
      </c>
      <c r="CE33" s="114" t="n">
        <v>2.1</v>
      </c>
      <c r="CF33" s="114" t="n">
        <v>0</v>
      </c>
    </row>
    <row r="34" customFormat="false" ht="15" hidden="false" customHeight="false" outlineLevel="0" collapsed="false">
      <c r="A34" s="90"/>
      <c r="B34" s="91" t="n">
        <v>43249</v>
      </c>
      <c r="C34" s="92" t="n">
        <v>96.22</v>
      </c>
      <c r="D34" s="93" t="n">
        <v>0.348</v>
      </c>
      <c r="E34" s="94" t="n">
        <v>66.34</v>
      </c>
      <c r="F34" s="95" t="n">
        <v>108</v>
      </c>
      <c r="G34" s="95" t="n">
        <v>85</v>
      </c>
      <c r="H34" s="96" t="n">
        <v>24</v>
      </c>
      <c r="I34" s="96" t="n">
        <v>0</v>
      </c>
      <c r="J34" s="96" t="n">
        <v>24</v>
      </c>
      <c r="K34" s="96" t="n">
        <v>0</v>
      </c>
      <c r="L34" s="97" t="n">
        <v>0</v>
      </c>
      <c r="M34" s="97" t="n">
        <v>0</v>
      </c>
      <c r="N34" s="97" t="n">
        <v>0</v>
      </c>
      <c r="O34" s="97" t="n">
        <v>0</v>
      </c>
      <c r="P34" s="97" t="n">
        <v>0</v>
      </c>
      <c r="Q34" s="112" t="n">
        <v>0</v>
      </c>
      <c r="R34" s="203" t="n">
        <v>3432</v>
      </c>
      <c r="S34" s="112" t="n">
        <v>3066</v>
      </c>
      <c r="T34" s="112" t="n">
        <v>3066</v>
      </c>
      <c r="U34" s="112" t="n">
        <v>2997</v>
      </c>
      <c r="V34" s="216" t="n">
        <v>3095</v>
      </c>
      <c r="W34" s="96" t="n">
        <v>43</v>
      </c>
      <c r="X34" s="96" t="n">
        <v>0</v>
      </c>
      <c r="Y34" s="96" t="n">
        <v>45</v>
      </c>
      <c r="Z34" s="221" t="n">
        <v>0</v>
      </c>
      <c r="AA34" s="221" t="n">
        <v>57</v>
      </c>
      <c r="AB34" s="97" t="n">
        <v>0</v>
      </c>
      <c r="AC34" s="100" t="n">
        <f aca="false">V34-U34+AZ34</f>
        <v>98</v>
      </c>
      <c r="AD34" s="101" t="n">
        <f aca="false">U34-T34</f>
        <v>-69</v>
      </c>
      <c r="AE34" s="95" t="n">
        <v>132</v>
      </c>
      <c r="AF34" s="102" t="n">
        <f aca="false">IF(AE34&gt;0, V34/(AE34*24),"no data")</f>
        <v>0.976957070707071</v>
      </c>
      <c r="AG34" s="103" t="n">
        <f aca="false">IF(R34&gt;0,R34/24,"no data")</f>
        <v>143</v>
      </c>
      <c r="AH34" s="102" t="n">
        <f aca="false">IF(U34&gt;0,(U34/R34),"no data")</f>
        <v>0.873251748251748</v>
      </c>
      <c r="AI34" s="104" t="n">
        <f aca="false">IF(U34&gt;0,(1440-((W34*X34)+(Y34*Z34)+(AA34*AB34))/(W34+Y34+AA34))/1440,"no data")</f>
        <v>1</v>
      </c>
      <c r="AJ34" s="105" t="n">
        <f aca="false">IF(U34&gt;0,(1440-((X34*W34+AT34*AU34)+(Z34*Y34+AV34*AW34)+(AA34*AB34+AX34*AY34))/(W34+Y34+AA34))/1440,"no data")</f>
        <v>0.896551724137931</v>
      </c>
      <c r="AK34" s="127" t="n">
        <v>9.32</v>
      </c>
      <c r="AL34" s="133" t="n">
        <v>151.25</v>
      </c>
      <c r="AM34" s="94" t="n">
        <f aca="false">AK34*AL34</f>
        <v>1409.65</v>
      </c>
      <c r="AN34" s="127" t="n">
        <v>24.86968</v>
      </c>
      <c r="AO34" s="199" t="n">
        <v>973.037047521319</v>
      </c>
      <c r="AP34" s="109" t="n">
        <f aca="false">AN34*AO34</f>
        <v>24199.12</v>
      </c>
      <c r="AQ34" s="130" t="n">
        <f aca="false">IF(U34&gt;0,((((AK34*AL34)+(AN34*AO34))/(U34*1000))*1000000),"no data")</f>
        <v>8544.8014681348</v>
      </c>
      <c r="AR34" s="111" t="n">
        <f aca="false">IF(S34&gt;0,S34/24, "no data")</f>
        <v>127.75</v>
      </c>
      <c r="AS34" s="222"/>
      <c r="AT34" s="95" t="n">
        <v>0</v>
      </c>
      <c r="AU34" s="112" t="n">
        <v>0</v>
      </c>
      <c r="AV34" s="112" t="n">
        <v>0</v>
      </c>
      <c r="AW34" s="95" t="n">
        <v>0</v>
      </c>
      <c r="AX34" s="112" t="n">
        <v>15</v>
      </c>
      <c r="AY34" s="95" t="n">
        <v>1440</v>
      </c>
      <c r="AZ34" s="95" t="n">
        <v>0</v>
      </c>
      <c r="BA34" s="223" t="n">
        <f aca="false">BC34-BB34</f>
        <v>48</v>
      </c>
      <c r="BB34" s="113" t="n">
        <v>1019</v>
      </c>
      <c r="BC34" s="113" t="n">
        <v>1067</v>
      </c>
      <c r="BD34" s="113" t="n">
        <v>1009</v>
      </c>
      <c r="BE34" s="113" t="n">
        <f aca="false">BC34-BB34</f>
        <v>48</v>
      </c>
      <c r="BF34" s="113" t="n">
        <f aca="false">AQ34</f>
        <v>8544.8014681348</v>
      </c>
      <c r="BG34" s="173" t="n">
        <f aca="false">BD34/24</f>
        <v>42.0416666666667</v>
      </c>
      <c r="BH34" s="115" t="n">
        <v>0</v>
      </c>
      <c r="BI34" s="116" t="n">
        <v>0</v>
      </c>
      <c r="BJ34" s="117" t="n">
        <v>27</v>
      </c>
      <c r="BK34" s="118" t="n">
        <v>26.58</v>
      </c>
      <c r="BL34" s="118" t="n">
        <v>21.79</v>
      </c>
      <c r="BM34" s="118" t="n">
        <v>26.2</v>
      </c>
      <c r="BN34" s="113" t="n">
        <v>972.75</v>
      </c>
      <c r="BO34" s="118" t="n">
        <v>50.05</v>
      </c>
      <c r="BP34" s="119" t="n">
        <v>0.9408</v>
      </c>
      <c r="BQ34" s="118" t="n">
        <v>95.3</v>
      </c>
      <c r="BR34" s="117" t="n">
        <v>86.62</v>
      </c>
      <c r="BS34" s="113" t="n">
        <v>12259</v>
      </c>
      <c r="BT34" s="113" t="n">
        <v>11718</v>
      </c>
      <c r="BU34" s="224" t="n">
        <f aca="false">BT34-BS34</f>
        <v>-541</v>
      </c>
      <c r="BV34" s="113" t="n">
        <v>0</v>
      </c>
      <c r="BW34" s="114" t="n">
        <v>0</v>
      </c>
      <c r="BX34" s="114" t="n">
        <v>0</v>
      </c>
      <c r="BZ34" s="114" t="n">
        <v>24</v>
      </c>
      <c r="CA34" s="114" t="n">
        <v>5.7</v>
      </c>
      <c r="CC34" s="114" t="n">
        <v>2.1</v>
      </c>
      <c r="CD34" s="114" t="n">
        <v>4.1</v>
      </c>
      <c r="CE34" s="114" t="n">
        <v>2.1</v>
      </c>
      <c r="CF34" s="114" t="n">
        <v>0</v>
      </c>
    </row>
    <row r="35" customFormat="false" ht="15" hidden="false" customHeight="false" outlineLevel="0" collapsed="false">
      <c r="A35" s="90"/>
      <c r="B35" s="91" t="n">
        <v>43250</v>
      </c>
      <c r="C35" s="92" t="n">
        <v>97</v>
      </c>
      <c r="D35" s="93" t="n">
        <v>0.374</v>
      </c>
      <c r="E35" s="94" t="n">
        <v>70</v>
      </c>
      <c r="F35" s="95" t="n">
        <v>109</v>
      </c>
      <c r="G35" s="95" t="n">
        <v>85</v>
      </c>
      <c r="H35" s="96" t="n">
        <v>24</v>
      </c>
      <c r="I35" s="96" t="n">
        <v>0</v>
      </c>
      <c r="J35" s="96" t="n">
        <v>24</v>
      </c>
      <c r="K35" s="96" t="n">
        <v>0</v>
      </c>
      <c r="L35" s="97" t="n">
        <v>0</v>
      </c>
      <c r="M35" s="97" t="n">
        <v>0</v>
      </c>
      <c r="N35" s="97" t="n">
        <v>0</v>
      </c>
      <c r="O35" s="97" t="n">
        <v>0</v>
      </c>
      <c r="P35" s="97" t="n">
        <v>0</v>
      </c>
      <c r="Q35" s="112" t="n">
        <v>0</v>
      </c>
      <c r="R35" s="203" t="n">
        <v>3425</v>
      </c>
      <c r="S35" s="112" t="n">
        <v>3029</v>
      </c>
      <c r="T35" s="112" t="n">
        <v>3029</v>
      </c>
      <c r="U35" s="112" t="n">
        <v>2953</v>
      </c>
      <c r="V35" s="216" t="n">
        <v>3050</v>
      </c>
      <c r="W35" s="96" t="n">
        <v>42</v>
      </c>
      <c r="X35" s="96" t="n">
        <v>0</v>
      </c>
      <c r="Y35" s="96" t="n">
        <v>44</v>
      </c>
      <c r="Z35" s="221" t="n">
        <v>0</v>
      </c>
      <c r="AA35" s="221" t="n">
        <v>57</v>
      </c>
      <c r="AB35" s="97" t="n">
        <v>0</v>
      </c>
      <c r="AC35" s="100" t="n">
        <f aca="false">V35-U35+AZ35</f>
        <v>97</v>
      </c>
      <c r="AD35" s="101" t="n">
        <f aca="false">U35-T35</f>
        <v>-76</v>
      </c>
      <c r="AE35" s="95" t="n">
        <v>130</v>
      </c>
      <c r="AF35" s="102" t="n">
        <f aca="false">IF(AE35&gt;0, V35/(AE35*24),"no data")</f>
        <v>0.977564102564103</v>
      </c>
      <c r="AG35" s="103" t="n">
        <f aca="false">IF(R35&gt;0,R35/24,"no data")</f>
        <v>142.708333333333</v>
      </c>
      <c r="AH35" s="102" t="n">
        <f aca="false">IF(U35&gt;0,(U35/R35),"no data")</f>
        <v>0.862189781021898</v>
      </c>
      <c r="AI35" s="104" t="n">
        <f aca="false">IF(U35&gt;0,(1440-((W35*X35)+(Y35*Z35)+(AA35*AB35))/(W35+Y35+AA35))/1440,"no data")</f>
        <v>1</v>
      </c>
      <c r="AJ35" s="105" t="n">
        <f aca="false">IF(U35&gt;0,(1440-((X35*W35+AT35*AU35)+(Z35*Y35+AV35*AW35)+(AA35*AB35+AX35*AY35))/(W35+Y35+AA35))/1440,"no data")</f>
        <v>0.895104895104895</v>
      </c>
      <c r="AK35" s="127" t="n">
        <v>9.345</v>
      </c>
      <c r="AL35" s="133" t="n">
        <v>149.97</v>
      </c>
      <c r="AM35" s="94" t="n">
        <f aca="false">AK35*AL35</f>
        <v>1401.46965</v>
      </c>
      <c r="AN35" s="127" t="n">
        <v>24.59786</v>
      </c>
      <c r="AO35" s="199" t="n">
        <v>978.78555288956</v>
      </c>
      <c r="AP35" s="109" t="n">
        <f aca="false">AN35*AO35</f>
        <v>24076.03</v>
      </c>
      <c r="AQ35" s="130" t="n">
        <f aca="false">IF(U35&gt;0,((((AK35*AL35)+(AN35*AO35))/(U35*1000))*1000000),"no data")</f>
        <v>8627.66666102269</v>
      </c>
      <c r="AR35" s="111" t="n">
        <f aca="false">IF(S35&gt;0,S35/24, "no data")</f>
        <v>126.208333333333</v>
      </c>
      <c r="AS35" s="222"/>
      <c r="AT35" s="95" t="n">
        <v>0</v>
      </c>
      <c r="AU35" s="112" t="n">
        <v>0</v>
      </c>
      <c r="AV35" s="112" t="n">
        <v>0</v>
      </c>
      <c r="AW35" s="95" t="n">
        <v>0</v>
      </c>
      <c r="AX35" s="112" t="n">
        <v>15</v>
      </c>
      <c r="AY35" s="95" t="n">
        <v>1440</v>
      </c>
      <c r="AZ35" s="95" t="n">
        <v>0</v>
      </c>
      <c r="BA35" s="223" t="n">
        <f aca="false">BC35-BB35</f>
        <v>42</v>
      </c>
      <c r="BB35" s="113" t="n">
        <v>1005</v>
      </c>
      <c r="BC35" s="113" t="n">
        <v>1047</v>
      </c>
      <c r="BD35" s="113" t="n">
        <v>998</v>
      </c>
      <c r="BE35" s="113" t="n">
        <f aca="false">BC35-BB35</f>
        <v>42</v>
      </c>
      <c r="BF35" s="113" t="n">
        <f aca="false">AQ35</f>
        <v>8627.66666102269</v>
      </c>
      <c r="BG35" s="173" t="n">
        <f aca="false">BD35/24</f>
        <v>41.5833333333333</v>
      </c>
      <c r="BH35" s="115" t="n">
        <v>0</v>
      </c>
      <c r="BI35" s="116" t="n">
        <v>0</v>
      </c>
      <c r="BJ35" s="117" t="n">
        <v>27</v>
      </c>
      <c r="BK35" s="118" t="n">
        <v>26.3</v>
      </c>
      <c r="BL35" s="118" t="n">
        <v>21.45</v>
      </c>
      <c r="BM35" s="118" t="n">
        <v>26.3</v>
      </c>
      <c r="BN35" s="113" t="n">
        <v>975.5</v>
      </c>
      <c r="BO35" s="118" t="n">
        <v>50.05</v>
      </c>
      <c r="BP35" s="119" t="n">
        <v>0.9404</v>
      </c>
      <c r="BQ35" s="118" t="n">
        <v>95.3</v>
      </c>
      <c r="BR35" s="117" t="n">
        <v>86.87</v>
      </c>
      <c r="BS35" s="113" t="n">
        <v>12288</v>
      </c>
      <c r="BT35" s="113" t="n">
        <v>11768</v>
      </c>
      <c r="BU35" s="224" t="n">
        <f aca="false">BT35-BS35</f>
        <v>-520</v>
      </c>
      <c r="BV35" s="113" t="n">
        <v>0</v>
      </c>
      <c r="BW35" s="114" t="n">
        <v>0</v>
      </c>
      <c r="BX35" s="114" t="n">
        <v>0</v>
      </c>
      <c r="BZ35" s="114" t="n">
        <v>23.8</v>
      </c>
      <c r="CA35" s="114" t="n">
        <v>7.2</v>
      </c>
      <c r="CC35" s="114" t="n">
        <v>2.2</v>
      </c>
      <c r="CD35" s="114" t="n">
        <v>4.2</v>
      </c>
      <c r="CE35" s="114" t="n">
        <v>2</v>
      </c>
      <c r="CF35" s="114" t="n">
        <v>0</v>
      </c>
    </row>
    <row r="36" customFormat="false" ht="15" hidden="false" customHeight="false" outlineLevel="0" collapsed="false">
      <c r="A36" s="90"/>
      <c r="B36" s="91" t="n">
        <v>43251</v>
      </c>
      <c r="C36" s="92" t="n">
        <v>98</v>
      </c>
      <c r="D36" s="93" t="n">
        <v>0.39</v>
      </c>
      <c r="E36" s="94" t="n">
        <v>71</v>
      </c>
      <c r="F36" s="95" t="n">
        <v>109</v>
      </c>
      <c r="G36" s="95" t="n">
        <v>85</v>
      </c>
      <c r="H36" s="96" t="n">
        <v>15</v>
      </c>
      <c r="I36" s="96" t="n">
        <v>56</v>
      </c>
      <c r="J36" s="96" t="n">
        <v>17</v>
      </c>
      <c r="K36" s="96" t="n">
        <v>2</v>
      </c>
      <c r="L36" s="97" t="n">
        <v>0</v>
      </c>
      <c r="M36" s="97" t="n">
        <v>0</v>
      </c>
      <c r="N36" s="97" t="n">
        <v>0</v>
      </c>
      <c r="O36" s="97" t="n">
        <v>0</v>
      </c>
      <c r="P36" s="97" t="n">
        <v>0</v>
      </c>
      <c r="Q36" s="112" t="n">
        <v>0</v>
      </c>
      <c r="R36" s="203" t="n">
        <v>3413</v>
      </c>
      <c r="S36" s="112" t="n">
        <v>3019</v>
      </c>
      <c r="T36" s="112" t="n">
        <v>3019</v>
      </c>
      <c r="U36" s="112" t="n">
        <v>2086</v>
      </c>
      <c r="V36" s="216" t="n">
        <v>2163</v>
      </c>
      <c r="W36" s="96" t="n">
        <v>42</v>
      </c>
      <c r="X36" s="96" t="n">
        <v>465</v>
      </c>
      <c r="Y36" s="96" t="n">
        <v>44</v>
      </c>
      <c r="Z36" s="221" t="n">
        <v>307</v>
      </c>
      <c r="AA36" s="221" t="n">
        <v>57</v>
      </c>
      <c r="AB36" s="97" t="n">
        <v>417</v>
      </c>
      <c r="AC36" s="100" t="n">
        <f aca="false">V36-U36+AZ36</f>
        <v>85</v>
      </c>
      <c r="AD36" s="101" t="n">
        <f aca="false">U36-T36</f>
        <v>-933</v>
      </c>
      <c r="AE36" s="95" t="n">
        <v>129</v>
      </c>
      <c r="AF36" s="102" t="n">
        <f aca="false">IF(AE36&gt;0, V36/(AE36*24),"no data")</f>
        <v>0.698643410852713</v>
      </c>
      <c r="AG36" s="103" t="n">
        <f aca="false">IF(R36&gt;0,R36/24,"no data")</f>
        <v>142.208333333333</v>
      </c>
      <c r="AH36" s="102" t="n">
        <f aca="false">IF(U36&gt;0,(U36/R36),"no data")</f>
        <v>0.611192499267507</v>
      </c>
      <c r="AI36" s="104" t="n">
        <f aca="false">IF(U36&gt;0,(1440-((W36*X36)+(Y36*Z36)+(AA36*AB36))/(W36+Y36+AA36))/1440,"no data")</f>
        <v>0.72413073038073</v>
      </c>
      <c r="AJ36" s="105" t="n">
        <f aca="false">IF(U36&gt;0,(1440-((X36*W36+AT36*AU36)+(Z36*Y36+AV36*AW36)+(AA36*AB36+AX36*AY36))/(W36+Y36+AA36))/1440,"no data")</f>
        <v>0.616525835275835</v>
      </c>
      <c r="AK36" s="127" t="n">
        <v>7.04</v>
      </c>
      <c r="AL36" s="133" t="n">
        <v>154.71</v>
      </c>
      <c r="AM36" s="94" t="n">
        <f aca="false">AK36*AL36</f>
        <v>1089.1584</v>
      </c>
      <c r="AN36" s="127" t="n">
        <v>17.7679</v>
      </c>
      <c r="AO36" s="199" t="n">
        <v>980.3736</v>
      </c>
      <c r="AP36" s="109" t="n">
        <f aca="false">AN36*AO36</f>
        <v>17419.18008744</v>
      </c>
      <c r="AQ36" s="130" t="n">
        <f aca="false">IF(U36&gt;0,((((AK36*AL36)+(AN36*AO36))/(U36*1000))*1000000),"no data")</f>
        <v>8872.64548774688</v>
      </c>
      <c r="AR36" s="111" t="n">
        <f aca="false">IF(S36&gt;0,S36/24, "no data")</f>
        <v>125.791666666667</v>
      </c>
      <c r="AS36" s="222"/>
      <c r="AT36" s="95" t="n">
        <v>22</v>
      </c>
      <c r="AU36" s="112" t="n">
        <v>19</v>
      </c>
      <c r="AV36" s="112" t="n">
        <v>16</v>
      </c>
      <c r="AW36" s="95" t="n">
        <v>80</v>
      </c>
      <c r="AX36" s="112" t="n">
        <v>20</v>
      </c>
      <c r="AY36" s="95" t="n">
        <v>1023</v>
      </c>
      <c r="AZ36" s="95" t="n">
        <v>8</v>
      </c>
      <c r="BA36" s="223" t="n">
        <f aca="false">BC36-BB36</f>
        <v>137</v>
      </c>
      <c r="BB36" s="113" t="n">
        <v>672</v>
      </c>
      <c r="BC36" s="113" t="n">
        <v>809</v>
      </c>
      <c r="BD36" s="113" t="n">
        <v>682</v>
      </c>
      <c r="BE36" s="113" t="n">
        <f aca="false">BC36-BB36</f>
        <v>137</v>
      </c>
      <c r="BF36" s="113" t="n">
        <f aca="false">AQ36</f>
        <v>8872.64548774688</v>
      </c>
      <c r="BG36" s="173" t="n">
        <f aca="false">BD36/24</f>
        <v>28.4166666666667</v>
      </c>
      <c r="BH36" s="115" t="n">
        <v>0</v>
      </c>
      <c r="BI36" s="116" t="n">
        <v>0</v>
      </c>
      <c r="BJ36" s="117" t="n">
        <v>27</v>
      </c>
      <c r="BK36" s="118" t="n">
        <v>17.8</v>
      </c>
      <c r="BL36" s="118" t="n">
        <v>16.88</v>
      </c>
      <c r="BM36" s="118" t="n">
        <v>20.25</v>
      </c>
      <c r="BN36" s="113" t="n">
        <v>976.9</v>
      </c>
      <c r="BO36" s="118" t="n">
        <v>50.05</v>
      </c>
      <c r="BP36" s="119" t="n">
        <v>0.9387</v>
      </c>
      <c r="BQ36" s="118" t="n">
        <v>96.15</v>
      </c>
      <c r="BR36" s="117" t="n">
        <v>86.9</v>
      </c>
      <c r="BS36" s="113" t="n">
        <v>12251</v>
      </c>
      <c r="BT36" s="113" t="n">
        <v>11700</v>
      </c>
      <c r="BU36" s="224" t="n">
        <f aca="false">BT36-BS36</f>
        <v>-551</v>
      </c>
      <c r="BV36" s="113" t="n">
        <v>0</v>
      </c>
      <c r="BW36" s="114" t="n">
        <v>0</v>
      </c>
      <c r="BX36" s="114" t="n">
        <v>0</v>
      </c>
      <c r="BZ36" s="114" t="n">
        <v>14.8</v>
      </c>
      <c r="CA36" s="114" t="n">
        <v>13.1</v>
      </c>
      <c r="CC36" s="114" t="n">
        <v>2.1</v>
      </c>
      <c r="CD36" s="114" t="n">
        <v>4.2</v>
      </c>
      <c r="CE36" s="114" t="n">
        <v>2.1</v>
      </c>
      <c r="CF36" s="114" t="n">
        <v>0</v>
      </c>
    </row>
    <row r="37" customFormat="false" ht="15" hidden="false" customHeight="false" outlineLevel="0" collapsed="false">
      <c r="A37" s="90"/>
      <c r="B37" s="91" t="n">
        <v>43252</v>
      </c>
      <c r="C37" s="92"/>
      <c r="D37" s="93"/>
      <c r="E37" s="94"/>
      <c r="F37" s="95"/>
      <c r="G37" s="95"/>
      <c r="H37" s="96"/>
      <c r="I37" s="96"/>
      <c r="J37" s="96"/>
      <c r="K37" s="96"/>
      <c r="L37" s="97"/>
      <c r="M37" s="97"/>
      <c r="N37" s="97"/>
      <c r="O37" s="97"/>
      <c r="P37" s="97"/>
      <c r="Q37" s="92"/>
      <c r="R37" s="203"/>
      <c r="S37" s="112"/>
      <c r="T37" s="112"/>
      <c r="U37" s="112"/>
      <c r="V37" s="216"/>
      <c r="W37" s="96"/>
      <c r="X37" s="96"/>
      <c r="Y37" s="96"/>
      <c r="Z37" s="221"/>
      <c r="AA37" s="221"/>
      <c r="AB37" s="97"/>
      <c r="AC37" s="100" t="n">
        <f aca="false">V37-U37+AZ37</f>
        <v>0</v>
      </c>
      <c r="AD37" s="101" t="n">
        <f aca="false">U37-T37</f>
        <v>0</v>
      </c>
      <c r="AE37" s="95"/>
      <c r="AF37" s="102" t="str">
        <f aca="false">IF(AE37&gt;0, V37/(AE37*24),"no data")</f>
        <v>no data</v>
      </c>
      <c r="AG37" s="103" t="str">
        <f aca="false">IF(R37&gt;0,R37/24,"no data")</f>
        <v>no data</v>
      </c>
      <c r="AH37" s="102" t="str">
        <f aca="false">IF(U37&gt;0,(U37/R37),"no data")</f>
        <v>no data</v>
      </c>
      <c r="AI37" s="104" t="str">
        <f aca="false">IF(U37&gt;0,(1440-((W37*X37)+(Y37*Z37)+(AA37*AB37))/(W37+Y37+AA37))/1440,"no data")</f>
        <v>no data</v>
      </c>
      <c r="AJ37" s="105" t="str">
        <f aca="false">IF(U37&gt;0,(1440-((X37*W37+AT37*AU37)+(Z37*Y37+AV37*AW37)+(AA37*AB37+AX37*AY37))/(W37+Y37+AA37))/1440,"no data")</f>
        <v>no data</v>
      </c>
      <c r="AK37" s="210"/>
      <c r="AL37" s="211"/>
      <c r="AM37" s="94" t="n">
        <f aca="false">AK37*AL37</f>
        <v>0</v>
      </c>
      <c r="AN37" s="210"/>
      <c r="AO37" s="228"/>
      <c r="AP37" s="109" t="n">
        <f aca="false">AN37*AO37</f>
        <v>0</v>
      </c>
      <c r="AQ37" s="130" t="str">
        <f aca="false">IF(U37&gt;0,((((AK37*AL37)+(AN37*AO37))/(U37*1000))*1000000),"no data")</f>
        <v>no data</v>
      </c>
      <c r="AR37" s="111" t="str">
        <f aca="false">IF(S37&gt;0,S37/24, "no data")</f>
        <v>no data</v>
      </c>
      <c r="AS37" s="222"/>
      <c r="AT37" s="95"/>
      <c r="AU37" s="112"/>
      <c r="AV37" s="112"/>
      <c r="AW37" s="95"/>
      <c r="AX37" s="112"/>
      <c r="AY37" s="95"/>
      <c r="AZ37" s="95"/>
      <c r="BA37" s="223"/>
      <c r="BB37" s="113"/>
      <c r="BC37" s="113"/>
      <c r="BD37" s="113"/>
      <c r="BE37" s="113" t="n">
        <f aca="false">BC37-BB37</f>
        <v>0</v>
      </c>
      <c r="BF37" s="113" t="str">
        <f aca="false">AQ37</f>
        <v>no data</v>
      </c>
      <c r="BG37" s="173" t="n">
        <f aca="false">BD37/24</f>
        <v>0</v>
      </c>
      <c r="BH37" s="115"/>
      <c r="BI37" s="116"/>
      <c r="BJ37" s="117"/>
      <c r="BK37" s="118"/>
      <c r="BL37" s="118"/>
      <c r="BM37" s="118"/>
      <c r="BN37" s="113"/>
      <c r="BO37" s="118"/>
      <c r="BP37" s="119"/>
      <c r="BQ37" s="118"/>
      <c r="BR37" s="117"/>
      <c r="BS37" s="113"/>
      <c r="BT37" s="113"/>
      <c r="BU37" s="224" t="n">
        <f aca="false">BT37-BS37</f>
        <v>0</v>
      </c>
      <c r="BV37" s="113"/>
      <c r="BW37" s="114"/>
      <c r="BX37" s="114"/>
      <c r="BZ37" s="114"/>
      <c r="CA37" s="114"/>
      <c r="CC37" s="114"/>
      <c r="CD37" s="114"/>
      <c r="CE37" s="114"/>
      <c r="CF37" s="114"/>
    </row>
    <row r="38" customFormat="false" ht="15" hidden="false" customHeight="false" outlineLevel="0" collapsed="false">
      <c r="A38" s="90"/>
      <c r="B38" s="91" t="n">
        <v>43253</v>
      </c>
      <c r="C38" s="92"/>
      <c r="D38" s="93"/>
      <c r="E38" s="94"/>
      <c r="F38" s="95"/>
      <c r="G38" s="95"/>
      <c r="H38" s="96"/>
      <c r="I38" s="96"/>
      <c r="J38" s="96"/>
      <c r="K38" s="96"/>
      <c r="L38" s="97"/>
      <c r="M38" s="97"/>
      <c r="N38" s="97"/>
      <c r="O38" s="97"/>
      <c r="P38" s="97"/>
      <c r="Q38" s="92"/>
      <c r="R38" s="203"/>
      <c r="S38" s="112"/>
      <c r="T38" s="112"/>
      <c r="U38" s="112"/>
      <c r="V38" s="216"/>
      <c r="W38" s="96"/>
      <c r="X38" s="96"/>
      <c r="Y38" s="96"/>
      <c r="Z38" s="221"/>
      <c r="AA38" s="221"/>
      <c r="AB38" s="97"/>
      <c r="AC38" s="100" t="n">
        <f aca="false">V38-U38+AZ38</f>
        <v>0</v>
      </c>
      <c r="AD38" s="101" t="n">
        <f aca="false">U38-T38</f>
        <v>0</v>
      </c>
      <c r="AE38" s="95"/>
      <c r="AF38" s="102" t="str">
        <f aca="false">IF(AE38&gt;0, V38/(AE38*24),"no data")</f>
        <v>no data</v>
      </c>
      <c r="AG38" s="103" t="str">
        <f aca="false">IF(R38&gt;0,R38/24,"no data")</f>
        <v>no data</v>
      </c>
      <c r="AH38" s="102" t="str">
        <f aca="false">IF(U38&gt;0,(U38/R38),"no data")</f>
        <v>no data</v>
      </c>
      <c r="AI38" s="104" t="str">
        <f aca="false">IF(U38&gt;0,(1440-((W38*X38)+(Y38*Z38)+(AA38*AB38))/(W38+Y38+AA38))/1440,"no data")</f>
        <v>no data</v>
      </c>
      <c r="AJ38" s="105" t="str">
        <f aca="false">IF(U38&gt;0,(1440-((X38*W38+AT38*AU38)+(Z38*Y38+AV38*AW38)+(AA38*AB38+AX38*AY38))/(W38+Y38+AA38))/1440,"no data")</f>
        <v>no data</v>
      </c>
      <c r="AK38" s="210"/>
      <c r="AL38" s="211"/>
      <c r="AM38" s="94" t="n">
        <f aca="false">AK38*AL38</f>
        <v>0</v>
      </c>
      <c r="AN38" s="210"/>
      <c r="AO38" s="228"/>
      <c r="AP38" s="109" t="n">
        <f aca="false">AN38*AO38</f>
        <v>0</v>
      </c>
      <c r="AQ38" s="130" t="str">
        <f aca="false">IF(U38&gt;0,((((AK38*AL38)+(AN38*AO38))/(U38*1000))*1000000),"no data")</f>
        <v>no data</v>
      </c>
      <c r="AR38" s="111" t="str">
        <f aca="false">IF(S38&gt;0,S38/24, "no data")</f>
        <v>no data</v>
      </c>
      <c r="AS38" s="222"/>
      <c r="AT38" s="95"/>
      <c r="AU38" s="112"/>
      <c r="AV38" s="112"/>
      <c r="AW38" s="95"/>
      <c r="AX38" s="112"/>
      <c r="AY38" s="95"/>
      <c r="AZ38" s="95"/>
      <c r="BA38" s="223"/>
      <c r="BB38" s="113"/>
      <c r="BC38" s="113"/>
      <c r="BD38" s="113"/>
      <c r="BE38" s="113" t="n">
        <f aca="false">BC38-BB38</f>
        <v>0</v>
      </c>
      <c r="BF38" s="113" t="str">
        <f aca="false">AQ38</f>
        <v>no data</v>
      </c>
      <c r="BG38" s="173" t="n">
        <f aca="false">BD38/24</f>
        <v>0</v>
      </c>
      <c r="BH38" s="115"/>
      <c r="BI38" s="116"/>
      <c r="BJ38" s="117"/>
      <c r="BK38" s="118"/>
      <c r="BL38" s="118"/>
      <c r="BM38" s="118"/>
      <c r="BN38" s="113"/>
      <c r="BO38" s="118"/>
      <c r="BP38" s="119"/>
      <c r="BQ38" s="118"/>
      <c r="BR38" s="117"/>
      <c r="BS38" s="113"/>
      <c r="BT38" s="113"/>
      <c r="BU38" s="224" t="n">
        <f aca="false">BT38-BS38</f>
        <v>0</v>
      </c>
      <c r="BV38" s="113"/>
      <c r="BW38" s="114"/>
      <c r="BX38" s="114"/>
      <c r="BZ38" s="114"/>
      <c r="CA38" s="114"/>
      <c r="CC38" s="114"/>
      <c r="CD38" s="114"/>
      <c r="CE38" s="114"/>
      <c r="CF38" s="114"/>
    </row>
    <row r="39" customFormat="false" ht="15" hidden="false" customHeight="false" outlineLevel="0" collapsed="false">
      <c r="A39" s="90"/>
      <c r="B39" s="91" t="n">
        <v>43254</v>
      </c>
      <c r="C39" s="92"/>
      <c r="D39" s="93"/>
      <c r="E39" s="94"/>
      <c r="F39" s="95"/>
      <c r="G39" s="95"/>
      <c r="H39" s="96"/>
      <c r="I39" s="96"/>
      <c r="J39" s="96"/>
      <c r="K39" s="96"/>
      <c r="L39" s="97"/>
      <c r="M39" s="97"/>
      <c r="N39" s="97"/>
      <c r="O39" s="97"/>
      <c r="P39" s="97"/>
      <c r="Q39" s="92"/>
      <c r="R39" s="203"/>
      <c r="S39" s="112"/>
      <c r="T39" s="112"/>
      <c r="U39" s="112"/>
      <c r="V39" s="216"/>
      <c r="W39" s="96"/>
      <c r="X39" s="96"/>
      <c r="Y39" s="96"/>
      <c r="Z39" s="221"/>
      <c r="AA39" s="221"/>
      <c r="AB39" s="97"/>
      <c r="AC39" s="100" t="n">
        <f aca="false">V39-U39+AZ39</f>
        <v>0</v>
      </c>
      <c r="AD39" s="101" t="n">
        <f aca="false">U39-T39</f>
        <v>0</v>
      </c>
      <c r="AE39" s="95"/>
      <c r="AF39" s="102" t="str">
        <f aca="false">IF(AE39&gt;0, V39/(AE39*24),"no data")</f>
        <v>no data</v>
      </c>
      <c r="AG39" s="103" t="str">
        <f aca="false">IF(R39&gt;0,R39/24,"no data")</f>
        <v>no data</v>
      </c>
      <c r="AH39" s="102" t="str">
        <f aca="false">IF(U39&gt;0,(U39/R39),"no data")</f>
        <v>no data</v>
      </c>
      <c r="AI39" s="104" t="str">
        <f aca="false">IF(U39&gt;0,(1440-((W39*X39)+(Y39*Z39)+(AA39*AB39))/(W39+Y39+AA39))/1440,"no data")</f>
        <v>no data</v>
      </c>
      <c r="AJ39" s="105" t="str">
        <f aca="false">IF(U39&gt;0,(1440-((X39*W39+AT39*AU39)+(Z39*Y39+AV39*AW39)+(AA39*AB39+AX39*AY39))/(W39+Y39+AA39))/1440,"no data")</f>
        <v>no data</v>
      </c>
      <c r="AK39" s="210"/>
      <c r="AL39" s="211"/>
      <c r="AM39" s="94" t="n">
        <f aca="false">AK39*AL39</f>
        <v>0</v>
      </c>
      <c r="AN39" s="210"/>
      <c r="AO39" s="228"/>
      <c r="AP39" s="109" t="n">
        <f aca="false">AN39*AO39</f>
        <v>0</v>
      </c>
      <c r="AQ39" s="130" t="str">
        <f aca="false">IF(U39&gt;0,((((AK39*AL39)+(AN39*AO39))/(U39*1000))*1000000),"no data")</f>
        <v>no data</v>
      </c>
      <c r="AR39" s="111" t="str">
        <f aca="false">IF(S39&gt;0,S39/24, "no data")</f>
        <v>no data</v>
      </c>
      <c r="AS39" s="222"/>
      <c r="AT39" s="95"/>
      <c r="AU39" s="112"/>
      <c r="AV39" s="112"/>
      <c r="AW39" s="95"/>
      <c r="AX39" s="112"/>
      <c r="AY39" s="95"/>
      <c r="AZ39" s="95"/>
      <c r="BA39" s="223"/>
      <c r="BB39" s="113"/>
      <c r="BC39" s="113"/>
      <c r="BD39" s="113"/>
      <c r="BE39" s="113" t="n">
        <f aca="false">BC39-BB39</f>
        <v>0</v>
      </c>
      <c r="BF39" s="113" t="str">
        <f aca="false">AQ39</f>
        <v>no data</v>
      </c>
      <c r="BG39" s="173" t="n">
        <f aca="false">BD39/24</f>
        <v>0</v>
      </c>
      <c r="BH39" s="115"/>
      <c r="BI39" s="116"/>
      <c r="BJ39" s="117"/>
      <c r="BK39" s="118"/>
      <c r="BL39" s="118"/>
      <c r="BM39" s="118"/>
      <c r="BN39" s="113"/>
      <c r="BO39" s="118"/>
      <c r="BP39" s="119"/>
      <c r="BQ39" s="118"/>
      <c r="BR39" s="117"/>
      <c r="BS39" s="113"/>
      <c r="BT39" s="113"/>
      <c r="BU39" s="224" t="n">
        <f aca="false">BT39-BS39</f>
        <v>0</v>
      </c>
      <c r="BV39" s="113"/>
      <c r="BW39" s="114"/>
      <c r="BX39" s="114"/>
      <c r="BZ39" s="114"/>
      <c r="CA39" s="114"/>
      <c r="CC39" s="114"/>
      <c r="CD39" s="114"/>
      <c r="CE39" s="114"/>
      <c r="CF39" s="114"/>
    </row>
    <row r="40" customFormat="false" ht="15" hidden="false" customHeight="false" outlineLevel="0" collapsed="false">
      <c r="A40" s="305"/>
      <c r="B40" s="306" t="s">
        <v>156</v>
      </c>
      <c r="C40" s="307" t="n">
        <f aca="false">AVERAGE(C6:C36)</f>
        <v>92.0738709677419</v>
      </c>
      <c r="D40" s="307" t="n">
        <f aca="false">AVERAGE(D6:D36)</f>
        <v>0.392467741935484</v>
      </c>
      <c r="E40" s="307" t="n">
        <f aca="false">AVERAGE(E6:E36)</f>
        <v>66.4148387096774</v>
      </c>
      <c r="F40" s="307" t="n">
        <f aca="false">AVERAGE(F6:F36)</f>
        <v>103.58064516129</v>
      </c>
      <c r="G40" s="307" t="n">
        <f aca="false">AVERAGE(G6:G36)</f>
        <v>80.5483870967742</v>
      </c>
      <c r="H40" s="307" t="n">
        <f aca="false">SUM(H6:H36)+(INT(SUM(I6:I36)/60))</f>
        <v>692</v>
      </c>
      <c r="I40" s="307" t="n">
        <f aca="false">SUM(I6:I36)-(INT(SUM(I6:I36)/60)*60)</f>
        <v>4</v>
      </c>
      <c r="J40" s="307" t="n">
        <f aca="false">SUM(J6:J36)+(INT(SUM(K6:K36)/60))</f>
        <v>676</v>
      </c>
      <c r="K40" s="307" t="n">
        <f aca="false">SUM(K6:K36)-(INT(SUM(K6:K36)/60)*60)</f>
        <v>33</v>
      </c>
      <c r="L40" s="307" t="n">
        <f aca="false">SUM(L6:L36)-(INT(SUM(L6:L36)/60)*60)</f>
        <v>0</v>
      </c>
      <c r="M40" s="307" t="n">
        <f aca="false">SUM(M6:M36)-(INT(SUM(M6:M36)/60)*60)</f>
        <v>0</v>
      </c>
      <c r="N40" s="307" t="n">
        <f aca="false">SUM(N6:N36)-(INT(SUM(N6:N36)/60)*60)</f>
        <v>0</v>
      </c>
      <c r="O40" s="307" t="n">
        <f aca="false">SUM(O6:O36)-(INT(SUM(O6:O36)/60)*60)</f>
        <v>0</v>
      </c>
      <c r="P40" s="307" t="n">
        <f aca="false">SUM(P6:P36)-(INT(SUM(P6:P36)/60)*60)</f>
        <v>1</v>
      </c>
      <c r="Q40" s="307" t="n">
        <f aca="false">SUM(Q6:Q36)-(INT(SUM(Q6:Q36)/60)*60)</f>
        <v>34</v>
      </c>
      <c r="R40" s="309" t="n">
        <f aca="false">SUM(R6:R36)</f>
        <v>107632</v>
      </c>
      <c r="S40" s="309" t="n">
        <f aca="false">SUM(S6:S36)</f>
        <v>94378</v>
      </c>
      <c r="T40" s="309" t="n">
        <f aca="false">SUM(T6:T36)</f>
        <v>93991</v>
      </c>
      <c r="U40" s="391" t="n">
        <v>90125.04</v>
      </c>
      <c r="V40" s="309" t="n">
        <f aca="false">SUM(V6:V36)</f>
        <v>92896</v>
      </c>
      <c r="W40" s="311" t="n">
        <f aca="false">AVERAGE(W6:W36)</f>
        <v>42.9032258064516</v>
      </c>
      <c r="X40" s="311" t="n">
        <f aca="false">SUM(X6:X36)</f>
        <v>2674</v>
      </c>
      <c r="Y40" s="311" t="n">
        <f aca="false">AVERAGE(Y6:Y36)</f>
        <v>44.3225806451613</v>
      </c>
      <c r="Z40" s="311" t="n">
        <f aca="false">SUM(Z6:Z36)</f>
        <v>3532</v>
      </c>
      <c r="AA40" s="311" t="n">
        <f aca="false">AVERAGE(AA6:AA36)</f>
        <v>56.6774193548387</v>
      </c>
      <c r="AB40" s="311" t="n">
        <f aca="false">SUM(AB6:AB36)</f>
        <v>2906</v>
      </c>
      <c r="AC40" s="312" t="n">
        <f aca="false">V40-U40+AZ40</f>
        <v>2807.96000000001</v>
      </c>
      <c r="AD40" s="313" t="n">
        <f aca="false">(SUM($AD$6:$AD$36))</f>
        <v>-4067</v>
      </c>
      <c r="AE40" s="313" t="n">
        <f aca="false">AVERAGE(AE6:AE36)</f>
        <v>135.645161290323</v>
      </c>
      <c r="AF40" s="314" t="n">
        <f aca="false">AVERAGE(AF6:AF36)</f>
        <v>0.905419321299304</v>
      </c>
      <c r="AG40" s="315" t="n">
        <f aca="false">AVERAGE(AG6:AG36)</f>
        <v>144.666666666667</v>
      </c>
      <c r="AH40" s="314" t="n">
        <f aca="false">U40/R40</f>
        <v>0.837344284227739</v>
      </c>
      <c r="AI40" s="314" t="n">
        <f aca="false">AVERAGE(AI6:AI36)</f>
        <v>0.93205147918846</v>
      </c>
      <c r="AJ40" s="314" t="n">
        <f aca="false">AVERAGE(AJ6:AJ36)</f>
        <v>0.866167484452415</v>
      </c>
      <c r="AK40" s="316" t="n">
        <f aca="false">SUM(AK6:AK36)</f>
        <v>267.009</v>
      </c>
      <c r="AL40" s="316" t="n">
        <f aca="false">AVERAGE(AL6:AL36)</f>
        <v>142.251935483871</v>
      </c>
      <c r="AM40" s="316" t="n">
        <f aca="false">SUM(AM6:AM36)</f>
        <v>39216.4753</v>
      </c>
      <c r="AN40" s="316" t="n">
        <f aca="false">SUM(AN6:AN36)</f>
        <v>765.75832</v>
      </c>
      <c r="AO40" s="313" t="n">
        <f aca="false">AVERAGE(AO6:AO36)</f>
        <v>974.297201077606</v>
      </c>
      <c r="AP40" s="315" t="n">
        <f aca="false">SUM(AP6:AP36)</f>
        <v>745903.619608218</v>
      </c>
      <c r="AQ40" s="317" t="n">
        <f aca="false">((AM40+AP40))/(U40*1000)*1000000</f>
        <v>8711.45349736564</v>
      </c>
      <c r="AR40" s="392" t="n">
        <f aca="false">AVERAGE(AR6:AR36)</f>
        <v>126.852150537634</v>
      </c>
      <c r="AS40" s="36"/>
      <c r="AT40" s="319" t="n">
        <f aca="false">SUM(AT6:AT36)</f>
        <v>72</v>
      </c>
      <c r="AU40" s="319" t="n">
        <f aca="false">SUM(AU6:AU36)</f>
        <v>442</v>
      </c>
      <c r="AV40" s="319" t="n">
        <f aca="false">SUM(AV6:AV36)</f>
        <v>140</v>
      </c>
      <c r="AW40" s="319" t="n">
        <f aca="false">SUM(AW6:AW36)</f>
        <v>469</v>
      </c>
      <c r="AX40" s="319" t="n">
        <f aca="false">SUM(AX6:AX36)</f>
        <v>406</v>
      </c>
      <c r="AY40" s="319" t="n">
        <f aca="false">SUM(AY6:AY36)</f>
        <v>27217</v>
      </c>
      <c r="AZ40" s="319" t="n">
        <f aca="false">SUM(AZ6:AZ36)</f>
        <v>37</v>
      </c>
      <c r="BB40" s="320" t="n">
        <f aca="false">SUM(BB6:BB36)</f>
        <v>29987</v>
      </c>
      <c r="BC40" s="320" t="n">
        <f aca="false">SUM(BC6:BC36)</f>
        <v>30285</v>
      </c>
      <c r="BD40" s="320" t="n">
        <f aca="false">SUM(BD6:BD36)</f>
        <v>32624</v>
      </c>
      <c r="BE40" s="5" t="n">
        <f aca="false">(BC40-BB40)</f>
        <v>298</v>
      </c>
      <c r="BF40" s="321" t="n">
        <f aca="false">AQ40</f>
        <v>8711.45349736564</v>
      </c>
      <c r="BG40" s="321" t="n">
        <f aca="false">AVERAGE(BG6:BG36)</f>
        <v>43.8494623655914</v>
      </c>
      <c r="BH40" s="321" t="n">
        <f aca="false">SUM(BH6:BH36)</f>
        <v>21.866</v>
      </c>
      <c r="BI40" s="321" t="n">
        <f aca="false">SUM(BI6:BI36)</f>
        <v>19.24</v>
      </c>
      <c r="BJ40" s="321" t="n">
        <f aca="false">AVERAGE(BJ6:BJ36)</f>
        <v>26.1809677419355</v>
      </c>
      <c r="BK40" s="321" t="n">
        <f aca="false">AVERAGE(BK6:BK36)</f>
        <v>25.2245161290323</v>
      </c>
      <c r="BL40" s="321" t="n">
        <f aca="false">AVERAGE(BL6:BL36)</f>
        <v>20.1458064516129</v>
      </c>
      <c r="BM40" s="321" t="n">
        <f aca="false">AVERAGE(BM6:BM36)</f>
        <v>24.7232258064516</v>
      </c>
      <c r="BN40" s="321" t="n">
        <f aca="false">AVERAGE(BN6:BN36)</f>
        <v>983.126774193548</v>
      </c>
      <c r="BO40" s="321" t="n">
        <f aca="false">AVERAGE(BO6:BO36)</f>
        <v>50.0741935483871</v>
      </c>
      <c r="BP40" s="321" t="n">
        <f aca="false">AVERAGE(BP6:BP36)</f>
        <v>0.909525806451613</v>
      </c>
      <c r="BQ40" s="321" t="n">
        <f aca="false">AVERAGE(BQ6:BQ36)</f>
        <v>95.261935483871</v>
      </c>
      <c r="BR40" s="321" t="n">
        <f aca="false">AVERAGE(BR6:BR36)</f>
        <v>83.5216129032258</v>
      </c>
      <c r="BS40" s="321" t="n">
        <f aca="false">AVERAGE(BS6:BS36)</f>
        <v>12275.3548387097</v>
      </c>
      <c r="BT40" s="321" t="n">
        <f aca="false">AVERAGE(BT6:BT36)</f>
        <v>11448.7096774194</v>
      </c>
      <c r="BU40" s="5"/>
      <c r="BV40" s="322" t="n">
        <f aca="false">(SUM(BV6:BV36))</f>
        <v>41.106</v>
      </c>
      <c r="BW40" s="322" t="n">
        <f aca="false">(SUM(BW6:BW36))</f>
        <v>303.6</v>
      </c>
      <c r="BX40" s="322" t="n">
        <f aca="false">(SUM(BX6:BX36))</f>
        <v>280.53</v>
      </c>
      <c r="BZ40" s="322" t="n">
        <f aca="false">(SUM(BZ6:BZ36))</f>
        <v>687.42</v>
      </c>
      <c r="CA40" s="322" t="n">
        <f aca="false">(SUM(CA6:CA36))</f>
        <v>224.62</v>
      </c>
      <c r="CC40" s="322"/>
      <c r="CD40" s="322"/>
      <c r="CE40" s="322"/>
      <c r="CF40" s="322"/>
    </row>
    <row r="41" customFormat="false" ht="15.75" hidden="false" customHeight="false" outlineLevel="0" collapsed="false">
      <c r="A41" s="323"/>
      <c r="B41" s="324" t="s">
        <v>157</v>
      </c>
      <c r="C41" s="325" t="s">
        <v>158</v>
      </c>
      <c r="D41" s="326" t="s">
        <v>159</v>
      </c>
      <c r="E41" s="326"/>
      <c r="F41" s="327" t="s">
        <v>160</v>
      </c>
      <c r="G41" s="327" t="s">
        <v>161</v>
      </c>
      <c r="H41" s="327" t="s">
        <v>87</v>
      </c>
      <c r="I41" s="327" t="s">
        <v>88</v>
      </c>
      <c r="J41" s="327" t="s">
        <v>87</v>
      </c>
      <c r="K41" s="327" t="s">
        <v>88</v>
      </c>
      <c r="L41" s="327" t="s">
        <v>87</v>
      </c>
      <c r="M41" s="327" t="s">
        <v>88</v>
      </c>
      <c r="N41" s="327" t="s">
        <v>87</v>
      </c>
      <c r="O41" s="327" t="s">
        <v>88</v>
      </c>
      <c r="P41" s="327" t="s">
        <v>87</v>
      </c>
      <c r="Q41" s="327" t="s">
        <v>88</v>
      </c>
      <c r="R41" s="328" t="s">
        <v>164</v>
      </c>
      <c r="S41" s="328" t="s">
        <v>164</v>
      </c>
      <c r="T41" s="328" t="s">
        <v>164</v>
      </c>
      <c r="U41" s="328" t="s">
        <v>164</v>
      </c>
      <c r="V41" s="328" t="s">
        <v>164</v>
      </c>
      <c r="W41" s="328" t="s">
        <v>165</v>
      </c>
      <c r="X41" s="328" t="s">
        <v>166</v>
      </c>
      <c r="Y41" s="328" t="s">
        <v>167</v>
      </c>
      <c r="Z41" s="328" t="s">
        <v>166</v>
      </c>
      <c r="AA41" s="328" t="s">
        <v>167</v>
      </c>
      <c r="AB41" s="328" t="s">
        <v>166</v>
      </c>
      <c r="AC41" s="328" t="s">
        <v>168</v>
      </c>
      <c r="AD41" s="328" t="s">
        <v>169</v>
      </c>
      <c r="AE41" s="328" t="s">
        <v>170</v>
      </c>
      <c r="AF41" s="328" t="s">
        <v>171</v>
      </c>
      <c r="AG41" s="328" t="s">
        <v>172</v>
      </c>
      <c r="AH41" s="328" t="s">
        <v>172</v>
      </c>
      <c r="AI41" s="328"/>
      <c r="AJ41" s="328" t="s">
        <v>172</v>
      </c>
      <c r="AK41" s="328" t="s">
        <v>173</v>
      </c>
      <c r="AL41" s="328" t="s">
        <v>172</v>
      </c>
      <c r="AM41" s="328"/>
      <c r="AN41" s="328" t="s">
        <v>173</v>
      </c>
      <c r="AO41" s="328" t="s">
        <v>172</v>
      </c>
      <c r="AP41" s="329"/>
      <c r="AQ41" s="330" t="s">
        <v>172</v>
      </c>
      <c r="AR41" s="331"/>
      <c r="AS41" s="332"/>
      <c r="AZ41" s="333" t="s">
        <v>173</v>
      </c>
      <c r="BF41" s="334" t="str">
        <f aca="false">AQ41</f>
        <v>Avg.</v>
      </c>
      <c r="BS41" s="5"/>
      <c r="BT41" s="5"/>
      <c r="BU41" s="5"/>
    </row>
    <row r="42" customFormat="false" ht="15.75" hidden="false" customHeight="false" outlineLevel="0" collapsed="false">
      <c r="B42" s="336"/>
      <c r="C42" s="336"/>
      <c r="D42" s="336"/>
      <c r="E42" s="336"/>
      <c r="F42" s="336"/>
      <c r="G42" s="336"/>
      <c r="H42" s="336"/>
      <c r="I42" s="336"/>
      <c r="J42" s="336"/>
      <c r="K42" s="336"/>
      <c r="L42" s="336"/>
      <c r="M42" s="336"/>
      <c r="N42" s="336"/>
      <c r="O42" s="336"/>
      <c r="P42" s="336"/>
      <c r="Q42" s="336"/>
      <c r="R42" s="336"/>
      <c r="S42" s="336"/>
      <c r="T42" s="336"/>
      <c r="U42" s="336"/>
      <c r="V42" s="336"/>
      <c r="W42" s="336"/>
      <c r="X42" s="336"/>
      <c r="Y42" s="336"/>
      <c r="Z42" s="336"/>
      <c r="AA42" s="336"/>
      <c r="AB42" s="336"/>
      <c r="AC42" s="336"/>
      <c r="AD42" s="336"/>
      <c r="AE42" s="336"/>
      <c r="AF42" s="336"/>
      <c r="AG42" s="336"/>
      <c r="AH42" s="336"/>
      <c r="AI42" s="336"/>
      <c r="AJ42" s="336"/>
      <c r="AK42" s="336"/>
      <c r="AL42" s="336"/>
      <c r="AM42" s="338"/>
      <c r="AQ42" s="339"/>
      <c r="AR42" s="339"/>
      <c r="BA42" s="340"/>
      <c r="BB42" s="341"/>
      <c r="BC42" s="341"/>
      <c r="BD42" s="341"/>
      <c r="BE42" s="5"/>
      <c r="BS42" s="5"/>
      <c r="BT42" s="5"/>
      <c r="BU42" s="5"/>
    </row>
    <row r="43" customFormat="false" ht="60.75" hidden="false" customHeight="true" outlineLevel="0" collapsed="false">
      <c r="B43" s="342" t="s">
        <v>174</v>
      </c>
      <c r="C43" s="342" t="s">
        <v>175</v>
      </c>
      <c r="D43" s="342" t="s">
        <v>176</v>
      </c>
      <c r="E43" s="343"/>
      <c r="F43" s="342" t="s">
        <v>177</v>
      </c>
      <c r="G43" s="342"/>
      <c r="H43" s="342" t="s">
        <v>178</v>
      </c>
      <c r="I43" s="342"/>
      <c r="J43" s="342" t="s">
        <v>179</v>
      </c>
      <c r="K43" s="342"/>
      <c r="L43" s="342" t="s">
        <v>180</v>
      </c>
      <c r="M43" s="342"/>
      <c r="N43" s="342" t="s">
        <v>181</v>
      </c>
      <c r="O43" s="342"/>
      <c r="P43" s="342" t="s">
        <v>182</v>
      </c>
      <c r="Q43" s="342"/>
      <c r="R43" s="344" t="s">
        <v>183</v>
      </c>
      <c r="S43" s="345" t="s">
        <v>184</v>
      </c>
      <c r="T43" s="346" t="s">
        <v>185</v>
      </c>
      <c r="U43" s="342" t="s">
        <v>19</v>
      </c>
      <c r="V43" s="346" t="s">
        <v>20</v>
      </c>
      <c r="W43" s="342" t="s">
        <v>186</v>
      </c>
      <c r="X43" s="342" t="s">
        <v>22</v>
      </c>
      <c r="Y43" s="342" t="s">
        <v>187</v>
      </c>
      <c r="Z43" s="342" t="s">
        <v>24</v>
      </c>
      <c r="AA43" s="342" t="s">
        <v>26</v>
      </c>
      <c r="AB43" s="342" t="s">
        <v>25</v>
      </c>
      <c r="AC43" s="345" t="s">
        <v>27</v>
      </c>
      <c r="AD43" s="347" t="s">
        <v>152</v>
      </c>
      <c r="AE43" s="348" t="s">
        <v>29</v>
      </c>
      <c r="AF43" s="348" t="s">
        <v>30</v>
      </c>
      <c r="AG43" s="348" t="s">
        <v>188</v>
      </c>
      <c r="AH43" s="342" t="s">
        <v>189</v>
      </c>
      <c r="AI43" s="342" t="s">
        <v>33</v>
      </c>
      <c r="AJ43" s="349" t="s">
        <v>34</v>
      </c>
      <c r="AK43" s="346" t="s">
        <v>190</v>
      </c>
      <c r="AL43" s="350" t="s">
        <v>153</v>
      </c>
      <c r="AM43" s="350" t="s">
        <v>154</v>
      </c>
      <c r="AN43" s="346" t="s">
        <v>191</v>
      </c>
      <c r="AO43" s="350" t="s">
        <v>192</v>
      </c>
      <c r="AP43" s="350" t="s">
        <v>41</v>
      </c>
      <c r="AQ43" s="349" t="s">
        <v>193</v>
      </c>
      <c r="AR43" s="351"/>
      <c r="AS43" s="351"/>
      <c r="BA43" s="340"/>
      <c r="BB43" s="341"/>
      <c r="BC43" s="341"/>
      <c r="BD43" s="341"/>
      <c r="BE43" s="352" t="n">
        <f aca="false">AVERAGE(BE27:BE30)</f>
        <v>57.25</v>
      </c>
      <c r="BS43" s="5"/>
      <c r="BT43" s="5"/>
      <c r="BU43" s="5"/>
    </row>
    <row r="44" customFormat="false" ht="15" hidden="false" customHeight="false" outlineLevel="0" collapsed="false">
      <c r="B44" s="353" t="s">
        <v>104</v>
      </c>
      <c r="C44" s="354" t="n">
        <f aca="false">IF(C5=0,"no data",AVERAGE(C5:C11))</f>
        <v>91.75</v>
      </c>
      <c r="D44" s="354" t="n">
        <f aca="false">IF(D5=0,"no data",AVERAGE(D5:D11))*100</f>
        <v>40.48</v>
      </c>
      <c r="E44" s="354" t="n">
        <f aca="false">IF(E5=0,"no data",AVERAGE(E5:E11))</f>
        <v>67.1414285714286</v>
      </c>
      <c r="F44" s="354" t="n">
        <f aca="false">IF(F5=0,"no data",AVERAGE(F5:F11))</f>
        <v>102.571428571429</v>
      </c>
      <c r="G44" s="354" t="n">
        <f aca="false">IF(G5=0,"no data",AVERAGE(G5:G11))</f>
        <v>81</v>
      </c>
      <c r="H44" s="354" t="n">
        <f aca="false">SUM(H5:H11)+INT(SUM(I5:I11)/60)</f>
        <v>166</v>
      </c>
      <c r="I44" s="354" t="n">
        <f aca="false">SUM(I5:I11)-INT(SUM(I5:I11)/60)*60</f>
        <v>21</v>
      </c>
      <c r="J44" s="354" t="n">
        <f aca="false">SUM(J5:J11)+INT(SUM(K5:K11)/60)</f>
        <v>150</v>
      </c>
      <c r="K44" s="354" t="n">
        <f aca="false">SUM(K5:K11)-INT(SUM(K5:K11)/60)*60</f>
        <v>33</v>
      </c>
      <c r="L44" s="354" t="n">
        <f aca="false">SUM(L5:L11)+INT(SUM(M5:M11)/60)</f>
        <v>0</v>
      </c>
      <c r="M44" s="354" t="n">
        <f aca="false">SUM(M5:M11)-INT(SUM(M5:M11)/60)*60</f>
        <v>0</v>
      </c>
      <c r="N44" s="354" t="n">
        <f aca="false">SUM(N5:N11)+INT(SUM(O5:O11)/60)</f>
        <v>0</v>
      </c>
      <c r="O44" s="354" t="n">
        <f aca="false">SUM(O5:O11)-INT(SUM(O5:O11)/60)*60</f>
        <v>0</v>
      </c>
      <c r="P44" s="354" t="n">
        <f aca="false">SUM(P5:P11)+INT(SUM(Q5:Q11)/60)</f>
        <v>114</v>
      </c>
      <c r="Q44" s="354" t="n">
        <f aca="false">SUM(Q5:Q11)-INT(SUM(Q5:Q11)/60)*60</f>
        <v>2</v>
      </c>
      <c r="R44" s="355" t="n">
        <f aca="false">IF(C5=0,"no data", AVERAGE(R5:R11))</f>
        <v>3461.28571428571</v>
      </c>
      <c r="S44" s="355" t="n">
        <f aca="false">IF(D5=0,"no data", AVERAGE(S5:S11))</f>
        <v>3152.42857142857</v>
      </c>
      <c r="T44" s="355" t="n">
        <f aca="false">IF(E5=0,"no data", AVERAGE(T5:T11))</f>
        <v>3152.42857142857</v>
      </c>
      <c r="U44" s="356" t="n">
        <f aca="false">IF(U5=0,"no data", SUM(U5:U11))</f>
        <v>21594</v>
      </c>
      <c r="V44" s="356" t="n">
        <f aca="false">IF(V5=0,"no data", SUM(V5:V11))</f>
        <v>22317</v>
      </c>
      <c r="W44" s="357" t="n">
        <f aca="false">IF(W5=0,"no data", AVERAGE(W5:W11))</f>
        <v>42.7142857142857</v>
      </c>
      <c r="X44" s="358" t="n">
        <f aca="false">IF(AND(X5=0,X6=0,X7=0,X8=0,X9=0,X10=0,X11=0),"No outage",SUM(X5:X11))</f>
        <v>62</v>
      </c>
      <c r="Y44" s="357" t="n">
        <f aca="false">IF(Y5=0,"no data", AVERAGE(Y5:Y11))</f>
        <v>43.8571428571429</v>
      </c>
      <c r="Z44" s="358" t="n">
        <f aca="false">IF(AND(Z5=0,Z6=0,Z7=0,Z8=0,Z9=0,Z10=0,Z11=0),"No outage",SUM(Z5:Z11))</f>
        <v>918</v>
      </c>
      <c r="AA44" s="359" t="str">
        <f aca="false">IF(AND(AB5=0,AB6=0,AB7=0,AB8=0,AB9=0, AB10=0,AB11=0),"No outage",SUM(AB5:AB11))</f>
        <v>No outage</v>
      </c>
      <c r="AB44" s="359" t="n">
        <f aca="false">IF(AA5=0,"no data", AVERAGE(AA5:AA11))</f>
        <v>56.1428571428572</v>
      </c>
      <c r="AC44" s="354" t="str">
        <f aca="false">IF(Z5=0,"no data", SUM(AC5:AC11))</f>
        <v>no data</v>
      </c>
      <c r="AD44" s="354" t="n">
        <f aca="false">IF(AD5=0,"no data", SUM(AD5:AD11))</f>
        <v>-473</v>
      </c>
      <c r="AE44" s="357" t="n">
        <f aca="false">IF(AE5=0,"no data", AVERAGE(AE5:AE11))</f>
        <v>144.714285714286</v>
      </c>
      <c r="AF44" s="360" t="n">
        <f aca="false">IF(AF5=0,"no data", AVERAGE(AF5:AF11))</f>
        <v>0.916534639170925</v>
      </c>
      <c r="AG44" s="359" t="n">
        <f aca="false">IF(AG5=0,"no data", AVERAGE(AG5:AG11))</f>
        <v>144.220238095238</v>
      </c>
      <c r="AH44" s="360" t="n">
        <f aca="false">IF(AH5=0,"no data", AVERAGE(AH5:AH11))</f>
        <v>0.892185940125134</v>
      </c>
      <c r="AI44" s="360" t="n">
        <f aca="false">IF(AI5=0,"no data", AVERAGE(AI5:AI11))</f>
        <v>0.969737857628483</v>
      </c>
      <c r="AJ44" s="360" t="n">
        <f aca="false">IF(AJ5=0,"no data", AVERAGE(AJ5:AJ11))</f>
        <v>0.929049838140581</v>
      </c>
      <c r="AK44" s="359" t="n">
        <f aca="false">IF(AK5=0,"no data", SUM(AK5:AK11))</f>
        <v>59.896</v>
      </c>
      <c r="AL44" s="359" t="n">
        <f aca="false">IF(AL5=0,"no data", AVERAGE(AL5:AL11))</f>
        <v>143.612857142857</v>
      </c>
      <c r="AM44" s="359" t="n">
        <f aca="false">AK44*AL44</f>
        <v>8601.83569142857</v>
      </c>
      <c r="AN44" s="359" t="n">
        <f aca="false">IF(AN5=0,"no data", SUM(AN5:AN11))</f>
        <v>187.447</v>
      </c>
      <c r="AO44" s="359" t="n">
        <f aca="false">IF(AO5=0,"no data", AVERAGE(AO5:AO11))</f>
        <v>971.979703410111</v>
      </c>
      <c r="AP44" s="359" t="n">
        <f aca="false">AN44*AO44</f>
        <v>182194.679465115</v>
      </c>
      <c r="AQ44" s="361" t="n">
        <f aca="false">IF(AQ5=0,"no data", AVERAGE(AQ5:AQ11))</f>
        <v>8846.46033442215</v>
      </c>
      <c r="AR44" s="362"/>
      <c r="AS44" s="363"/>
      <c r="BA44" s="340"/>
      <c r="BB44" s="341"/>
      <c r="BC44" s="341"/>
      <c r="BD44" s="341"/>
      <c r="BS44" s="5"/>
      <c r="BT44" s="5"/>
      <c r="BU44" s="5"/>
    </row>
    <row r="45" customFormat="false" ht="15" hidden="false" customHeight="false" outlineLevel="0" collapsed="false">
      <c r="B45" s="353" t="s">
        <v>105</v>
      </c>
      <c r="C45" s="364" t="n">
        <f aca="false">IF(C12=0,"no data", AVERAGE(C12:C18))</f>
        <v>90.1242857142857</v>
      </c>
      <c r="D45" s="365" t="n">
        <f aca="false">IF(D12=0,"no data", AVERAGE(D12:D18))</f>
        <v>0.426657142857143</v>
      </c>
      <c r="E45" s="358" t="n">
        <f aca="false">IF(E12=0,"no data", AVERAGE(E12:E18))</f>
        <v>66.6485714285714</v>
      </c>
      <c r="F45" s="364" t="n">
        <f aca="false">IF(F12=0,"no data", AVERAGE(F12:F18))</f>
        <v>101.142857142857</v>
      </c>
      <c r="G45" s="364" t="n">
        <f aca="false">IF(G12=0,"no data", AVERAGE(G12:G18))</f>
        <v>78.4285714285714</v>
      </c>
      <c r="H45" s="364" t="n">
        <f aca="false">SUM(H12:H18)+INT(SUM(I12:I18)/60)</f>
        <v>168</v>
      </c>
      <c r="I45" s="364" t="n">
        <f aca="false">SUM(I12:I18)-INT(SUM(J12:J18)/60)</f>
        <v>-2</v>
      </c>
      <c r="J45" s="364" t="n">
        <f aca="false">SUM(J12:J18)+INT(SUM(K12:K18)/60)</f>
        <v>168</v>
      </c>
      <c r="K45" s="364" t="n">
        <f aca="false">SUM(K12:K18)-INT(SUM(L12:L18)/60)*60</f>
        <v>0</v>
      </c>
      <c r="L45" s="364" t="n">
        <f aca="false">SUM(L12:L18)+INT(SUM(M12:M18)/60)</f>
        <v>0</v>
      </c>
      <c r="M45" s="364" t="n">
        <f aca="false">SUM(M12:M18)-INT(SUM(N12:N18)/60)*60</f>
        <v>0</v>
      </c>
      <c r="N45" s="364" t="n">
        <f aca="false">SUM(N12:N18)+INT(SUM(O12:O18)/60)</f>
        <v>0</v>
      </c>
      <c r="O45" s="364" t="n">
        <v>0</v>
      </c>
      <c r="P45" s="364" t="n">
        <f aca="false">SUM(P12:P18)+INT(SUM(Q12:Q18)/60)</f>
        <v>127</v>
      </c>
      <c r="Q45" s="364" t="n">
        <f aca="false">SUM(Q8:Q12)-INT(SUM(Q12:Q18)/60)*60</f>
        <v>-58</v>
      </c>
      <c r="R45" s="356" t="n">
        <f aca="false">IF(R12=0,"no data", AVERAGE(R12:R18))</f>
        <v>3495.42857142857</v>
      </c>
      <c r="S45" s="356" t="n">
        <f aca="false">IF(S12=0,"no data", AVERAGE(S12:S18))</f>
        <v>3365.57142857143</v>
      </c>
      <c r="T45" s="356" t="n">
        <f aca="false">IF(T12=0,"no data", AVERAGE(T12:T18))</f>
        <v>3330.28571428571</v>
      </c>
      <c r="U45" s="356" t="n">
        <f aca="false">IF(U12=0,"no data", SUM(U12:U18))</f>
        <v>22868</v>
      </c>
      <c r="V45" s="356" t="n">
        <f aca="false">IF(V12=0,"no data", SUM(V12:V18))</f>
        <v>23610</v>
      </c>
      <c r="W45" s="356" t="n">
        <f aca="false">IF(W12=0,"no data", AVERAGE(W12:W18))</f>
        <v>42.8571428571429</v>
      </c>
      <c r="X45" s="358" t="str">
        <f aca="false">IF(AND(X12=0,X13=0,X14=0,X15=0,X16=0,X17=0,X18=0),"No outage",SUM(X12:X18))</f>
        <v>No outage</v>
      </c>
      <c r="Y45" s="356" t="n">
        <f aca="false">IF(Y12=0,"no data", AVERAGE(Y12:Y18))</f>
        <v>43.8571428571429</v>
      </c>
      <c r="Z45" s="358" t="str">
        <f aca="false">IF(AND(Z12=0,Z13=0,Z14=0,Z15=0,Z16=0,Z17=0,Z18=0),"No outage",SUM(Z12:Z18))</f>
        <v>No outage</v>
      </c>
      <c r="AA45" s="359" t="str">
        <f aca="false">IF(AND(AB12=0,AB13=0,AB14=0,AB15=0,AB16=0, AB17=0,AB18=0),"No outage",SUM(AB12:AB18))</f>
        <v>No outage</v>
      </c>
      <c r="AB45" s="359" t="n">
        <f aca="false">IF(AA6=12,"no data", AVERAGE(AA12:AA18))</f>
        <v>56.8571428571429</v>
      </c>
      <c r="AC45" s="356" t="n">
        <f aca="false">IF(AC12=0,"no data", SUM(AC12:AC18))</f>
        <v>742</v>
      </c>
      <c r="AD45" s="356" t="n">
        <f aca="false">IF(AD12=0,"no data", SUM(AD12:AD18))</f>
        <v>-444</v>
      </c>
      <c r="AE45" s="356" t="n">
        <f aca="false">IF(AE12=0,"no data", AVERAGE(AE12:AE18))</f>
        <v>145.714285714286</v>
      </c>
      <c r="AF45" s="366" t="n">
        <f aca="false">IF(AF12=0,"no data", AVERAGE(AF12:AF18))</f>
        <v>0.964967958276422</v>
      </c>
      <c r="AG45" s="356" t="n">
        <f aca="false">IF(AG12=0,"no data", AVERAGE(AG12:AG18))</f>
        <v>145.642857142857</v>
      </c>
      <c r="AH45" s="366" t="n">
        <f aca="false">IF(AH12=0,"no data", AVERAGE(AH12:AH18))</f>
        <v>0.934896048264601</v>
      </c>
      <c r="AI45" s="366" t="n">
        <f aca="false">IF(AI12=0,"no data", AVERAGE(AI12:AI18))</f>
        <v>1</v>
      </c>
      <c r="AJ45" s="366" t="n">
        <f aca="false">IF(AJ12=0,"no data", AVERAGE(AJ12:AJ18))</f>
        <v>0.97528969954146</v>
      </c>
      <c r="AK45" s="367" t="n">
        <f aca="false">IF(AK12=0,"no data",SUM(AK12:AK18))</f>
        <v>65.636</v>
      </c>
      <c r="AL45" s="368" t="n">
        <f aca="false">IF(AL12=0,"no data", AVERAGE(AL12:AL18))</f>
        <v>144.607142857143</v>
      </c>
      <c r="AM45" s="358" t="n">
        <f aca="false">AK45*AL45</f>
        <v>9491.43442857143</v>
      </c>
      <c r="AN45" s="358" t="n">
        <f aca="false">IF(AN12=0,"no data", SUM(AN12:AN18))</f>
        <v>197.05</v>
      </c>
      <c r="AO45" s="367" t="n">
        <f aca="false">IF(AO12=0,"no data",AVERAGE(AO12:AO18))</f>
        <v>972.582820680751</v>
      </c>
      <c r="AP45" s="358" t="n">
        <f aca="false">AN45*AO45</f>
        <v>191647.444815142</v>
      </c>
      <c r="AQ45" s="369" t="n">
        <f aca="false">IF(AQ12=0,"no data", AVERAGE(AQ12:AQ18))</f>
        <v>8793.47863704507</v>
      </c>
      <c r="AR45" s="362"/>
      <c r="AS45" s="363"/>
      <c r="BA45" s="340"/>
      <c r="BC45" s="341"/>
      <c r="BS45" s="5"/>
      <c r="BT45" s="5"/>
      <c r="BU45" s="5"/>
    </row>
    <row r="46" customFormat="false" ht="15" hidden="false" customHeight="false" outlineLevel="0" collapsed="false">
      <c r="A46" s="341"/>
      <c r="B46" s="353" t="s">
        <v>106</v>
      </c>
      <c r="C46" s="358" t="n">
        <f aca="false">IF(C19=0,"no data", AVERAGE(C19:C25))</f>
        <v>89.7471428571429</v>
      </c>
      <c r="D46" s="365" t="n">
        <f aca="false">IF(D19=0,"no data", AVERAGE(D19:D25))</f>
        <v>0.428885714285714</v>
      </c>
      <c r="E46" s="358" t="n">
        <f aca="false">IF(E19=0,"no data", AVERAGE(E19:E25))</f>
        <v>66.4985714285714</v>
      </c>
      <c r="F46" s="358" t="n">
        <f aca="false">IF(F19=0,"no data", AVERAGE(F19:F25))</f>
        <v>101.571428571429</v>
      </c>
      <c r="G46" s="358" t="n">
        <f aca="false">IF(G19=0,"no data", AVERAGE(G19:G25))</f>
        <v>79.8571428571429</v>
      </c>
      <c r="H46" s="364" t="n">
        <f aca="false">SUM(H19:H25)+INT(SUM(I19:I25)/60)</f>
        <v>130</v>
      </c>
      <c r="I46" s="364" t="n">
        <f aca="false">SUM(I19:I25)-INT(SUM(I25:I25)/60)*60</f>
        <v>78</v>
      </c>
      <c r="J46" s="364" t="n">
        <f aca="false">SUM(J19:J25)+INT(SUM(K19:K25)/60)</f>
        <v>128</v>
      </c>
      <c r="K46" s="364" t="n">
        <f aca="false">SUM(K19:K25)-INT(SUM(K19:K25)/60)*60</f>
        <v>57</v>
      </c>
      <c r="L46" s="364" t="n">
        <f aca="false">SUM(L19:L25)+INT(SUM(M19:M25)/60)</f>
        <v>0</v>
      </c>
      <c r="M46" s="364" t="n">
        <f aca="false">SUM(M19:M25)-INT(SUM(M19:M25)/60)*60</f>
        <v>0</v>
      </c>
      <c r="N46" s="364" t="n">
        <f aca="false">SUM(N19:N25)+INT(SUM(O19:O25)/60)</f>
        <v>0</v>
      </c>
      <c r="O46" s="364" t="n">
        <f aca="false">SUM(O19:O25)-INT(SUM(O19:O25)/60)*60</f>
        <v>0</v>
      </c>
      <c r="P46" s="364" t="n">
        <f aca="false">SUM(P19:P25)+INT(SUM(Q19:Q25)/60)</f>
        <v>12</v>
      </c>
      <c r="Q46" s="364" t="n">
        <f aca="false">SUM(Q19:Q25)-INT(SUM(Q19:Q25)/60)*60</f>
        <v>0</v>
      </c>
      <c r="R46" s="356" t="n">
        <f aca="false">IF(R19=0,"no data", AVERAGE(R19:R25))</f>
        <v>3501.14285714286</v>
      </c>
      <c r="S46" s="356" t="n">
        <f aca="false">IF(S19=0,"no data", AVERAGE(S19:S25))</f>
        <v>2574.85714285714</v>
      </c>
      <c r="T46" s="356" t="n">
        <f aca="false">IF(T19=0,"no data", AVERAGE(T19:T25))</f>
        <v>2554.85714285714</v>
      </c>
      <c r="U46" s="370" t="n">
        <f aca="false">IF(U19=0,"no data", SUM(U19:U25))</f>
        <v>16815</v>
      </c>
      <c r="V46" s="370" t="n">
        <f aca="false">IF(V19=0,"no data", SUM(V19:V25))</f>
        <v>17373</v>
      </c>
      <c r="W46" s="370" t="n">
        <f aca="false">IF(W19=0,"no data", AVERAGE(W19:W25))</f>
        <v>43.1428571428572</v>
      </c>
      <c r="X46" s="358" t="n">
        <f aca="false">IF(AND(X19=0,X20=0,X21=0,X22=0,X23=0,X24=0,X25=0),"No outage",SUM(X19:X25))</f>
        <v>1896</v>
      </c>
      <c r="Y46" s="370" t="n">
        <f aca="false">IF(Y19=0,"no data", AVERAGE(Y19:Y25))</f>
        <v>44.2857142857143</v>
      </c>
      <c r="Z46" s="358" t="n">
        <f aca="false">IF(AND(Z19=0,Z20=0,Z21=0,Z22=0,Z23=0,Z24=0,Z25=0),"No outage",SUM(Z19:Z25))</f>
        <v>2137</v>
      </c>
      <c r="AA46" s="359" t="n">
        <f aca="false">IF(AND(AB19=0,AB20=0,AB21=0,AB22=0,AB23=0, AB24=0,AB25=0),"No outage",SUM(AB19:AB25))</f>
        <v>2257</v>
      </c>
      <c r="AB46" s="359" t="n">
        <f aca="false">IF(AA19=0,"no data", AVERAGE(AA19:AA25))</f>
        <v>56.5714285714286</v>
      </c>
      <c r="AC46" s="358" t="n">
        <f aca="false">IF(AC19=0,"no data", SUM(AC19:AC25))</f>
        <v>584</v>
      </c>
      <c r="AD46" s="370" t="n">
        <f aca="false">IF(AD19=0,"no data", SUM(AD19:AD25))</f>
        <v>-1069</v>
      </c>
      <c r="AE46" s="358" t="n">
        <f aca="false">IF(AE19=0,"no data", AVERAGE(AE19:AE25))</f>
        <v>123.428571428571</v>
      </c>
      <c r="AF46" s="366" t="n">
        <f aca="false">IF(AF19=0,"no data", AVERAGE(AF19:AF25))</f>
        <v>0.782356356353264</v>
      </c>
      <c r="AG46" s="358" t="n">
        <f aca="false">IF(AG19=0,"no data", AVERAGE(AG19:AG25))</f>
        <v>145.880952380952</v>
      </c>
      <c r="AH46" s="366" t="n">
        <f aca="false">IF(AH19=0,"no data", AVERAGE(AH19:AH25))</f>
        <v>0.687043517048061</v>
      </c>
      <c r="AI46" s="366" t="n">
        <f aca="false">IF(AI19=0,"no data", AVERAGE(AI19:AI25))</f>
        <v>0.790423142636684</v>
      </c>
      <c r="AJ46" s="366" t="n">
        <f aca="false">IF(AJ19=0,"no data", AVERAGE(AJ19:AJ25))</f>
        <v>0.717670734459108</v>
      </c>
      <c r="AK46" s="358" t="n">
        <f aca="false">IF(AK19=0,"no data", SUM(AK19:AK25))</f>
        <v>52.11</v>
      </c>
      <c r="AL46" s="358" t="n">
        <f aca="false">IF(AL19=0,"no data", AVERAGE(AL19:AL25))</f>
        <v>124.324285714286</v>
      </c>
      <c r="AM46" s="358" t="n">
        <f aca="false">AK46*AL46</f>
        <v>6478.53852857143</v>
      </c>
      <c r="AN46" s="358" t="n">
        <f aca="false">IF(AN19=0,"no data", SUM(AN19:AN24))</f>
        <v>118.344151</v>
      </c>
      <c r="AO46" s="358" t="n">
        <f aca="false">IF(AO19=0,"no data", AVERAGE(AO19:AO24))</f>
        <v>974.325479900599</v>
      </c>
      <c r="AP46" s="358" t="n">
        <f aca="false">AN46*AO46</f>
        <v>115305.721716504</v>
      </c>
      <c r="AQ46" s="369" t="n">
        <f aca="false">IF(AQ19=0,"no data", AVERAGE(AQ19:AQ25))</f>
        <v>9668.67313575856</v>
      </c>
      <c r="AR46" s="362"/>
      <c r="AS46" s="363"/>
      <c r="AT46" s="341"/>
      <c r="AU46" s="341"/>
      <c r="AV46" s="341"/>
      <c r="AW46" s="341"/>
      <c r="AY46" s="341"/>
      <c r="AZ46" s="341"/>
      <c r="BA46" s="340"/>
      <c r="BB46" s="341"/>
      <c r="BC46" s="341"/>
      <c r="BD46" s="341"/>
      <c r="BE46" s="341"/>
      <c r="BF46" s="341"/>
      <c r="BG46" s="341"/>
      <c r="BS46" s="5"/>
      <c r="BT46" s="5"/>
      <c r="BU46" s="5"/>
    </row>
    <row r="47" customFormat="false" ht="15" hidden="false" customHeight="false" outlineLevel="0" collapsed="false">
      <c r="B47" s="353" t="s">
        <v>107</v>
      </c>
      <c r="C47" s="358" t="n">
        <f aca="false">IF(C26=0,"no data", AVERAGE(C26:C32))</f>
        <v>94.3714285714286</v>
      </c>
      <c r="D47" s="358" t="n">
        <f aca="false">IF(D26=0,"no data", AVERAGE(D26:D32))</f>
        <v>0.324371428571429</v>
      </c>
      <c r="E47" s="358" t="n">
        <f aca="false">IF(E26=0,"no data", AVERAGE(E26:E32))</f>
        <v>64.5314285714286</v>
      </c>
      <c r="F47" s="358" t="n">
        <f aca="false">IF(F26=0,"no data", AVERAGE(F26:F32))</f>
        <v>107</v>
      </c>
      <c r="G47" s="358" t="n">
        <f aca="false">IF(G26=0,"no data", AVERAGE(G26:G32))</f>
        <v>80.7142857142857</v>
      </c>
      <c r="H47" s="364" t="n">
        <f aca="false">SUM(H26:H32)+INT(SUM(I26:I32)/60)</f>
        <v>163</v>
      </c>
      <c r="I47" s="364" t="n">
        <f aca="false">SUM(I26:I32)-INT(SUM(I26:I32)/60)*60</f>
        <v>29</v>
      </c>
      <c r="J47" s="364" t="n">
        <f aca="false">SUM(J26:J32)+INT(SUM(K26:K32)/60)</f>
        <v>164</v>
      </c>
      <c r="K47" s="364" t="n">
        <f aca="false">SUM(K26:K32)-INT(SUM(K26:K32)/60)*60</f>
        <v>1</v>
      </c>
      <c r="L47" s="364" t="n">
        <f aca="false">SUM(L26:L32)+INT(SUM(M26:M32)/60)</f>
        <v>0</v>
      </c>
      <c r="M47" s="364" t="n">
        <f aca="false">SUM(M26:M32)-INT(SUM(M26:M32)/60)*60</f>
        <v>0</v>
      </c>
      <c r="N47" s="364" t="n">
        <f aca="false">SUM(N26:N32)+INT(SUM(O26:O32)/60)</f>
        <v>0</v>
      </c>
      <c r="O47" s="364" t="n">
        <f aca="false">SUM(O26:O32)-INT(SUM(O26:O32)/60)*60</f>
        <v>0</v>
      </c>
      <c r="P47" s="364" t="n">
        <f aca="false">SUM(P26:P32)+INT(SUM(Q26:Q32)/60)</f>
        <v>0</v>
      </c>
      <c r="Q47" s="364" t="n">
        <f aca="false">SUM(Q26:Q32)-INT(SUM(Q26:Q32)/60)*60</f>
        <v>0</v>
      </c>
      <c r="R47" s="356" t="n">
        <f aca="false">IF(R26=0,"no data", AVERAGE(R26:R32))</f>
        <v>3452.42857142857</v>
      </c>
      <c r="S47" s="356" t="n">
        <f aca="false">IF(S26=0,"no data", AVERAGE(S26:S32))</f>
        <v>3106.42857142857</v>
      </c>
      <c r="T47" s="356" t="n">
        <f aca="false">IF(T26=0,"no data", AVERAGE(T26:T32))</f>
        <v>3106.42857142857</v>
      </c>
      <c r="U47" s="356" t="n">
        <f aca="false">IF(U26=0,"no data", SUM(U26:U32))</f>
        <v>20746</v>
      </c>
      <c r="V47" s="356" t="n">
        <f aca="false">IF(V26=0,"no data", SUM(V26:V32))</f>
        <v>21421</v>
      </c>
      <c r="W47" s="370" t="n">
        <f aca="false">IF(W26=0,"no data", AVERAGE(W26:W32))</f>
        <v>43</v>
      </c>
      <c r="X47" s="358" t="n">
        <f aca="false">IF(AND(X26=0,X27=0,X28=0,X29=0,X30=0,X31=0,X32=0),"No outage",SUM(X26:X32))</f>
        <v>251</v>
      </c>
      <c r="Y47" s="370" t="n">
        <f aca="false">IF(Y26=0,"no data", AVERAGE(Y26:Y32))</f>
        <v>45</v>
      </c>
      <c r="Z47" s="358" t="n">
        <f aca="false">IF(AND(Z26=0,Z27=0,Z28=0,Z29=0,Z30=0,Z31=0,Z32=0),"No outage",SUM(Z26:Z32))</f>
        <v>170</v>
      </c>
      <c r="AA47" s="358" t="n">
        <f aca="false">IF(AND(AA26=0,AA27=0,AA28=0,AA29=0,AA30=0,AA31=0,AA32=0),"No outage",SUM(AA26:AA32))</f>
        <v>399</v>
      </c>
      <c r="AB47" s="359" t="n">
        <f aca="false">IF(AA26=0,"no data", AVERAGE(AA26:AA32))</f>
        <v>57</v>
      </c>
      <c r="AC47" s="356" t="n">
        <f aca="false">IF(AC26=0,"no data", SUM(AC26:AC32))</f>
        <v>678</v>
      </c>
      <c r="AD47" s="356" t="n">
        <f aca="false">IF(AD26=0,"no data", SUM(AD26:AD32))</f>
        <v>-999</v>
      </c>
      <c r="AE47" s="370" t="n">
        <f aca="false">IF(AE26=0,"no data", AVERAGE(AE26:AE32))</f>
        <v>133</v>
      </c>
      <c r="AF47" s="365" t="n">
        <f aca="false">IF(AF26=0,"no data", AVERAGE(AF26:AF32))</f>
        <v>0.958691371285356</v>
      </c>
      <c r="AG47" s="358" t="n">
        <f aca="false">IF(AG26=0,"no data", AVERAGE(AG26:AG32))</f>
        <v>143.85119047619</v>
      </c>
      <c r="AH47" s="365" t="n">
        <f aca="false">IF(AH26=0,"no data", AVERAGE(AH26:AH32))</f>
        <v>0.858512995487167</v>
      </c>
      <c r="AI47" s="365" t="n">
        <f aca="false">IF(AI26=0,"no data", AVERAGE(AI26:AI32))</f>
        <v>0.978334017515052</v>
      </c>
      <c r="AJ47" s="365" t="n">
        <f aca="false">IF(AJ26=0,"no data", AVERAGE(AJ26:AJ32))</f>
        <v>0.876452517788725</v>
      </c>
      <c r="AK47" s="356" t="n">
        <f aca="false">IF(AK26=0,"no data", SUM(AK26:AK32))</f>
        <v>63.919</v>
      </c>
      <c r="AL47" s="358" t="n">
        <f aca="false">IF(AL26=0,"no data", AVERAGE(AL26:AL32))</f>
        <v>150.77</v>
      </c>
      <c r="AM47" s="358" t="n">
        <f aca="false">AK47*AL47</f>
        <v>9637.06763</v>
      </c>
      <c r="AN47" s="358" t="n">
        <f aca="false">IF(AN26=0,"no data", SUM(AN26:AN32))</f>
        <v>172.185059</v>
      </c>
      <c r="AO47" s="358" t="n">
        <f aca="false">IF(AO26=0,"no data", AVERAGE(AO26:AO32))</f>
        <v>974.860261504256</v>
      </c>
      <c r="AP47" s="358" t="n">
        <f aca="false">AN47*AO47</f>
        <v>167856.371643866</v>
      </c>
      <c r="AQ47" s="369" t="n">
        <f aca="false">IF(AQ26=0,"no data", AVERAGE(AQ26:AQ32))</f>
        <v>8557.99651815093</v>
      </c>
      <c r="AR47" s="362"/>
      <c r="AS47" s="363"/>
      <c r="BA47" s="340"/>
      <c r="BC47" s="341"/>
      <c r="BS47" s="5"/>
      <c r="BT47" s="5"/>
      <c r="BU47" s="5"/>
    </row>
    <row r="48" customFormat="false" ht="15" hidden="false" customHeight="false" outlineLevel="0" collapsed="false">
      <c r="B48" s="353" t="s">
        <v>108</v>
      </c>
      <c r="C48" s="358" t="e">
        <f aca="false">IF(#REF!=0,"no data", AVERAGE(#REF!))</f>
        <v>#REF!</v>
      </c>
      <c r="D48" s="358" t="e">
        <f aca="false">IF(#REF!=0,"no data", AVERAGE(#REF!))</f>
        <v>#REF!</v>
      </c>
      <c r="E48" s="358" t="e">
        <f aca="false">IF(#REF!=0,"no data", AVERAGE(#REF!))</f>
        <v>#REF!</v>
      </c>
      <c r="F48" s="358" t="e">
        <f aca="false">IF(#REF!=0,"no data", AVERAGE(#REF!))</f>
        <v>#REF!</v>
      </c>
      <c r="G48" s="358" t="e">
        <f aca="false">IF(#REF!=0,"no data", AVERAGE(#REF!))</f>
        <v>#REF!</v>
      </c>
      <c r="H48" s="364" t="e">
        <f aca="false">SUM(#REF!)+INT(SUM(#REF!)/60)</f>
        <v>#REF!</v>
      </c>
      <c r="I48" s="364" t="e">
        <f aca="false">SUM(#REF!)-INT(SUM(#REF!)/60)*60</f>
        <v>#REF!</v>
      </c>
      <c r="J48" s="364" t="e">
        <f aca="false">SUM(#REF!)+INT(SUM(#REF!)/60)</f>
        <v>#REF!</v>
      </c>
      <c r="K48" s="364" t="e">
        <f aca="false">SUM(#REF!)-INT(SUM(#REF!)/60)*60</f>
        <v>#REF!</v>
      </c>
      <c r="L48" s="364" t="e">
        <f aca="false">SUM(#REF!)+INT(SUM(#REF!)/60)</f>
        <v>#REF!</v>
      </c>
      <c r="M48" s="364" t="e">
        <f aca="false">SUM(#REF!)-INT(SUM(#REF!)/60)*60</f>
        <v>#REF!</v>
      </c>
      <c r="N48" s="364" t="e">
        <f aca="false">SUM(#REF!)+INT(SUM(#REF!)/60)</f>
        <v>#REF!</v>
      </c>
      <c r="O48" s="364" t="e">
        <f aca="false">SUM(#REF!)-INT(SUM(#REF!)/60)*60</f>
        <v>#REF!</v>
      </c>
      <c r="P48" s="364" t="e">
        <f aca="false">SUM(#REF!)+INT(SUM(#REF!)/60)</f>
        <v>#REF!</v>
      </c>
      <c r="Q48" s="364" t="e">
        <f aca="false">SUM(#REF!)-INT(SUM(#REF!)/60)*60</f>
        <v>#REF!</v>
      </c>
      <c r="R48" s="356" t="e">
        <f aca="false">IF(#REF!=0,"no data", AVERAGE(#REF!))</f>
        <v>#REF!</v>
      </c>
      <c r="S48" s="356" t="e">
        <f aca="false">IF(#REF!=0,"no data", AVERAGE(#REF!))</f>
        <v>#REF!</v>
      </c>
      <c r="T48" s="356" t="e">
        <f aca="false">IF(#REF!=0,"no data", AVERAGE(#REF!))</f>
        <v>#REF!</v>
      </c>
      <c r="U48" s="356" t="e">
        <f aca="false">IF(#REF!=0,"no data", SUM(#REF!))</f>
        <v>#REF!</v>
      </c>
      <c r="V48" s="356" t="e">
        <f aca="false">IF(#REF!=0,"no data", SUM(#REF!))</f>
        <v>#REF!</v>
      </c>
      <c r="W48" s="370" t="e">
        <f aca="false">IF(#REF!=0,"no data", AVERAGE(#REF!))</f>
        <v>#REF!</v>
      </c>
      <c r="X48" s="358" t="e">
        <f aca="false">IF(AND(#REF!=0,#REF!=0,#REF!=0,#REF!=0,#REF!=0,#REF!=0,#REF!=0),"No outage",SUM(#REF!))</f>
        <v>#REF!</v>
      </c>
      <c r="Y48" s="370" t="e">
        <f aca="false">IF(#REF!=0,"no data", AVERAGE(#REF!))</f>
        <v>#REF!</v>
      </c>
      <c r="Z48" s="358" t="e">
        <f aca="false">IF(AND(#REF!=0,#REF!=0,#REF!=0,#REF!=0,#REF!=0,#REF!=0,#REF!=0),"No outage",SUM(#REF!))</f>
        <v>#REF!</v>
      </c>
      <c r="AA48" s="358" t="e">
        <f aca="false">IF(AND(#REF!=0,#REF!=0,#REF!=0,#REF!=0,#REF!=0,#REF!=0,#REF!=0),"No outage",SUM(#REF!))</f>
        <v>#REF!</v>
      </c>
      <c r="AB48" s="359" t="e">
        <f aca="false">IF(#REF!=0,"no data", AVERAGE(#REF!))</f>
        <v>#REF!</v>
      </c>
      <c r="AC48" s="356" t="e">
        <f aca="false">IF(#REF!=0,"no data", SUM(#REF!))</f>
        <v>#REF!</v>
      </c>
      <c r="AD48" s="356" t="e">
        <f aca="false">IF(#REF!=0,"no data", SUM(#REF!))</f>
        <v>#REF!</v>
      </c>
      <c r="AE48" s="370" t="e">
        <f aca="false">IF(#REF!=0,"no data", AVERAGE(#REF!))</f>
        <v>#REF!</v>
      </c>
      <c r="AF48" s="365" t="e">
        <f aca="false">IF(#REF!=0,"no data", AVERAGE(#REF!))</f>
        <v>#REF!</v>
      </c>
      <c r="AG48" s="358" t="e">
        <f aca="false">IF(#REF!=0,"no data", AVERAGE(#REF!))</f>
        <v>#REF!</v>
      </c>
      <c r="AH48" s="365" t="e">
        <f aca="false">IF(#REF!=0,"no data", AVERAGE(#REF!))</f>
        <v>#REF!</v>
      </c>
      <c r="AI48" s="365" t="e">
        <f aca="false">IF(AI27=0,"no data", AVERAGE(#REF!))</f>
        <v>#REF!</v>
      </c>
      <c r="AJ48" s="365" t="e">
        <f aca="false">IF(#REF!=0,"no data", AVERAGE(#REF!))</f>
        <v>#REF!</v>
      </c>
      <c r="AK48" s="356" t="e">
        <f aca="false">IF(#REF!=0,"no data", SUM(#REF!))</f>
        <v>#REF!</v>
      </c>
      <c r="AL48" s="358" t="e">
        <f aca="false">IF(#REF!=0,"no data", AVERAGE(#REF!))</f>
        <v>#REF!</v>
      </c>
      <c r="AM48" s="358" t="e">
        <f aca="false">AK48*AL48</f>
        <v>#REF!</v>
      </c>
      <c r="AN48" s="358" t="e">
        <f aca="false">IF(#REF!=0,"no data", SUM(#REF!))</f>
        <v>#REF!</v>
      </c>
      <c r="AO48" s="358" t="e">
        <f aca="false">IF(#REF!=0,"no data", AVERAGE(#REF!))</f>
        <v>#REF!</v>
      </c>
      <c r="AP48" s="358" t="e">
        <f aca="false">AN48*AO48</f>
        <v>#REF!</v>
      </c>
      <c r="AQ48" s="358" t="e">
        <f aca="false">IF(#REF!=0,"no data", AVERAGE(#REF!))</f>
        <v>#REF!</v>
      </c>
      <c r="AR48" s="362"/>
      <c r="AS48" s="363"/>
      <c r="BA48" s="340"/>
      <c r="BC48" s="341"/>
      <c r="BS48" s="5"/>
      <c r="BT48" s="5"/>
      <c r="BU48" s="5"/>
    </row>
    <row r="49" customFormat="false" ht="15" hidden="false" customHeight="false" outlineLevel="0" collapsed="false">
      <c r="B49" s="2"/>
      <c r="C49" s="371"/>
      <c r="D49" s="371"/>
      <c r="E49" s="371"/>
      <c r="F49" s="371"/>
      <c r="G49" s="372"/>
      <c r="H49" s="372"/>
      <c r="I49" s="372"/>
      <c r="J49" s="372"/>
      <c r="K49" s="373"/>
      <c r="L49" s="373"/>
      <c r="M49" s="373"/>
      <c r="N49" s="373"/>
      <c r="O49" s="374"/>
      <c r="P49" s="374"/>
      <c r="Q49" s="371"/>
      <c r="R49" s="371"/>
      <c r="S49" s="371"/>
      <c r="T49" s="371"/>
      <c r="U49" s="371"/>
      <c r="V49" s="371"/>
      <c r="W49" s="371"/>
      <c r="X49" s="371"/>
      <c r="Y49" s="371"/>
      <c r="Z49" s="371"/>
      <c r="AA49" s="371"/>
      <c r="AB49" s="371"/>
      <c r="AC49" s="374"/>
      <c r="AD49" s="374"/>
      <c r="AE49" s="371"/>
      <c r="AF49" s="374"/>
      <c r="AG49" s="374"/>
      <c r="AH49" s="371"/>
      <c r="AI49" s="371"/>
      <c r="AJ49" s="371"/>
      <c r="AK49" s="371"/>
      <c r="AL49" s="371"/>
      <c r="AM49" s="371"/>
      <c r="AQ49" s="352"/>
      <c r="AR49" s="352"/>
      <c r="AS49" s="352"/>
      <c r="AT49" s="352"/>
      <c r="BA49" s="340"/>
      <c r="BC49" s="341"/>
      <c r="BS49" s="5"/>
      <c r="BT49" s="5"/>
      <c r="BU49" s="5"/>
    </row>
    <row r="50" customFormat="false" ht="15.75" hidden="false" customHeight="false" outlineLevel="0" collapsed="false">
      <c r="B50" s="2"/>
      <c r="C50" s="371"/>
      <c r="D50" s="371"/>
      <c r="E50" s="371"/>
      <c r="F50" s="371"/>
      <c r="G50" s="372"/>
      <c r="H50" s="372"/>
      <c r="I50" s="372"/>
      <c r="J50" s="372"/>
      <c r="K50" s="373"/>
      <c r="L50" s="373"/>
      <c r="M50" s="373"/>
      <c r="N50" s="373"/>
      <c r="O50" s="374"/>
      <c r="P50" s="374"/>
      <c r="Q50" s="371"/>
      <c r="R50" s="371"/>
      <c r="S50" s="371"/>
      <c r="T50" s="371"/>
      <c r="U50" s="371"/>
      <c r="V50" s="371"/>
      <c r="W50" s="371"/>
      <c r="X50" s="371"/>
      <c r="Y50" s="371"/>
      <c r="Z50" s="371"/>
      <c r="AA50" s="371"/>
      <c r="AB50" s="371"/>
      <c r="AC50" s="374"/>
      <c r="AD50" s="374"/>
      <c r="AE50" s="371"/>
      <c r="AF50" s="374"/>
      <c r="AG50" s="374"/>
      <c r="AH50" s="371"/>
      <c r="AI50" s="371"/>
      <c r="AJ50" s="371"/>
      <c r="AK50" s="371"/>
      <c r="AL50" s="371"/>
      <c r="AM50" s="371"/>
      <c r="AQ50" s="352"/>
      <c r="AR50" s="352"/>
      <c r="AS50" s="352"/>
      <c r="AT50" s="352"/>
      <c r="BA50" s="340"/>
      <c r="BC50" s="341"/>
      <c r="BS50" s="5"/>
      <c r="BT50" s="5"/>
      <c r="BU50" s="5"/>
    </row>
    <row r="51" customFormat="false" ht="16.5" hidden="false" customHeight="false" outlineLevel="0" collapsed="false">
      <c r="B51" s="375" t="s">
        <v>194</v>
      </c>
      <c r="C51" s="376" t="s">
        <v>195</v>
      </c>
      <c r="D51" s="376"/>
      <c r="E51" s="376"/>
      <c r="F51" s="376"/>
      <c r="G51" s="376"/>
      <c r="H51" s="376"/>
      <c r="I51" s="376"/>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4"/>
      <c r="AG51" s="374"/>
      <c r="AH51" s="371"/>
      <c r="AI51" s="371"/>
      <c r="AJ51" s="371"/>
      <c r="AK51" s="371"/>
      <c r="AL51" s="371"/>
      <c r="AM51" s="371"/>
      <c r="AQ51" s="352"/>
      <c r="AR51" s="352"/>
      <c r="AS51" s="352"/>
      <c r="AT51" s="352"/>
      <c r="BA51" s="340"/>
      <c r="BS51" s="5"/>
      <c r="BT51" s="5"/>
      <c r="BU51" s="5"/>
    </row>
    <row r="52" customFormat="false" ht="15.75" hidden="false" customHeight="true" outlineLevel="0" collapsed="false">
      <c r="B52" s="377" t="n">
        <v>43221</v>
      </c>
      <c r="C52" s="378" t="s">
        <v>202</v>
      </c>
      <c r="D52" s="378"/>
      <c r="E52" s="378"/>
      <c r="F52" s="378"/>
      <c r="G52" s="378"/>
      <c r="H52" s="378"/>
      <c r="I52" s="378"/>
      <c r="J52" s="378"/>
      <c r="K52" s="378"/>
      <c r="L52" s="378"/>
      <c r="M52" s="378"/>
      <c r="N52" s="378"/>
      <c r="O52" s="378"/>
      <c r="P52" s="378"/>
      <c r="Q52" s="378"/>
      <c r="R52" s="378"/>
      <c r="S52" s="378"/>
      <c r="T52" s="378"/>
      <c r="U52" s="378"/>
      <c r="V52" s="378"/>
      <c r="W52" s="378"/>
      <c r="X52" s="378"/>
      <c r="Y52" s="378"/>
      <c r="Z52" s="378"/>
      <c r="AA52" s="378"/>
      <c r="AB52" s="378"/>
      <c r="AC52" s="378"/>
      <c r="AD52" s="378"/>
      <c r="AE52" s="378"/>
      <c r="AF52" s="374"/>
      <c r="AG52" s="374"/>
      <c r="AH52" s="371"/>
      <c r="AI52" s="371"/>
      <c r="AJ52" s="371"/>
      <c r="AK52" s="371"/>
      <c r="AL52" s="371"/>
      <c r="AM52" s="371"/>
      <c r="AQ52" s="352"/>
      <c r="AR52" s="352"/>
      <c r="AS52" s="352"/>
      <c r="AT52" s="352"/>
      <c r="BA52" s="340"/>
      <c r="BS52" s="5"/>
      <c r="BT52" s="5"/>
      <c r="BU52" s="5"/>
    </row>
    <row r="53" customFormat="false" ht="15.75" hidden="false" customHeight="true" outlineLevel="0" collapsed="false">
      <c r="B53" s="377" t="n">
        <v>43222</v>
      </c>
      <c r="C53" s="378" t="s">
        <v>234</v>
      </c>
      <c r="D53" s="378"/>
      <c r="E53" s="378"/>
      <c r="F53" s="378"/>
      <c r="G53" s="378"/>
      <c r="H53" s="378"/>
      <c r="I53" s="378"/>
      <c r="J53" s="378"/>
      <c r="K53" s="378"/>
      <c r="L53" s="378"/>
      <c r="M53" s="378"/>
      <c r="N53" s="378"/>
      <c r="O53" s="378"/>
      <c r="P53" s="378"/>
      <c r="Q53" s="378"/>
      <c r="R53" s="378"/>
      <c r="S53" s="378"/>
      <c r="T53" s="378"/>
      <c r="U53" s="378"/>
      <c r="V53" s="378"/>
      <c r="W53" s="378"/>
      <c r="X53" s="378"/>
      <c r="Y53" s="378"/>
      <c r="Z53" s="378"/>
      <c r="AA53" s="378"/>
      <c r="AB53" s="378"/>
      <c r="AC53" s="378"/>
      <c r="AD53" s="378"/>
      <c r="AE53" s="378"/>
      <c r="AF53" s="374"/>
      <c r="AG53" s="374"/>
      <c r="AH53" s="371"/>
      <c r="AI53" s="371"/>
      <c r="AJ53" s="371"/>
      <c r="AK53" s="371"/>
      <c r="AL53" s="371"/>
      <c r="AM53" s="371"/>
      <c r="AQ53" s="352"/>
      <c r="AR53" s="352"/>
      <c r="AS53" s="352"/>
      <c r="AT53" s="352"/>
      <c r="BA53" s="340"/>
      <c r="BS53" s="5"/>
      <c r="BT53" s="5"/>
      <c r="BU53" s="5"/>
    </row>
    <row r="54" customFormat="false" ht="15.75" hidden="false" customHeight="true" outlineLevel="0" collapsed="false">
      <c r="B54" s="377" t="n">
        <v>43223</v>
      </c>
      <c r="C54" s="378" t="s">
        <v>235</v>
      </c>
      <c r="D54" s="378"/>
      <c r="E54" s="378"/>
      <c r="F54" s="378"/>
      <c r="G54" s="378"/>
      <c r="H54" s="378"/>
      <c r="I54" s="378"/>
      <c r="J54" s="378"/>
      <c r="K54" s="378"/>
      <c r="L54" s="378"/>
      <c r="M54" s="378"/>
      <c r="N54" s="378"/>
      <c r="O54" s="378"/>
      <c r="P54" s="378"/>
      <c r="Q54" s="378"/>
      <c r="R54" s="378"/>
      <c r="S54" s="378"/>
      <c r="T54" s="378"/>
      <c r="U54" s="378"/>
      <c r="V54" s="378"/>
      <c r="W54" s="378"/>
      <c r="X54" s="378"/>
      <c r="Y54" s="378"/>
      <c r="Z54" s="378"/>
      <c r="AA54" s="378"/>
      <c r="AB54" s="378"/>
      <c r="AC54" s="378"/>
      <c r="AD54" s="378"/>
      <c r="AE54" s="378"/>
      <c r="AF54" s="374"/>
      <c r="AG54" s="374"/>
      <c r="AH54" s="371"/>
      <c r="AI54" s="371"/>
      <c r="AJ54" s="371"/>
      <c r="AK54" s="371"/>
      <c r="AL54" s="371"/>
      <c r="AM54" s="371"/>
      <c r="AQ54" s="352"/>
      <c r="AR54" s="352"/>
      <c r="AS54" s="352"/>
      <c r="AT54" s="352"/>
      <c r="BA54" s="340"/>
      <c r="BS54" s="5"/>
      <c r="BT54" s="5"/>
      <c r="BU54" s="5"/>
    </row>
    <row r="55" customFormat="false" ht="15.75" hidden="false" customHeight="true" outlineLevel="0" collapsed="false">
      <c r="B55" s="377" t="n">
        <v>43224</v>
      </c>
      <c r="C55" s="378" t="s">
        <v>202</v>
      </c>
      <c r="D55" s="378"/>
      <c r="E55" s="378"/>
      <c r="F55" s="378"/>
      <c r="G55" s="378"/>
      <c r="H55" s="378"/>
      <c r="I55" s="378"/>
      <c r="J55" s="378"/>
      <c r="K55" s="378"/>
      <c r="L55" s="378"/>
      <c r="M55" s="378"/>
      <c r="N55" s="378"/>
      <c r="O55" s="378"/>
      <c r="P55" s="378"/>
      <c r="Q55" s="378"/>
      <c r="R55" s="378"/>
      <c r="S55" s="378"/>
      <c r="T55" s="378"/>
      <c r="U55" s="378"/>
      <c r="V55" s="378"/>
      <c r="W55" s="378"/>
      <c r="X55" s="378"/>
      <c r="Y55" s="378"/>
      <c r="Z55" s="378"/>
      <c r="AA55" s="378"/>
      <c r="AB55" s="378"/>
      <c r="AC55" s="378"/>
      <c r="AD55" s="378"/>
      <c r="AE55" s="378"/>
      <c r="AF55" s="374"/>
      <c r="AG55" s="374"/>
      <c r="AH55" s="371"/>
      <c r="AI55" s="371"/>
      <c r="AJ55" s="371"/>
      <c r="AK55" s="371"/>
      <c r="AL55" s="371"/>
      <c r="AM55" s="371"/>
      <c r="AQ55" s="352"/>
      <c r="AR55" s="352"/>
      <c r="AS55" s="352"/>
      <c r="AT55" s="352"/>
      <c r="BA55" s="340"/>
      <c r="BS55" s="5"/>
      <c r="BT55" s="5"/>
      <c r="BU55" s="5"/>
    </row>
    <row r="56" customFormat="false" ht="15.75" hidden="false" customHeight="true" outlineLevel="0" collapsed="false">
      <c r="B56" s="377" t="n">
        <v>43225</v>
      </c>
      <c r="C56" s="378" t="s">
        <v>236</v>
      </c>
      <c r="D56" s="378"/>
      <c r="E56" s="378"/>
      <c r="F56" s="378"/>
      <c r="G56" s="378"/>
      <c r="H56" s="378"/>
      <c r="I56" s="378"/>
      <c r="J56" s="378"/>
      <c r="K56" s="378"/>
      <c r="L56" s="378"/>
      <c r="M56" s="378"/>
      <c r="N56" s="378"/>
      <c r="O56" s="378"/>
      <c r="P56" s="378"/>
      <c r="Q56" s="378"/>
      <c r="R56" s="378"/>
      <c r="S56" s="378"/>
      <c r="T56" s="378"/>
      <c r="U56" s="378"/>
      <c r="V56" s="378"/>
      <c r="W56" s="378"/>
      <c r="X56" s="378"/>
      <c r="Y56" s="378"/>
      <c r="Z56" s="378"/>
      <c r="AA56" s="378"/>
      <c r="AB56" s="378"/>
      <c r="AC56" s="378"/>
      <c r="AD56" s="378"/>
      <c r="AE56" s="378"/>
      <c r="AF56" s="374"/>
      <c r="AG56" s="374"/>
      <c r="AH56" s="371"/>
      <c r="AI56" s="371"/>
      <c r="AJ56" s="371"/>
      <c r="AK56" s="371"/>
      <c r="AL56" s="371"/>
      <c r="AM56" s="371"/>
      <c r="AQ56" s="352"/>
      <c r="AR56" s="352"/>
      <c r="AS56" s="352"/>
      <c r="AT56" s="352"/>
      <c r="BA56" s="340"/>
      <c r="BS56" s="5"/>
      <c r="BT56" s="5"/>
      <c r="BU56" s="5"/>
    </row>
    <row r="57" customFormat="false" ht="15.75" hidden="false" customHeight="true" outlineLevel="0" collapsed="false">
      <c r="B57" s="377" t="n">
        <v>43226</v>
      </c>
      <c r="C57" s="378" t="s">
        <v>237</v>
      </c>
      <c r="D57" s="378"/>
      <c r="E57" s="378"/>
      <c r="F57" s="378"/>
      <c r="G57" s="378"/>
      <c r="H57" s="378"/>
      <c r="I57" s="378"/>
      <c r="J57" s="378"/>
      <c r="K57" s="378"/>
      <c r="L57" s="378"/>
      <c r="M57" s="378"/>
      <c r="N57" s="378"/>
      <c r="O57" s="378"/>
      <c r="P57" s="378"/>
      <c r="Q57" s="378"/>
      <c r="R57" s="378"/>
      <c r="S57" s="378"/>
      <c r="T57" s="378"/>
      <c r="U57" s="378"/>
      <c r="V57" s="378"/>
      <c r="W57" s="378"/>
      <c r="X57" s="378"/>
      <c r="Y57" s="378"/>
      <c r="Z57" s="378"/>
      <c r="AA57" s="378"/>
      <c r="AB57" s="378"/>
      <c r="AC57" s="378"/>
      <c r="AD57" s="378"/>
      <c r="AE57" s="378"/>
      <c r="AF57" s="374"/>
      <c r="AG57" s="374"/>
      <c r="AH57" s="371"/>
      <c r="AI57" s="371"/>
      <c r="AJ57" s="371"/>
      <c r="AK57" s="371"/>
      <c r="AL57" s="371"/>
      <c r="AM57" s="371"/>
      <c r="AQ57" s="352"/>
      <c r="AR57" s="352"/>
      <c r="AS57" s="352"/>
      <c r="AT57" s="352"/>
      <c r="BA57" s="340"/>
      <c r="BS57" s="5"/>
      <c r="BT57" s="5"/>
      <c r="BU57" s="5"/>
    </row>
    <row r="58" customFormat="false" ht="15.75" hidden="false" customHeight="true" outlineLevel="0" collapsed="false">
      <c r="B58" s="377" t="n">
        <v>43227</v>
      </c>
      <c r="C58" s="378" t="s">
        <v>235</v>
      </c>
      <c r="D58" s="378"/>
      <c r="E58" s="378"/>
      <c r="F58" s="378"/>
      <c r="G58" s="378"/>
      <c r="H58" s="378"/>
      <c r="I58" s="378"/>
      <c r="J58" s="378"/>
      <c r="K58" s="378"/>
      <c r="L58" s="378"/>
      <c r="M58" s="378"/>
      <c r="N58" s="378"/>
      <c r="O58" s="378"/>
      <c r="P58" s="378"/>
      <c r="Q58" s="378"/>
      <c r="R58" s="378"/>
      <c r="S58" s="378"/>
      <c r="T58" s="378"/>
      <c r="U58" s="378"/>
      <c r="V58" s="378"/>
      <c r="W58" s="378"/>
      <c r="X58" s="378"/>
      <c r="Y58" s="378"/>
      <c r="Z58" s="378"/>
      <c r="AA58" s="378"/>
      <c r="AB58" s="378"/>
      <c r="AC58" s="378"/>
      <c r="AD58" s="378"/>
      <c r="AE58" s="378"/>
      <c r="AF58" s="374"/>
      <c r="AG58" s="374"/>
      <c r="AH58" s="371"/>
      <c r="AI58" s="371"/>
      <c r="AJ58" s="371"/>
      <c r="AK58" s="371"/>
      <c r="AL58" s="371"/>
      <c r="AM58" s="371"/>
      <c r="AQ58" s="352"/>
      <c r="AR58" s="352"/>
      <c r="AS58" s="352"/>
      <c r="AT58" s="352"/>
      <c r="BA58" s="340"/>
      <c r="BS58" s="5"/>
      <c r="BT58" s="5"/>
      <c r="BU58" s="5"/>
    </row>
    <row r="59" customFormat="false" ht="15.75" hidden="false" customHeight="true" outlineLevel="0" collapsed="false">
      <c r="B59" s="377" t="n">
        <v>43228</v>
      </c>
      <c r="C59" s="378" t="s">
        <v>202</v>
      </c>
      <c r="D59" s="378"/>
      <c r="E59" s="378"/>
      <c r="F59" s="378"/>
      <c r="G59" s="378"/>
      <c r="H59" s="378"/>
      <c r="I59" s="378"/>
      <c r="J59" s="378"/>
      <c r="K59" s="378"/>
      <c r="L59" s="378"/>
      <c r="M59" s="378"/>
      <c r="N59" s="378"/>
      <c r="O59" s="378"/>
      <c r="P59" s="378"/>
      <c r="Q59" s="378"/>
      <c r="R59" s="378"/>
      <c r="S59" s="378"/>
      <c r="T59" s="378"/>
      <c r="U59" s="378"/>
      <c r="V59" s="378"/>
      <c r="W59" s="378"/>
      <c r="X59" s="378"/>
      <c r="Y59" s="378"/>
      <c r="Z59" s="378"/>
      <c r="AA59" s="378"/>
      <c r="AB59" s="378"/>
      <c r="AC59" s="378"/>
      <c r="AD59" s="378"/>
      <c r="AE59" s="378"/>
      <c r="AF59" s="374"/>
      <c r="AG59" s="374"/>
      <c r="AH59" s="371"/>
      <c r="AI59" s="371"/>
      <c r="AJ59" s="371"/>
      <c r="AK59" s="371"/>
      <c r="AL59" s="371"/>
      <c r="AM59" s="371"/>
      <c r="AQ59" s="352"/>
      <c r="AR59" s="352"/>
      <c r="AS59" s="352"/>
      <c r="AT59" s="352"/>
      <c r="BA59" s="340"/>
      <c r="BS59" s="5"/>
      <c r="BT59" s="5"/>
      <c r="BU59" s="5"/>
    </row>
    <row r="60" customFormat="false" ht="15.75" hidden="false" customHeight="true" outlineLevel="0" collapsed="false">
      <c r="B60" s="377" t="n">
        <v>43229</v>
      </c>
      <c r="C60" s="378" t="s">
        <v>202</v>
      </c>
      <c r="D60" s="378"/>
      <c r="E60" s="378"/>
      <c r="F60" s="378"/>
      <c r="G60" s="378"/>
      <c r="H60" s="378"/>
      <c r="I60" s="378"/>
      <c r="J60" s="378"/>
      <c r="K60" s="378"/>
      <c r="L60" s="378"/>
      <c r="M60" s="378"/>
      <c r="N60" s="378"/>
      <c r="O60" s="378"/>
      <c r="P60" s="378"/>
      <c r="Q60" s="378"/>
      <c r="R60" s="378"/>
      <c r="S60" s="378"/>
      <c r="T60" s="378"/>
      <c r="U60" s="378"/>
      <c r="V60" s="378"/>
      <c r="W60" s="378"/>
      <c r="X60" s="378"/>
      <c r="Y60" s="378"/>
      <c r="Z60" s="378"/>
      <c r="AA60" s="378"/>
      <c r="AB60" s="378"/>
      <c r="AC60" s="378"/>
      <c r="AD60" s="378"/>
      <c r="AE60" s="378"/>
      <c r="AF60" s="374"/>
      <c r="AG60" s="374"/>
      <c r="AH60" s="371"/>
      <c r="AI60" s="371"/>
      <c r="AJ60" s="371"/>
      <c r="AK60" s="371"/>
      <c r="AL60" s="371"/>
      <c r="AM60" s="371"/>
      <c r="AQ60" s="352"/>
      <c r="AR60" s="352"/>
      <c r="AS60" s="352"/>
      <c r="AT60" s="352"/>
      <c r="BA60" s="340"/>
      <c r="BS60" s="5"/>
      <c r="BT60" s="5"/>
      <c r="BU60" s="5"/>
    </row>
    <row r="61" customFormat="false" ht="15.75" hidden="false" customHeight="true" outlineLevel="0" collapsed="false">
      <c r="B61" s="377" t="n">
        <v>43230</v>
      </c>
      <c r="C61" s="378" t="s">
        <v>202</v>
      </c>
      <c r="D61" s="378"/>
      <c r="E61" s="378"/>
      <c r="F61" s="378"/>
      <c r="G61" s="378"/>
      <c r="H61" s="378"/>
      <c r="I61" s="378"/>
      <c r="J61" s="378"/>
      <c r="K61" s="378"/>
      <c r="L61" s="378"/>
      <c r="M61" s="378"/>
      <c r="N61" s="378"/>
      <c r="O61" s="378"/>
      <c r="P61" s="378"/>
      <c r="Q61" s="378"/>
      <c r="R61" s="378"/>
      <c r="S61" s="378"/>
      <c r="T61" s="378"/>
      <c r="U61" s="378"/>
      <c r="V61" s="378"/>
      <c r="W61" s="378"/>
      <c r="X61" s="378"/>
      <c r="Y61" s="378"/>
      <c r="Z61" s="378"/>
      <c r="AA61" s="378"/>
      <c r="AB61" s="378"/>
      <c r="AC61" s="378"/>
      <c r="AD61" s="378"/>
      <c r="AE61" s="378"/>
      <c r="AF61" s="374"/>
      <c r="AG61" s="374"/>
      <c r="AH61" s="371"/>
      <c r="AI61" s="371"/>
      <c r="AJ61" s="371"/>
      <c r="AK61" s="371"/>
      <c r="AL61" s="371"/>
      <c r="AM61" s="371"/>
      <c r="AQ61" s="352"/>
      <c r="AR61" s="352"/>
      <c r="AS61" s="352"/>
      <c r="AT61" s="352"/>
      <c r="BA61" s="340"/>
      <c r="BS61" s="5"/>
      <c r="BT61" s="5"/>
      <c r="BU61" s="5"/>
    </row>
    <row r="62" customFormat="false" ht="15.75" hidden="false" customHeight="true" outlineLevel="0" collapsed="false">
      <c r="B62" s="377" t="n">
        <v>43231</v>
      </c>
      <c r="C62" s="378" t="s">
        <v>238</v>
      </c>
      <c r="D62" s="378"/>
      <c r="E62" s="378"/>
      <c r="F62" s="378"/>
      <c r="G62" s="378"/>
      <c r="H62" s="378"/>
      <c r="I62" s="378"/>
      <c r="J62" s="378"/>
      <c r="K62" s="378"/>
      <c r="L62" s="378"/>
      <c r="M62" s="378"/>
      <c r="N62" s="378"/>
      <c r="O62" s="378"/>
      <c r="P62" s="378"/>
      <c r="Q62" s="378"/>
      <c r="R62" s="378"/>
      <c r="S62" s="378"/>
      <c r="T62" s="378"/>
      <c r="U62" s="378"/>
      <c r="V62" s="378"/>
      <c r="W62" s="378"/>
      <c r="X62" s="378"/>
      <c r="Y62" s="378"/>
      <c r="Z62" s="378"/>
      <c r="AA62" s="378"/>
      <c r="AB62" s="378"/>
      <c r="AC62" s="378"/>
      <c r="AD62" s="378"/>
      <c r="AE62" s="378"/>
      <c r="AF62" s="374"/>
      <c r="AG62" s="374"/>
      <c r="AH62" s="371"/>
      <c r="AI62" s="371"/>
      <c r="AJ62" s="371"/>
      <c r="AK62" s="371"/>
      <c r="AL62" s="371"/>
      <c r="AM62" s="371"/>
      <c r="AQ62" s="352"/>
      <c r="AR62" s="352"/>
      <c r="AS62" s="352"/>
      <c r="AT62" s="352"/>
      <c r="BA62" s="340"/>
      <c r="BS62" s="5"/>
      <c r="BT62" s="5"/>
      <c r="BU62" s="5"/>
    </row>
    <row r="63" customFormat="false" ht="15.75" hidden="false" customHeight="true" outlineLevel="0" collapsed="false">
      <c r="B63" s="377" t="n">
        <v>43232</v>
      </c>
      <c r="C63" s="378" t="s">
        <v>239</v>
      </c>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8"/>
      <c r="AC63" s="378"/>
      <c r="AD63" s="378"/>
      <c r="AE63" s="378"/>
      <c r="AF63" s="374"/>
      <c r="AG63" s="374"/>
      <c r="AH63" s="371"/>
      <c r="AI63" s="371"/>
      <c r="AJ63" s="371"/>
      <c r="AK63" s="371"/>
      <c r="AL63" s="371"/>
      <c r="AM63" s="371"/>
      <c r="AQ63" s="352"/>
      <c r="AR63" s="352"/>
      <c r="AS63" s="352"/>
      <c r="AT63" s="352"/>
      <c r="BA63" s="340"/>
      <c r="BS63" s="5"/>
      <c r="BT63" s="5"/>
      <c r="BU63" s="5"/>
    </row>
    <row r="64" customFormat="false" ht="15.75" hidden="false" customHeight="true" outlineLevel="0" collapsed="false">
      <c r="B64" s="377" t="n">
        <v>43233</v>
      </c>
      <c r="C64" s="378" t="s">
        <v>240</v>
      </c>
      <c r="D64" s="378"/>
      <c r="E64" s="378"/>
      <c r="F64" s="378"/>
      <c r="G64" s="378"/>
      <c r="H64" s="378"/>
      <c r="I64" s="378"/>
      <c r="J64" s="378"/>
      <c r="K64" s="378"/>
      <c r="L64" s="378"/>
      <c r="M64" s="378"/>
      <c r="N64" s="378"/>
      <c r="O64" s="378"/>
      <c r="P64" s="378"/>
      <c r="Q64" s="378"/>
      <c r="R64" s="378"/>
      <c r="S64" s="378"/>
      <c r="T64" s="378"/>
      <c r="U64" s="378"/>
      <c r="V64" s="378"/>
      <c r="W64" s="378"/>
      <c r="X64" s="378"/>
      <c r="Y64" s="378"/>
      <c r="Z64" s="378"/>
      <c r="AA64" s="378"/>
      <c r="AB64" s="378"/>
      <c r="AC64" s="378"/>
      <c r="AD64" s="378"/>
      <c r="AE64" s="378"/>
      <c r="AF64" s="374"/>
      <c r="AG64" s="374"/>
      <c r="AH64" s="371"/>
      <c r="AI64" s="371"/>
      <c r="AJ64" s="371"/>
      <c r="AK64" s="371"/>
      <c r="AL64" s="371"/>
      <c r="AM64" s="371"/>
      <c r="AQ64" s="352"/>
      <c r="AR64" s="352"/>
      <c r="AS64" s="352"/>
      <c r="AT64" s="352"/>
      <c r="BA64" s="340"/>
      <c r="BS64" s="5"/>
      <c r="BT64" s="5"/>
      <c r="BU64" s="5"/>
    </row>
    <row r="65" customFormat="false" ht="15.75" hidden="false" customHeight="true" outlineLevel="0" collapsed="false">
      <c r="B65" s="377" t="n">
        <v>43234</v>
      </c>
      <c r="C65" s="378" t="s">
        <v>241</v>
      </c>
      <c r="D65" s="378"/>
      <c r="E65" s="378"/>
      <c r="F65" s="378"/>
      <c r="G65" s="378"/>
      <c r="H65" s="378"/>
      <c r="I65" s="378"/>
      <c r="J65" s="378"/>
      <c r="K65" s="378"/>
      <c r="L65" s="378"/>
      <c r="M65" s="378"/>
      <c r="N65" s="378"/>
      <c r="O65" s="378"/>
      <c r="P65" s="378"/>
      <c r="Q65" s="378"/>
      <c r="R65" s="378"/>
      <c r="S65" s="378"/>
      <c r="T65" s="378"/>
      <c r="U65" s="378"/>
      <c r="V65" s="378"/>
      <c r="W65" s="378"/>
      <c r="X65" s="378"/>
      <c r="Y65" s="378"/>
      <c r="Z65" s="378"/>
      <c r="AA65" s="378"/>
      <c r="AB65" s="378"/>
      <c r="AC65" s="378"/>
      <c r="AD65" s="378"/>
      <c r="AE65" s="378"/>
      <c r="AF65" s="374"/>
      <c r="AG65" s="374"/>
      <c r="AH65" s="371"/>
      <c r="AI65" s="371"/>
      <c r="AJ65" s="371"/>
      <c r="AK65" s="371"/>
      <c r="AL65" s="371"/>
      <c r="AM65" s="371"/>
      <c r="AQ65" s="352"/>
      <c r="AR65" s="352"/>
      <c r="AS65" s="352"/>
      <c r="AT65" s="352"/>
      <c r="BA65" s="340"/>
      <c r="BS65" s="5"/>
      <c r="BT65" s="5"/>
      <c r="BU65" s="5"/>
    </row>
    <row r="66" customFormat="false" ht="15.75" hidden="false" customHeight="true" outlineLevel="0" collapsed="false">
      <c r="B66" s="377" t="n">
        <v>43235</v>
      </c>
      <c r="C66" s="378" t="s">
        <v>242</v>
      </c>
      <c r="D66" s="378"/>
      <c r="E66" s="378"/>
      <c r="F66" s="378"/>
      <c r="G66" s="378"/>
      <c r="H66" s="378"/>
      <c r="I66" s="378"/>
      <c r="J66" s="378"/>
      <c r="K66" s="378"/>
      <c r="L66" s="378"/>
      <c r="M66" s="378"/>
      <c r="N66" s="378"/>
      <c r="O66" s="378"/>
      <c r="P66" s="378"/>
      <c r="Q66" s="378"/>
      <c r="R66" s="378"/>
      <c r="S66" s="378"/>
      <c r="T66" s="378"/>
      <c r="U66" s="378"/>
      <c r="V66" s="378"/>
      <c r="W66" s="378"/>
      <c r="X66" s="378"/>
      <c r="Y66" s="378"/>
      <c r="Z66" s="378"/>
      <c r="AA66" s="378"/>
      <c r="AB66" s="378"/>
      <c r="AC66" s="378"/>
      <c r="AD66" s="378"/>
      <c r="AE66" s="378"/>
      <c r="AF66" s="374"/>
      <c r="AG66" s="374"/>
      <c r="AH66" s="371"/>
      <c r="AI66" s="371"/>
      <c r="AJ66" s="371"/>
      <c r="AK66" s="371"/>
      <c r="AL66" s="371"/>
      <c r="AM66" s="371"/>
      <c r="AQ66" s="352"/>
      <c r="AR66" s="352"/>
      <c r="AS66" s="352"/>
      <c r="AT66" s="352"/>
      <c r="BA66" s="340"/>
      <c r="BS66" s="5"/>
      <c r="BT66" s="5"/>
      <c r="BU66" s="5"/>
    </row>
    <row r="67" customFormat="false" ht="26.25" hidden="false" customHeight="true" outlineLevel="0" collapsed="false">
      <c r="B67" s="377" t="n">
        <v>43236</v>
      </c>
      <c r="C67" s="378" t="s">
        <v>243</v>
      </c>
      <c r="D67" s="378"/>
      <c r="E67" s="378"/>
      <c r="F67" s="378"/>
      <c r="G67" s="378"/>
      <c r="H67" s="378"/>
      <c r="I67" s="378"/>
      <c r="J67" s="378"/>
      <c r="K67" s="378"/>
      <c r="L67" s="378"/>
      <c r="M67" s="378"/>
      <c r="N67" s="378"/>
      <c r="O67" s="378"/>
      <c r="P67" s="378"/>
      <c r="Q67" s="378"/>
      <c r="R67" s="378"/>
      <c r="S67" s="378"/>
      <c r="T67" s="378"/>
      <c r="U67" s="378"/>
      <c r="V67" s="378"/>
      <c r="W67" s="378"/>
      <c r="X67" s="378"/>
      <c r="Y67" s="378"/>
      <c r="Z67" s="378"/>
      <c r="AA67" s="378"/>
      <c r="AB67" s="378"/>
      <c r="AC67" s="378"/>
      <c r="AD67" s="378"/>
      <c r="AE67" s="378"/>
      <c r="AF67" s="374"/>
      <c r="AG67" s="374"/>
      <c r="AH67" s="371"/>
      <c r="AI67" s="371"/>
      <c r="AJ67" s="371"/>
      <c r="AK67" s="371"/>
      <c r="AL67" s="371"/>
      <c r="AM67" s="371"/>
      <c r="AQ67" s="352"/>
      <c r="AR67" s="352"/>
      <c r="AS67" s="352"/>
      <c r="AT67" s="352"/>
      <c r="BA67" s="340"/>
      <c r="BS67" s="5"/>
      <c r="BT67" s="5"/>
      <c r="BU67" s="5"/>
    </row>
    <row r="68" customFormat="false" ht="15.75" hidden="false" customHeight="true" outlineLevel="0" collapsed="false">
      <c r="B68" s="377" t="n">
        <v>43237</v>
      </c>
      <c r="C68" s="378" t="s">
        <v>244</v>
      </c>
      <c r="D68" s="378"/>
      <c r="E68" s="378"/>
      <c r="F68" s="378"/>
      <c r="G68" s="378"/>
      <c r="H68" s="378"/>
      <c r="I68" s="378"/>
      <c r="J68" s="378"/>
      <c r="K68" s="378"/>
      <c r="L68" s="378"/>
      <c r="M68" s="378"/>
      <c r="N68" s="378"/>
      <c r="O68" s="378"/>
      <c r="P68" s="378"/>
      <c r="Q68" s="378"/>
      <c r="R68" s="378"/>
      <c r="S68" s="378"/>
      <c r="T68" s="378"/>
      <c r="U68" s="378"/>
      <c r="V68" s="378"/>
      <c r="W68" s="378"/>
      <c r="X68" s="378"/>
      <c r="Y68" s="378"/>
      <c r="Z68" s="378"/>
      <c r="AA68" s="378"/>
      <c r="AB68" s="378"/>
      <c r="AC68" s="378"/>
      <c r="AD68" s="378"/>
      <c r="AE68" s="378"/>
      <c r="AF68" s="374"/>
      <c r="AG68" s="374"/>
      <c r="AH68" s="371"/>
      <c r="AI68" s="371"/>
      <c r="AJ68" s="371"/>
      <c r="AK68" s="371"/>
      <c r="AL68" s="371"/>
      <c r="AM68" s="371"/>
      <c r="AQ68" s="352"/>
      <c r="AR68" s="352"/>
      <c r="AS68" s="352"/>
      <c r="AT68" s="352"/>
      <c r="BA68" s="340"/>
      <c r="BS68" s="5"/>
      <c r="BT68" s="5"/>
      <c r="BU68" s="5"/>
    </row>
    <row r="69" customFormat="false" ht="15.75" hidden="false" customHeight="true" outlineLevel="0" collapsed="false">
      <c r="B69" s="377" t="n">
        <v>43238</v>
      </c>
      <c r="C69" s="378" t="s">
        <v>245</v>
      </c>
      <c r="D69" s="378"/>
      <c r="E69" s="378"/>
      <c r="F69" s="378"/>
      <c r="G69" s="378"/>
      <c r="H69" s="378"/>
      <c r="I69" s="378"/>
      <c r="J69" s="378"/>
      <c r="K69" s="378"/>
      <c r="L69" s="378"/>
      <c r="M69" s="378"/>
      <c r="N69" s="378"/>
      <c r="O69" s="378"/>
      <c r="P69" s="378"/>
      <c r="Q69" s="378"/>
      <c r="R69" s="378"/>
      <c r="S69" s="378"/>
      <c r="T69" s="378"/>
      <c r="U69" s="378"/>
      <c r="V69" s="378"/>
      <c r="W69" s="378"/>
      <c r="X69" s="378"/>
      <c r="Y69" s="378"/>
      <c r="Z69" s="378"/>
      <c r="AA69" s="378"/>
      <c r="AB69" s="378"/>
      <c r="AC69" s="378"/>
      <c r="AD69" s="378"/>
      <c r="AE69" s="378"/>
      <c r="AF69" s="374"/>
      <c r="AG69" s="374"/>
      <c r="AH69" s="371"/>
      <c r="AI69" s="371"/>
      <c r="AJ69" s="371"/>
      <c r="AK69" s="371"/>
      <c r="AL69" s="371"/>
      <c r="AM69" s="371"/>
      <c r="AQ69" s="352"/>
      <c r="AR69" s="352"/>
      <c r="AS69" s="352"/>
      <c r="AT69" s="352"/>
      <c r="BA69" s="340"/>
      <c r="BS69" s="5"/>
      <c r="BT69" s="5"/>
      <c r="BU69" s="5"/>
    </row>
    <row r="70" customFormat="false" ht="15.75" hidden="false" customHeight="true" outlineLevel="0" collapsed="false">
      <c r="B70" s="377" t="n">
        <v>43239</v>
      </c>
      <c r="C70" s="378" t="s">
        <v>246</v>
      </c>
      <c r="D70" s="378"/>
      <c r="E70" s="378"/>
      <c r="F70" s="378"/>
      <c r="G70" s="378"/>
      <c r="H70" s="378"/>
      <c r="I70" s="378"/>
      <c r="J70" s="378"/>
      <c r="K70" s="378"/>
      <c r="L70" s="378"/>
      <c r="M70" s="378"/>
      <c r="N70" s="378"/>
      <c r="O70" s="378"/>
      <c r="P70" s="378"/>
      <c r="Q70" s="378"/>
      <c r="R70" s="378"/>
      <c r="S70" s="378"/>
      <c r="T70" s="378"/>
      <c r="U70" s="378"/>
      <c r="V70" s="378"/>
      <c r="W70" s="378"/>
      <c r="X70" s="378"/>
      <c r="Y70" s="378"/>
      <c r="Z70" s="378"/>
      <c r="AA70" s="378"/>
      <c r="AB70" s="378"/>
      <c r="AC70" s="378"/>
      <c r="AD70" s="378"/>
      <c r="AE70" s="378"/>
      <c r="AF70" s="374"/>
      <c r="AG70" s="374"/>
      <c r="AH70" s="371"/>
      <c r="AI70" s="371"/>
      <c r="AJ70" s="371"/>
      <c r="AK70" s="371"/>
      <c r="AL70" s="371"/>
      <c r="AM70" s="371"/>
      <c r="AQ70" s="352"/>
      <c r="AR70" s="352"/>
      <c r="AS70" s="352"/>
      <c r="AT70" s="352"/>
      <c r="BA70" s="340"/>
      <c r="BS70" s="5"/>
      <c r="BT70" s="5"/>
      <c r="BU70" s="5"/>
    </row>
    <row r="71" customFormat="false" ht="15.75" hidden="false" customHeight="true" outlineLevel="0" collapsed="false">
      <c r="B71" s="377" t="n">
        <v>43240</v>
      </c>
      <c r="C71" s="378" t="s">
        <v>247</v>
      </c>
      <c r="D71" s="378"/>
      <c r="E71" s="378"/>
      <c r="F71" s="378"/>
      <c r="G71" s="378"/>
      <c r="H71" s="378"/>
      <c r="I71" s="378"/>
      <c r="J71" s="378"/>
      <c r="K71" s="378"/>
      <c r="L71" s="378"/>
      <c r="M71" s="378"/>
      <c r="N71" s="378"/>
      <c r="O71" s="378"/>
      <c r="P71" s="378"/>
      <c r="Q71" s="378"/>
      <c r="R71" s="378"/>
      <c r="S71" s="378"/>
      <c r="T71" s="378"/>
      <c r="U71" s="378"/>
      <c r="V71" s="378"/>
      <c r="W71" s="378"/>
      <c r="X71" s="378"/>
      <c r="Y71" s="378"/>
      <c r="Z71" s="378"/>
      <c r="AA71" s="378"/>
      <c r="AB71" s="378"/>
      <c r="AC71" s="378"/>
      <c r="AD71" s="378"/>
      <c r="AE71" s="378"/>
      <c r="AF71" s="374"/>
      <c r="AG71" s="374"/>
      <c r="AH71" s="371"/>
      <c r="AI71" s="371"/>
      <c r="AJ71" s="371"/>
      <c r="AK71" s="371"/>
      <c r="AL71" s="371"/>
      <c r="AM71" s="371"/>
      <c r="AQ71" s="352"/>
      <c r="AR71" s="352"/>
      <c r="AS71" s="352"/>
      <c r="AT71" s="352"/>
      <c r="BA71" s="340"/>
      <c r="BS71" s="5"/>
      <c r="BT71" s="5"/>
      <c r="BU71" s="5"/>
    </row>
    <row r="72" customFormat="false" ht="15.75" hidden="false" customHeight="true" outlineLevel="0" collapsed="false">
      <c r="B72" s="377" t="n">
        <v>43241</v>
      </c>
      <c r="C72" s="378" t="s">
        <v>247</v>
      </c>
      <c r="D72" s="378"/>
      <c r="E72" s="378"/>
      <c r="F72" s="378"/>
      <c r="G72" s="378"/>
      <c r="H72" s="378"/>
      <c r="I72" s="378"/>
      <c r="J72" s="378"/>
      <c r="K72" s="378"/>
      <c r="L72" s="378"/>
      <c r="M72" s="378"/>
      <c r="N72" s="378"/>
      <c r="O72" s="378"/>
      <c r="P72" s="378"/>
      <c r="Q72" s="378"/>
      <c r="R72" s="378"/>
      <c r="S72" s="378"/>
      <c r="T72" s="378"/>
      <c r="U72" s="378"/>
      <c r="V72" s="378"/>
      <c r="W72" s="378"/>
      <c r="X72" s="378"/>
      <c r="Y72" s="378"/>
      <c r="Z72" s="378"/>
      <c r="AA72" s="378"/>
      <c r="AB72" s="378"/>
      <c r="AC72" s="378"/>
      <c r="AD72" s="378"/>
      <c r="AE72" s="378"/>
      <c r="AF72" s="374"/>
      <c r="AG72" s="374"/>
      <c r="AH72" s="371"/>
      <c r="AI72" s="371"/>
      <c r="AJ72" s="371"/>
      <c r="AK72" s="371"/>
      <c r="AL72" s="371"/>
      <c r="AM72" s="371"/>
      <c r="AQ72" s="352"/>
      <c r="AR72" s="352"/>
      <c r="AS72" s="352"/>
      <c r="AT72" s="352"/>
      <c r="BA72" s="340"/>
      <c r="BS72" s="5"/>
      <c r="BT72" s="5"/>
      <c r="BU72" s="5"/>
    </row>
    <row r="73" customFormat="false" ht="14.25" hidden="false" customHeight="true" outlineLevel="0" collapsed="false">
      <c r="B73" s="377" t="n">
        <v>43242</v>
      </c>
      <c r="C73" s="378" t="s">
        <v>248</v>
      </c>
      <c r="D73" s="378"/>
      <c r="E73" s="378"/>
      <c r="F73" s="378"/>
      <c r="G73" s="378"/>
      <c r="H73" s="378"/>
      <c r="I73" s="378"/>
      <c r="J73" s="378"/>
      <c r="K73" s="378"/>
      <c r="L73" s="378"/>
      <c r="M73" s="378"/>
      <c r="N73" s="378"/>
      <c r="O73" s="378"/>
      <c r="P73" s="378"/>
      <c r="Q73" s="378"/>
      <c r="R73" s="378"/>
      <c r="S73" s="378"/>
      <c r="T73" s="378"/>
      <c r="U73" s="378"/>
      <c r="V73" s="378"/>
      <c r="W73" s="378"/>
      <c r="X73" s="378"/>
      <c r="Y73" s="378"/>
      <c r="Z73" s="378"/>
      <c r="AA73" s="378"/>
      <c r="AB73" s="378"/>
      <c r="AC73" s="378"/>
      <c r="AD73" s="378"/>
      <c r="AE73" s="378"/>
      <c r="AF73" s="374"/>
      <c r="AG73" s="374"/>
      <c r="AH73" s="371"/>
      <c r="AI73" s="371"/>
      <c r="AJ73" s="371"/>
      <c r="AK73" s="371"/>
      <c r="AL73" s="371"/>
      <c r="AM73" s="371"/>
      <c r="AQ73" s="352"/>
      <c r="AR73" s="352"/>
      <c r="AS73" s="352"/>
      <c r="AT73" s="352"/>
      <c r="BA73" s="340"/>
      <c r="BS73" s="5"/>
      <c r="BT73" s="5"/>
      <c r="BU73" s="5"/>
    </row>
    <row r="74" customFormat="false" ht="28.5" hidden="false" customHeight="true" outlineLevel="0" collapsed="false">
      <c r="B74" s="377" t="n">
        <v>43243</v>
      </c>
      <c r="C74" s="378" t="s">
        <v>249</v>
      </c>
      <c r="D74" s="378"/>
      <c r="E74" s="378"/>
      <c r="F74" s="378"/>
      <c r="G74" s="378"/>
      <c r="H74" s="378"/>
      <c r="I74" s="378"/>
      <c r="J74" s="378"/>
      <c r="K74" s="378"/>
      <c r="L74" s="378"/>
      <c r="M74" s="378"/>
      <c r="N74" s="378"/>
      <c r="O74" s="378"/>
      <c r="P74" s="378"/>
      <c r="Q74" s="378"/>
      <c r="R74" s="378"/>
      <c r="S74" s="378"/>
      <c r="T74" s="378"/>
      <c r="U74" s="378"/>
      <c r="V74" s="378"/>
      <c r="W74" s="378"/>
      <c r="X74" s="378"/>
      <c r="Y74" s="378"/>
      <c r="Z74" s="378"/>
      <c r="AA74" s="378"/>
      <c r="AB74" s="378"/>
      <c r="AC74" s="378"/>
      <c r="AD74" s="378"/>
      <c r="AE74" s="378"/>
      <c r="AF74" s="374"/>
      <c r="AG74" s="374"/>
      <c r="AH74" s="371"/>
      <c r="AI74" s="371"/>
      <c r="AJ74" s="371"/>
      <c r="AK74" s="371"/>
      <c r="AL74" s="371"/>
      <c r="AM74" s="371"/>
      <c r="AQ74" s="352"/>
      <c r="AR74" s="352"/>
      <c r="AS74" s="352"/>
      <c r="AT74" s="352"/>
      <c r="BA74" s="340"/>
      <c r="BS74" s="5"/>
      <c r="BT74" s="5"/>
      <c r="BU74" s="5"/>
    </row>
    <row r="75" customFormat="false" ht="15.75" hidden="false" customHeight="true" outlineLevel="0" collapsed="false">
      <c r="B75" s="377" t="n">
        <v>43244</v>
      </c>
      <c r="C75" s="378" t="s">
        <v>247</v>
      </c>
      <c r="D75" s="378"/>
      <c r="E75" s="378"/>
      <c r="F75" s="378"/>
      <c r="G75" s="378"/>
      <c r="H75" s="378"/>
      <c r="I75" s="378"/>
      <c r="J75" s="378"/>
      <c r="K75" s="378"/>
      <c r="L75" s="378"/>
      <c r="M75" s="378"/>
      <c r="N75" s="378"/>
      <c r="O75" s="378"/>
      <c r="P75" s="378"/>
      <c r="Q75" s="378"/>
      <c r="R75" s="378"/>
      <c r="S75" s="378"/>
      <c r="T75" s="378"/>
      <c r="U75" s="378"/>
      <c r="V75" s="378"/>
      <c r="W75" s="378"/>
      <c r="X75" s="378"/>
      <c r="Y75" s="378"/>
      <c r="Z75" s="378"/>
      <c r="AA75" s="378"/>
      <c r="AB75" s="378"/>
      <c r="AC75" s="378"/>
      <c r="AD75" s="378"/>
      <c r="AE75" s="378"/>
      <c r="AF75" s="374"/>
      <c r="AG75" s="374"/>
      <c r="AH75" s="371"/>
      <c r="AI75" s="371"/>
      <c r="AJ75" s="371"/>
      <c r="AK75" s="371"/>
      <c r="AL75" s="371"/>
      <c r="AM75" s="371"/>
      <c r="AQ75" s="352"/>
      <c r="AR75" s="352"/>
      <c r="AS75" s="352"/>
      <c r="AT75" s="352"/>
      <c r="BA75" s="340"/>
      <c r="BS75" s="5"/>
      <c r="BT75" s="5"/>
      <c r="BU75" s="5"/>
    </row>
    <row r="76" customFormat="false" ht="15.75" hidden="false" customHeight="true" outlineLevel="0" collapsed="false">
      <c r="B76" s="377" t="n">
        <v>43245</v>
      </c>
      <c r="C76" s="378" t="s">
        <v>250</v>
      </c>
      <c r="D76" s="378"/>
      <c r="E76" s="378"/>
      <c r="F76" s="378"/>
      <c r="G76" s="378"/>
      <c r="H76" s="378"/>
      <c r="I76" s="378"/>
      <c r="J76" s="378"/>
      <c r="K76" s="378"/>
      <c r="L76" s="378"/>
      <c r="M76" s="378"/>
      <c r="N76" s="378"/>
      <c r="O76" s="378"/>
      <c r="P76" s="378"/>
      <c r="Q76" s="378"/>
      <c r="R76" s="378"/>
      <c r="S76" s="378"/>
      <c r="T76" s="378"/>
      <c r="U76" s="378"/>
      <c r="V76" s="378"/>
      <c r="W76" s="378"/>
      <c r="X76" s="378"/>
      <c r="Y76" s="378"/>
      <c r="Z76" s="378"/>
      <c r="AA76" s="378"/>
      <c r="AB76" s="378"/>
      <c r="AC76" s="378"/>
      <c r="AD76" s="378"/>
      <c r="AE76" s="378"/>
      <c r="AF76" s="374"/>
      <c r="AG76" s="374"/>
      <c r="AH76" s="371"/>
      <c r="AI76" s="371"/>
      <c r="AJ76" s="371"/>
      <c r="AK76" s="371"/>
      <c r="AL76" s="371"/>
      <c r="AM76" s="371"/>
      <c r="AQ76" s="352"/>
      <c r="AR76" s="352"/>
      <c r="AS76" s="352"/>
      <c r="AT76" s="352"/>
      <c r="BA76" s="340"/>
      <c r="BS76" s="5"/>
      <c r="BT76" s="5"/>
      <c r="BU76" s="5"/>
    </row>
    <row r="77" customFormat="false" ht="15.75" hidden="false" customHeight="true" outlineLevel="0" collapsed="false">
      <c r="B77" s="377" t="n">
        <v>43246</v>
      </c>
      <c r="C77" s="378" t="s">
        <v>251</v>
      </c>
      <c r="D77" s="378"/>
      <c r="E77" s="378"/>
      <c r="F77" s="378"/>
      <c r="G77" s="378"/>
      <c r="H77" s="378"/>
      <c r="I77" s="378"/>
      <c r="J77" s="378"/>
      <c r="K77" s="378"/>
      <c r="L77" s="378"/>
      <c r="M77" s="378"/>
      <c r="N77" s="378"/>
      <c r="O77" s="378"/>
      <c r="P77" s="378"/>
      <c r="Q77" s="378"/>
      <c r="R77" s="378"/>
      <c r="S77" s="378"/>
      <c r="T77" s="378"/>
      <c r="U77" s="378"/>
      <c r="V77" s="378"/>
      <c r="W77" s="378"/>
      <c r="X77" s="378"/>
      <c r="Y77" s="378"/>
      <c r="Z77" s="378"/>
      <c r="AA77" s="378"/>
      <c r="AB77" s="378"/>
      <c r="AC77" s="378"/>
      <c r="AD77" s="378"/>
      <c r="AE77" s="378"/>
      <c r="AF77" s="374"/>
      <c r="AG77" s="374"/>
      <c r="AH77" s="371"/>
      <c r="AI77" s="371"/>
      <c r="AJ77" s="371"/>
      <c r="AK77" s="371"/>
      <c r="AL77" s="371"/>
      <c r="AM77" s="371"/>
      <c r="AQ77" s="352"/>
      <c r="AR77" s="352"/>
      <c r="AS77" s="352"/>
      <c r="AT77" s="352"/>
      <c r="BA77" s="340"/>
      <c r="BS77" s="5"/>
      <c r="BT77" s="5"/>
      <c r="BU77" s="5"/>
    </row>
    <row r="78" customFormat="false" ht="15.75" hidden="false" customHeight="true" outlineLevel="0" collapsed="false">
      <c r="B78" s="377" t="n">
        <v>43247</v>
      </c>
      <c r="C78" s="378" t="s">
        <v>250</v>
      </c>
      <c r="D78" s="378"/>
      <c r="E78" s="378"/>
      <c r="F78" s="378"/>
      <c r="G78" s="378"/>
      <c r="H78" s="378"/>
      <c r="I78" s="378"/>
      <c r="J78" s="378"/>
      <c r="K78" s="378"/>
      <c r="L78" s="378"/>
      <c r="M78" s="378"/>
      <c r="N78" s="378"/>
      <c r="O78" s="378"/>
      <c r="P78" s="378"/>
      <c r="Q78" s="378"/>
      <c r="R78" s="378"/>
      <c r="S78" s="378"/>
      <c r="T78" s="378"/>
      <c r="U78" s="378"/>
      <c r="V78" s="378"/>
      <c r="W78" s="378"/>
      <c r="X78" s="378"/>
      <c r="Y78" s="378"/>
      <c r="Z78" s="378"/>
      <c r="AA78" s="378"/>
      <c r="AB78" s="378"/>
      <c r="AC78" s="378"/>
      <c r="AD78" s="378"/>
      <c r="AE78" s="378"/>
      <c r="AF78" s="374"/>
      <c r="AG78" s="374"/>
      <c r="AH78" s="371"/>
      <c r="AI78" s="371"/>
      <c r="AJ78" s="371"/>
      <c r="AK78" s="371"/>
      <c r="AL78" s="371"/>
      <c r="AM78" s="371"/>
      <c r="AQ78" s="352"/>
      <c r="AR78" s="352"/>
      <c r="AS78" s="352"/>
      <c r="AT78" s="352"/>
      <c r="BA78" s="340"/>
      <c r="BS78" s="5"/>
      <c r="BT78" s="5"/>
      <c r="BU78" s="5"/>
    </row>
    <row r="79" customFormat="false" ht="15.75" hidden="false" customHeight="true" outlineLevel="0" collapsed="false">
      <c r="B79" s="377" t="n">
        <v>43248</v>
      </c>
      <c r="C79" s="378" t="s">
        <v>252</v>
      </c>
      <c r="D79" s="378"/>
      <c r="E79" s="378"/>
      <c r="F79" s="378"/>
      <c r="G79" s="378"/>
      <c r="H79" s="378"/>
      <c r="I79" s="378"/>
      <c r="J79" s="378"/>
      <c r="K79" s="378"/>
      <c r="L79" s="378"/>
      <c r="M79" s="378"/>
      <c r="N79" s="378"/>
      <c r="O79" s="378"/>
      <c r="P79" s="378"/>
      <c r="Q79" s="378"/>
      <c r="R79" s="378"/>
      <c r="S79" s="378"/>
      <c r="T79" s="378"/>
      <c r="U79" s="378"/>
      <c r="V79" s="378"/>
      <c r="W79" s="378"/>
      <c r="X79" s="378"/>
      <c r="Y79" s="378"/>
      <c r="Z79" s="378"/>
      <c r="AA79" s="378"/>
      <c r="AB79" s="378"/>
      <c r="AC79" s="378"/>
      <c r="AD79" s="378"/>
      <c r="AE79" s="378"/>
      <c r="AF79" s="374"/>
      <c r="AG79" s="374"/>
      <c r="AH79" s="371"/>
      <c r="AI79" s="371"/>
      <c r="AJ79" s="371"/>
      <c r="AK79" s="371"/>
      <c r="AL79" s="371"/>
      <c r="AM79" s="371"/>
      <c r="AQ79" s="352"/>
      <c r="AR79" s="352"/>
      <c r="AS79" s="352"/>
      <c r="AT79" s="352"/>
      <c r="BA79" s="340"/>
      <c r="BS79" s="5"/>
      <c r="BT79" s="5"/>
      <c r="BU79" s="5"/>
    </row>
    <row r="80" customFormat="false" ht="15.75" hidden="false" customHeight="true" outlineLevel="0" collapsed="false">
      <c r="B80" s="377" t="n">
        <v>43249</v>
      </c>
      <c r="C80" s="378" t="s">
        <v>253</v>
      </c>
      <c r="D80" s="378"/>
      <c r="E80" s="378"/>
      <c r="F80" s="378"/>
      <c r="G80" s="378"/>
      <c r="H80" s="378"/>
      <c r="I80" s="378"/>
      <c r="J80" s="378"/>
      <c r="K80" s="378"/>
      <c r="L80" s="378"/>
      <c r="M80" s="378"/>
      <c r="N80" s="378"/>
      <c r="O80" s="378"/>
      <c r="P80" s="378"/>
      <c r="Q80" s="378"/>
      <c r="R80" s="378"/>
      <c r="S80" s="378"/>
      <c r="T80" s="378"/>
      <c r="U80" s="378"/>
      <c r="V80" s="378"/>
      <c r="W80" s="378"/>
      <c r="X80" s="378"/>
      <c r="Y80" s="378"/>
      <c r="Z80" s="378"/>
      <c r="AA80" s="378"/>
      <c r="AB80" s="378"/>
      <c r="AC80" s="378"/>
      <c r="AD80" s="378"/>
      <c r="AE80" s="378"/>
    </row>
    <row r="81" customFormat="false" ht="15.75" hidden="false" customHeight="true" outlineLevel="0" collapsed="false">
      <c r="B81" s="377" t="n">
        <v>43250</v>
      </c>
      <c r="C81" s="378" t="s">
        <v>254</v>
      </c>
      <c r="D81" s="378"/>
      <c r="E81" s="378"/>
      <c r="F81" s="378"/>
      <c r="G81" s="378"/>
      <c r="H81" s="378"/>
      <c r="I81" s="378"/>
      <c r="J81" s="378"/>
      <c r="K81" s="378"/>
      <c r="L81" s="378"/>
      <c r="M81" s="378"/>
      <c r="N81" s="378"/>
      <c r="O81" s="378"/>
      <c r="P81" s="378"/>
      <c r="Q81" s="378"/>
      <c r="R81" s="378"/>
      <c r="S81" s="378"/>
      <c r="T81" s="378"/>
      <c r="U81" s="378"/>
      <c r="V81" s="378"/>
      <c r="W81" s="378"/>
      <c r="X81" s="378"/>
      <c r="Y81" s="378"/>
      <c r="Z81" s="378"/>
      <c r="AA81" s="378"/>
      <c r="AB81" s="378"/>
      <c r="AC81" s="378"/>
      <c r="AD81" s="378"/>
      <c r="AE81" s="378"/>
    </row>
    <row r="82" customFormat="false" ht="27.75" hidden="false" customHeight="true" outlineLevel="0" collapsed="false">
      <c r="B82" s="377" t="n">
        <v>43251</v>
      </c>
      <c r="C82" s="378" t="s">
        <v>255</v>
      </c>
      <c r="D82" s="378"/>
      <c r="E82" s="378"/>
      <c r="F82" s="378"/>
      <c r="G82" s="378"/>
      <c r="H82" s="378"/>
      <c r="I82" s="378"/>
      <c r="J82" s="378"/>
      <c r="K82" s="378"/>
      <c r="L82" s="378"/>
      <c r="M82" s="378"/>
      <c r="N82" s="378"/>
      <c r="O82" s="378"/>
      <c r="P82" s="378"/>
      <c r="Q82" s="378"/>
      <c r="R82" s="378"/>
      <c r="S82" s="378"/>
      <c r="T82" s="378"/>
      <c r="U82" s="378"/>
      <c r="V82" s="378"/>
      <c r="W82" s="378"/>
      <c r="X82" s="378"/>
      <c r="Y82" s="378"/>
      <c r="Z82" s="378"/>
      <c r="AA82" s="378"/>
      <c r="AB82" s="378"/>
      <c r="AC82" s="378"/>
      <c r="AD82" s="378"/>
      <c r="AE82" s="378"/>
    </row>
  </sheetData>
  <mergeCells count="116">
    <mergeCell ref="B1:AG1"/>
    <mergeCell ref="B2:B4"/>
    <mergeCell ref="C2:C4"/>
    <mergeCell ref="D2:D4"/>
    <mergeCell ref="E2:E4"/>
    <mergeCell ref="F2:G3"/>
    <mergeCell ref="H2:K2"/>
    <mergeCell ref="L2:O2"/>
    <mergeCell ref="P2:Q3"/>
    <mergeCell ref="R2:R4"/>
    <mergeCell ref="S2:S4"/>
    <mergeCell ref="T2:T4"/>
    <mergeCell ref="U2:U4"/>
    <mergeCell ref="V2:V4"/>
    <mergeCell ref="W2:W4"/>
    <mergeCell ref="X2:X4"/>
    <mergeCell ref="Y2:Y4"/>
    <mergeCell ref="Z2:Z4"/>
    <mergeCell ref="AA2:AA4"/>
    <mergeCell ref="AB2:AB4"/>
    <mergeCell ref="AC2:AC4"/>
    <mergeCell ref="AD2:AD4"/>
    <mergeCell ref="AE2:AE4"/>
    <mergeCell ref="AF2:AF4"/>
    <mergeCell ref="AG2:AG4"/>
    <mergeCell ref="AH2:AH4"/>
    <mergeCell ref="AI2:AI4"/>
    <mergeCell ref="AJ2:AJ4"/>
    <mergeCell ref="AK2:AK4"/>
    <mergeCell ref="AL2:AL4"/>
    <mergeCell ref="AM2:AM4"/>
    <mergeCell ref="AN2:AN4"/>
    <mergeCell ref="AO2:AO4"/>
    <mergeCell ref="AP2:AP4"/>
    <mergeCell ref="AQ2:AQ4"/>
    <mergeCell ref="AR2:AR4"/>
    <mergeCell ref="AT2:AT4"/>
    <mergeCell ref="AU2:AU4"/>
    <mergeCell ref="AV2:AV4"/>
    <mergeCell ref="AW2:AW4"/>
    <mergeCell ref="AX2:AX4"/>
    <mergeCell ref="AY2:AY4"/>
    <mergeCell ref="AZ2:AZ4"/>
    <mergeCell ref="BB2:BB4"/>
    <mergeCell ref="BC2:BC4"/>
    <mergeCell ref="BD2:BD4"/>
    <mergeCell ref="BE2:BE4"/>
    <mergeCell ref="BF2:BF4"/>
    <mergeCell ref="BG2:BG4"/>
    <mergeCell ref="BL2:BM2"/>
    <mergeCell ref="BP2:BP4"/>
    <mergeCell ref="BQ2:BQ4"/>
    <mergeCell ref="BR2:BR4"/>
    <mergeCell ref="BS2:BS4"/>
    <mergeCell ref="BT2:BT4"/>
    <mergeCell ref="BW2:BW4"/>
    <mergeCell ref="BX2:BX4"/>
    <mergeCell ref="BZ2:BZ4"/>
    <mergeCell ref="CA2:CA4"/>
    <mergeCell ref="CC2:CD2"/>
    <mergeCell ref="CE2:CF2"/>
    <mergeCell ref="H3:I3"/>
    <mergeCell ref="J3:K3"/>
    <mergeCell ref="L3:M3"/>
    <mergeCell ref="N3:O3"/>
    <mergeCell ref="BH3:BH4"/>
    <mergeCell ref="BI3:BI4"/>
    <mergeCell ref="BK3:BK4"/>
    <mergeCell ref="BL3:BL4"/>
    <mergeCell ref="BM3:BM4"/>
    <mergeCell ref="BN3:BN4"/>
    <mergeCell ref="BO3:BO4"/>
    <mergeCell ref="BV3:BV4"/>
    <mergeCell ref="A5:A11"/>
    <mergeCell ref="A12:A18"/>
    <mergeCell ref="A19:A25"/>
    <mergeCell ref="A26:A32"/>
    <mergeCell ref="A33:A39"/>
    <mergeCell ref="F43:G43"/>
    <mergeCell ref="H43:I43"/>
    <mergeCell ref="J43:K43"/>
    <mergeCell ref="L43:M43"/>
    <mergeCell ref="N43:O43"/>
    <mergeCell ref="P43:Q43"/>
    <mergeCell ref="C51:AE51"/>
    <mergeCell ref="C52:AE52"/>
    <mergeCell ref="C53:AE53"/>
    <mergeCell ref="C54:AE54"/>
    <mergeCell ref="C55:AE55"/>
    <mergeCell ref="C56:AE56"/>
    <mergeCell ref="C57:AE57"/>
    <mergeCell ref="C58:AE58"/>
    <mergeCell ref="C59:AE59"/>
    <mergeCell ref="C60:AE60"/>
    <mergeCell ref="C61:AE61"/>
    <mergeCell ref="C62:AE62"/>
    <mergeCell ref="C63:AE63"/>
    <mergeCell ref="C64:AE64"/>
    <mergeCell ref="C65:AE65"/>
    <mergeCell ref="C66:AE66"/>
    <mergeCell ref="C67:AE67"/>
    <mergeCell ref="C68:AE68"/>
    <mergeCell ref="C69:AE69"/>
    <mergeCell ref="C70:AE70"/>
    <mergeCell ref="C71:AE71"/>
    <mergeCell ref="C72:AE72"/>
    <mergeCell ref="C73:AE73"/>
    <mergeCell ref="C74:AE74"/>
    <mergeCell ref="C75:AE75"/>
    <mergeCell ref="C76:AE76"/>
    <mergeCell ref="C77:AE77"/>
    <mergeCell ref="C78:AE78"/>
    <mergeCell ref="C79:AE79"/>
    <mergeCell ref="C80:AE80"/>
    <mergeCell ref="C81:AE81"/>
    <mergeCell ref="C82:AE8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F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4" topLeftCell="C14" activePane="bottomRight" state="frozen"/>
      <selection pane="topLeft" activeCell="A1" activeCellId="0" sqref="A1"/>
      <selection pane="topRight" activeCell="C1" activeCellId="0" sqref="C1"/>
      <selection pane="bottomLeft" activeCell="A14" activeCellId="0" sqref="A14"/>
      <selection pane="bottomRight" activeCell="C32" activeCellId="1" sqref="A3:AN5 C32"/>
    </sheetView>
  </sheetViews>
  <sheetFormatPr defaultColWidth="8.54296875" defaultRowHeight="15" zeroHeight="false" outlineLevelRow="0" outlineLevelCol="0"/>
  <cols>
    <col collapsed="false" customWidth="true" hidden="false" outlineLevel="0" max="2" min="2" style="0" width="10.14"/>
    <col collapsed="false" customWidth="true" hidden="false" outlineLevel="0" max="37" min="37" style="0" width="9.57"/>
    <col collapsed="false" customWidth="true" hidden="false" outlineLevel="0" max="39" min="39" style="0" width="9.57"/>
    <col collapsed="false" customWidth="true" hidden="false" outlineLevel="0" max="42" min="42" style="0" width="10"/>
  </cols>
  <sheetData>
    <row r="1" customFormat="false" ht="18.75" hidden="false" customHeight="false" outlineLevel="0" collapsed="false">
      <c r="B1" s="6" t="n">
        <v>43252</v>
      </c>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7"/>
      <c r="AI1" s="7"/>
      <c r="AJ1" s="7"/>
      <c r="AK1" s="8"/>
      <c r="AL1" s="8"/>
      <c r="AM1" s="8"/>
      <c r="AN1" s="8"/>
      <c r="AO1" s="8"/>
      <c r="AP1" s="8"/>
      <c r="AQ1" s="8"/>
      <c r="AR1" s="8"/>
      <c r="AS1" s="9"/>
      <c r="AT1" s="10"/>
      <c r="AU1" s="10"/>
      <c r="AV1" s="10"/>
      <c r="AW1" s="10"/>
      <c r="AX1" s="10"/>
      <c r="AY1" s="11"/>
      <c r="AZ1" s="11"/>
      <c r="BS1" s="5"/>
      <c r="BT1" s="5"/>
      <c r="BU1" s="5"/>
    </row>
    <row r="2" customFormat="false" ht="30.75" hidden="false" customHeight="true" outlineLevel="0" collapsed="false">
      <c r="A2" s="279"/>
      <c r="B2" s="280" t="s">
        <v>1</v>
      </c>
      <c r="C2" s="281" t="s">
        <v>2</v>
      </c>
      <c r="D2" s="282" t="s">
        <v>3</v>
      </c>
      <c r="E2" s="281" t="s">
        <v>147</v>
      </c>
      <c r="F2" s="283" t="s">
        <v>148</v>
      </c>
      <c r="G2" s="283"/>
      <c r="H2" s="284" t="s">
        <v>149</v>
      </c>
      <c r="I2" s="284"/>
      <c r="J2" s="284"/>
      <c r="K2" s="284"/>
      <c r="L2" s="284" t="s">
        <v>150</v>
      </c>
      <c r="M2" s="284"/>
      <c r="N2" s="284"/>
      <c r="O2" s="284"/>
      <c r="P2" s="285" t="s">
        <v>151</v>
      </c>
      <c r="Q2" s="285"/>
      <c r="R2" s="286" t="s">
        <v>16</v>
      </c>
      <c r="S2" s="287" t="s">
        <v>17</v>
      </c>
      <c r="T2" s="288" t="s">
        <v>18</v>
      </c>
      <c r="U2" s="289" t="s">
        <v>19</v>
      </c>
      <c r="V2" s="290" t="s">
        <v>20</v>
      </c>
      <c r="W2" s="291" t="s">
        <v>21</v>
      </c>
      <c r="X2" s="291" t="s">
        <v>22</v>
      </c>
      <c r="Y2" s="291" t="s">
        <v>23</v>
      </c>
      <c r="Z2" s="291" t="s">
        <v>24</v>
      </c>
      <c r="AA2" s="291" t="s">
        <v>25</v>
      </c>
      <c r="AB2" s="291" t="s">
        <v>26</v>
      </c>
      <c r="AC2" s="292" t="s">
        <v>27</v>
      </c>
      <c r="AD2" s="293" t="s">
        <v>152</v>
      </c>
      <c r="AE2" s="294" t="s">
        <v>29</v>
      </c>
      <c r="AF2" s="293" t="s">
        <v>30</v>
      </c>
      <c r="AG2" s="295" t="s">
        <v>31</v>
      </c>
      <c r="AH2" s="295" t="s">
        <v>32</v>
      </c>
      <c r="AI2" s="295" t="s">
        <v>33</v>
      </c>
      <c r="AJ2" s="33" t="s">
        <v>34</v>
      </c>
      <c r="AK2" s="296" t="s">
        <v>35</v>
      </c>
      <c r="AL2" s="32" t="s">
        <v>153</v>
      </c>
      <c r="AM2" s="33" t="s">
        <v>154</v>
      </c>
      <c r="AN2" s="32" t="s">
        <v>155</v>
      </c>
      <c r="AO2" s="32" t="s">
        <v>40</v>
      </c>
      <c r="AP2" s="33" t="s">
        <v>41</v>
      </c>
      <c r="AQ2" s="379" t="s">
        <v>39</v>
      </c>
      <c r="AR2" s="380" t="s">
        <v>42</v>
      </c>
      <c r="AS2" s="36"/>
      <c r="AT2" s="37" t="s">
        <v>43</v>
      </c>
      <c r="AU2" s="38" t="s">
        <v>44</v>
      </c>
      <c r="AV2" s="38" t="s">
        <v>45</v>
      </c>
      <c r="AW2" s="38" t="s">
        <v>46</v>
      </c>
      <c r="AX2" s="38" t="s">
        <v>47</v>
      </c>
      <c r="AY2" s="38" t="s">
        <v>48</v>
      </c>
      <c r="AZ2" s="38" t="s">
        <v>49</v>
      </c>
      <c r="BB2" s="38" t="s">
        <v>50</v>
      </c>
      <c r="BC2" s="38" t="s">
        <v>51</v>
      </c>
      <c r="BD2" s="38" t="s">
        <v>52</v>
      </c>
      <c r="BE2" s="38" t="s">
        <v>53</v>
      </c>
      <c r="BF2" s="38" t="s">
        <v>54</v>
      </c>
      <c r="BG2" s="38" t="s">
        <v>55</v>
      </c>
      <c r="BH2" s="38" t="s">
        <v>56</v>
      </c>
      <c r="BI2" s="38" t="s">
        <v>57</v>
      </c>
      <c r="BJ2" s="38" t="s">
        <v>58</v>
      </c>
      <c r="BK2" s="38" t="s">
        <v>59</v>
      </c>
      <c r="BL2" s="38" t="s">
        <v>60</v>
      </c>
      <c r="BM2" s="38"/>
      <c r="BN2" s="38" t="s">
        <v>61</v>
      </c>
      <c r="BO2" s="38" t="s">
        <v>62</v>
      </c>
      <c r="BP2" s="38" t="s">
        <v>63</v>
      </c>
      <c r="BQ2" s="39" t="s">
        <v>64</v>
      </c>
      <c r="BR2" s="39" t="s">
        <v>65</v>
      </c>
      <c r="BS2" s="41" t="s">
        <v>66</v>
      </c>
      <c r="BT2" s="41" t="s">
        <v>67</v>
      </c>
      <c r="BU2" s="5"/>
      <c r="BV2" s="38" t="s">
        <v>68</v>
      </c>
      <c r="BW2" s="38" t="s">
        <v>69</v>
      </c>
      <c r="BX2" s="38" t="s">
        <v>70</v>
      </c>
      <c r="BZ2" s="42" t="s">
        <v>71</v>
      </c>
      <c r="CA2" s="42" t="s">
        <v>72</v>
      </c>
      <c r="CC2" s="43" t="s">
        <v>73</v>
      </c>
      <c r="CD2" s="43"/>
      <c r="CE2" s="43" t="s">
        <v>74</v>
      </c>
      <c r="CF2" s="43"/>
    </row>
    <row r="3" customFormat="false" ht="26.25" hidden="false" customHeight="true" outlineLevel="0" collapsed="false">
      <c r="A3" s="297"/>
      <c r="B3" s="280"/>
      <c r="C3" s="281"/>
      <c r="D3" s="282"/>
      <c r="E3" s="281"/>
      <c r="F3" s="283"/>
      <c r="G3" s="283"/>
      <c r="H3" s="298" t="s">
        <v>75</v>
      </c>
      <c r="I3" s="298"/>
      <c r="J3" s="299" t="s">
        <v>76</v>
      </c>
      <c r="K3" s="299"/>
      <c r="L3" s="298" t="s">
        <v>75</v>
      </c>
      <c r="M3" s="298"/>
      <c r="N3" s="299" t="s">
        <v>76</v>
      </c>
      <c r="O3" s="299"/>
      <c r="P3" s="285"/>
      <c r="Q3" s="285"/>
      <c r="R3" s="286"/>
      <c r="S3" s="287"/>
      <c r="T3" s="288"/>
      <c r="U3" s="289"/>
      <c r="V3" s="290"/>
      <c r="W3" s="291"/>
      <c r="X3" s="291"/>
      <c r="Y3" s="291"/>
      <c r="Z3" s="291"/>
      <c r="AA3" s="291"/>
      <c r="AB3" s="291"/>
      <c r="AC3" s="292"/>
      <c r="AD3" s="293"/>
      <c r="AE3" s="294"/>
      <c r="AF3" s="293"/>
      <c r="AG3" s="295"/>
      <c r="AH3" s="295"/>
      <c r="AI3" s="295"/>
      <c r="AJ3" s="33"/>
      <c r="AK3" s="296"/>
      <c r="AL3" s="32"/>
      <c r="AM3" s="33"/>
      <c r="AN3" s="32"/>
      <c r="AO3" s="32"/>
      <c r="AP3" s="33"/>
      <c r="AQ3" s="379"/>
      <c r="AR3" s="380"/>
      <c r="AS3" s="36"/>
      <c r="AT3" s="37"/>
      <c r="AU3" s="38"/>
      <c r="AV3" s="38"/>
      <c r="AW3" s="38"/>
      <c r="AX3" s="38"/>
      <c r="AY3" s="38"/>
      <c r="AZ3" s="38"/>
      <c r="BB3" s="38"/>
      <c r="BC3" s="38"/>
      <c r="BD3" s="38"/>
      <c r="BE3" s="38"/>
      <c r="BF3" s="38"/>
      <c r="BG3" s="38"/>
      <c r="BH3" s="69" t="s">
        <v>77</v>
      </c>
      <c r="BI3" s="69" t="s">
        <v>77</v>
      </c>
      <c r="BJ3" s="69" t="s">
        <v>78</v>
      </c>
      <c r="BK3" s="39" t="s">
        <v>79</v>
      </c>
      <c r="BL3" s="39" t="s">
        <v>79</v>
      </c>
      <c r="BM3" s="39" t="s">
        <v>80</v>
      </c>
      <c r="BN3" s="69" t="s">
        <v>81</v>
      </c>
      <c r="BO3" s="69" t="s">
        <v>82</v>
      </c>
      <c r="BP3" s="38"/>
      <c r="BQ3" s="39"/>
      <c r="BR3" s="39"/>
      <c r="BS3" s="41"/>
      <c r="BT3" s="41"/>
      <c r="BU3" s="5"/>
      <c r="BV3" s="69" t="s">
        <v>77</v>
      </c>
      <c r="BW3" s="38"/>
      <c r="BX3" s="38"/>
      <c r="BZ3" s="42"/>
      <c r="CA3" s="42"/>
      <c r="CC3" s="70" t="s">
        <v>83</v>
      </c>
      <c r="CD3" s="71" t="s">
        <v>84</v>
      </c>
      <c r="CE3" s="70" t="s">
        <v>83</v>
      </c>
      <c r="CF3" s="71" t="s">
        <v>84</v>
      </c>
    </row>
    <row r="4" customFormat="false" ht="15.75" hidden="false" customHeight="false" outlineLevel="0" collapsed="false">
      <c r="A4" s="297"/>
      <c r="B4" s="280"/>
      <c r="C4" s="281"/>
      <c r="D4" s="282"/>
      <c r="E4" s="281"/>
      <c r="F4" s="300" t="s">
        <v>85</v>
      </c>
      <c r="G4" s="299" t="s">
        <v>86</v>
      </c>
      <c r="H4" s="301" t="s">
        <v>87</v>
      </c>
      <c r="I4" s="302" t="s">
        <v>88</v>
      </c>
      <c r="J4" s="302" t="s">
        <v>87</v>
      </c>
      <c r="K4" s="303" t="s">
        <v>88</v>
      </c>
      <c r="L4" s="298" t="s">
        <v>87</v>
      </c>
      <c r="M4" s="302" t="s">
        <v>88</v>
      </c>
      <c r="N4" s="302" t="s">
        <v>87</v>
      </c>
      <c r="O4" s="299" t="s">
        <v>88</v>
      </c>
      <c r="P4" s="302" t="s">
        <v>87</v>
      </c>
      <c r="Q4" s="299" t="s">
        <v>88</v>
      </c>
      <c r="R4" s="286"/>
      <c r="S4" s="287"/>
      <c r="T4" s="288"/>
      <c r="U4" s="289"/>
      <c r="V4" s="290"/>
      <c r="W4" s="291"/>
      <c r="X4" s="291"/>
      <c r="Y4" s="291"/>
      <c r="Z4" s="291"/>
      <c r="AA4" s="291"/>
      <c r="AB4" s="291"/>
      <c r="AC4" s="292"/>
      <c r="AD4" s="293"/>
      <c r="AE4" s="294"/>
      <c r="AF4" s="293"/>
      <c r="AG4" s="295"/>
      <c r="AH4" s="295"/>
      <c r="AI4" s="295"/>
      <c r="AJ4" s="33"/>
      <c r="AK4" s="296"/>
      <c r="AL4" s="32"/>
      <c r="AM4" s="33"/>
      <c r="AN4" s="32"/>
      <c r="AO4" s="32"/>
      <c r="AP4" s="33"/>
      <c r="AQ4" s="379"/>
      <c r="AR4" s="380"/>
      <c r="AS4" s="36"/>
      <c r="AT4" s="37"/>
      <c r="AU4" s="38"/>
      <c r="AV4" s="38"/>
      <c r="AW4" s="38"/>
      <c r="AX4" s="38"/>
      <c r="AY4" s="38"/>
      <c r="AZ4" s="38"/>
      <c r="BB4" s="38"/>
      <c r="BC4" s="38"/>
      <c r="BD4" s="38"/>
      <c r="BE4" s="38"/>
      <c r="BF4" s="38"/>
      <c r="BG4" s="38"/>
      <c r="BH4" s="69"/>
      <c r="BI4" s="69"/>
      <c r="BJ4" s="69" t="s">
        <v>89</v>
      </c>
      <c r="BK4" s="39"/>
      <c r="BL4" s="39"/>
      <c r="BM4" s="39"/>
      <c r="BN4" s="69"/>
      <c r="BO4" s="69"/>
      <c r="BP4" s="38"/>
      <c r="BQ4" s="39"/>
      <c r="BR4" s="39"/>
      <c r="BS4" s="41"/>
      <c r="BT4" s="41"/>
      <c r="BU4" s="5"/>
      <c r="BV4" s="69"/>
      <c r="BW4" s="38"/>
      <c r="BX4" s="38"/>
      <c r="BZ4" s="42"/>
      <c r="CA4" s="42"/>
      <c r="CC4" s="88" t="s">
        <v>90</v>
      </c>
      <c r="CD4" s="89" t="s">
        <v>91</v>
      </c>
      <c r="CE4" s="88" t="s">
        <v>90</v>
      </c>
      <c r="CF4" s="89" t="s">
        <v>91</v>
      </c>
    </row>
    <row r="5" customFormat="false" ht="15" hidden="false" customHeight="true" outlineLevel="0" collapsed="false">
      <c r="A5" s="90" t="s">
        <v>113</v>
      </c>
      <c r="B5" s="91" t="n">
        <v>43248</v>
      </c>
      <c r="C5" s="92" t="n">
        <v>97.22</v>
      </c>
      <c r="D5" s="93" t="n">
        <v>0.3415</v>
      </c>
      <c r="E5" s="94" t="n">
        <v>66.68</v>
      </c>
      <c r="F5" s="95" t="n">
        <v>108</v>
      </c>
      <c r="G5" s="95" t="n">
        <v>84</v>
      </c>
      <c r="H5" s="96" t="n">
        <v>24</v>
      </c>
      <c r="I5" s="96" t="n">
        <v>0</v>
      </c>
      <c r="J5" s="96" t="n">
        <v>24</v>
      </c>
      <c r="K5" s="96" t="n">
        <v>0</v>
      </c>
      <c r="L5" s="97" t="n">
        <v>0</v>
      </c>
      <c r="M5" s="97" t="n">
        <v>0</v>
      </c>
      <c r="N5" s="97" t="n">
        <v>0</v>
      </c>
      <c r="O5" s="97" t="n">
        <v>0</v>
      </c>
      <c r="P5" s="97" t="n">
        <v>0</v>
      </c>
      <c r="Q5" s="112" t="n">
        <v>0</v>
      </c>
      <c r="R5" s="203" t="n">
        <v>3422</v>
      </c>
      <c r="S5" s="112" t="n">
        <v>3068</v>
      </c>
      <c r="T5" s="112" t="n">
        <v>3068</v>
      </c>
      <c r="U5" s="112" t="n">
        <v>2995</v>
      </c>
      <c r="V5" s="216" t="n">
        <v>3100</v>
      </c>
      <c r="W5" s="96" t="n">
        <v>43</v>
      </c>
      <c r="X5" s="96" t="n">
        <v>0</v>
      </c>
      <c r="Y5" s="96" t="n">
        <v>45</v>
      </c>
      <c r="Z5" s="221" t="n">
        <v>0</v>
      </c>
      <c r="AA5" s="221" t="n">
        <v>57</v>
      </c>
      <c r="AB5" s="97" t="n">
        <v>0</v>
      </c>
      <c r="AC5" s="100" t="n">
        <f aca="false">V5-U5+AZ5</f>
        <v>105</v>
      </c>
      <c r="AD5" s="101" t="n">
        <f aca="false">U5-T5</f>
        <v>-73</v>
      </c>
      <c r="AE5" s="95" t="n">
        <v>131</v>
      </c>
      <c r="AF5" s="102" t="n">
        <f aca="false">IF(AE5&gt;0, V5/(AE5*24),"no data")</f>
        <v>0.986005089058524</v>
      </c>
      <c r="AG5" s="103" t="n">
        <f aca="false">IF(R5&gt;0,R5/24,"no data")</f>
        <v>142.583333333333</v>
      </c>
      <c r="AH5" s="102" t="n">
        <f aca="false">IF(U5&gt;0,(U5/R5),"no data")</f>
        <v>0.875219170075979</v>
      </c>
      <c r="AI5" s="104" t="n">
        <f aca="false">IF(U5&gt;0,(1440-((W5*X5)+(Y5*Z5)+(AA5*AB5))/(W5+Y5+AA5))/1440,"no data")</f>
        <v>1</v>
      </c>
      <c r="AJ5" s="105" t="n">
        <f aca="false">IF(U5&gt;0,(1440-((X5*W5+AT5*AU5)+(Z5*Y5+AV5*AW5)+(AA5*AB5+AX5*AY5))/(W5+Y5+AA5))/1440,"no data")</f>
        <v>0.896551724137931</v>
      </c>
      <c r="AK5" s="210" t="n">
        <v>9.323</v>
      </c>
      <c r="AL5" s="211" t="n">
        <v>151.62</v>
      </c>
      <c r="AM5" s="94" t="n">
        <f aca="false">AK5*AL5</f>
        <v>1413.55326</v>
      </c>
      <c r="AN5" s="210" t="n">
        <v>24.963</v>
      </c>
      <c r="AO5" s="225" t="n">
        <v>974.1</v>
      </c>
      <c r="AP5" s="109" t="n">
        <f aca="false">AN5*AO5</f>
        <v>24316.4583</v>
      </c>
      <c r="AQ5" s="130" t="n">
        <f aca="false">IF(U5&gt;0,((((AK5*AL5)+(AN5*AO5))/(U5*1000))*1000000),"no data")</f>
        <v>8590.98883472454</v>
      </c>
      <c r="AR5" s="111" t="n">
        <f aca="false">IF(S5&gt;0,S5/24, "no data")</f>
        <v>127.833333333333</v>
      </c>
      <c r="AS5" s="222"/>
      <c r="AT5" s="95" t="n">
        <v>0</v>
      </c>
      <c r="AU5" s="112" t="n">
        <v>0</v>
      </c>
      <c r="AV5" s="112" t="n">
        <v>0</v>
      </c>
      <c r="AW5" s="95" t="n">
        <v>0</v>
      </c>
      <c r="AX5" s="112" t="n">
        <v>15</v>
      </c>
      <c r="AY5" s="95" t="n">
        <v>1440</v>
      </c>
      <c r="AZ5" s="95" t="n">
        <v>0</v>
      </c>
      <c r="BB5" s="113" t="n">
        <v>1019</v>
      </c>
      <c r="BC5" s="113" t="n">
        <v>1070</v>
      </c>
      <c r="BD5" s="113" t="n">
        <v>1011</v>
      </c>
      <c r="BE5" s="113" t="n">
        <f aca="false">BC5-BB5</f>
        <v>51</v>
      </c>
      <c r="BF5" s="113" t="n">
        <f aca="false">AQ5</f>
        <v>8590.98883472454</v>
      </c>
      <c r="BG5" s="173" t="n">
        <f aca="false">BD5/24</f>
        <v>42.125</v>
      </c>
      <c r="BH5" s="115" t="n">
        <v>0</v>
      </c>
      <c r="BI5" s="116" t="n">
        <v>0</v>
      </c>
      <c r="BJ5" s="117" t="n">
        <v>27</v>
      </c>
      <c r="BK5" s="118" t="n">
        <v>26.66</v>
      </c>
      <c r="BL5" s="118" t="n">
        <v>21.85</v>
      </c>
      <c r="BM5" s="118" t="n">
        <v>26.14</v>
      </c>
      <c r="BN5" s="113" t="n">
        <v>977.2</v>
      </c>
      <c r="BO5" s="118" t="n">
        <v>50.08</v>
      </c>
      <c r="BP5" s="119" t="n">
        <v>0.9407</v>
      </c>
      <c r="BQ5" s="118" t="n">
        <v>95.09</v>
      </c>
      <c r="BR5" s="117" t="n">
        <v>86.57</v>
      </c>
      <c r="BS5" s="113" t="n">
        <v>12287</v>
      </c>
      <c r="BT5" s="113" t="n">
        <v>11717</v>
      </c>
      <c r="BU5" s="224" t="n">
        <f aca="false">BT5-BS5</f>
        <v>-570</v>
      </c>
      <c r="BV5" s="113" t="n">
        <v>0</v>
      </c>
      <c r="BW5" s="114" t="n">
        <v>0</v>
      </c>
      <c r="BX5" s="114" t="n">
        <v>0</v>
      </c>
      <c r="BZ5" s="114" t="n">
        <v>24</v>
      </c>
      <c r="CA5" s="114" t="n">
        <v>7.2</v>
      </c>
      <c r="CC5" s="114" t="n">
        <v>2.1</v>
      </c>
      <c r="CD5" s="114" t="n">
        <v>4.1</v>
      </c>
      <c r="CE5" s="114" t="n">
        <v>2.1</v>
      </c>
      <c r="CF5" s="114" t="n">
        <v>0</v>
      </c>
    </row>
    <row r="6" customFormat="false" ht="15" hidden="false" customHeight="false" outlineLevel="0" collapsed="false">
      <c r="A6" s="90"/>
      <c r="B6" s="91" t="n">
        <v>43249</v>
      </c>
      <c r="C6" s="92" t="n">
        <v>96.22</v>
      </c>
      <c r="D6" s="93" t="n">
        <v>0.348</v>
      </c>
      <c r="E6" s="94" t="n">
        <v>66.34</v>
      </c>
      <c r="F6" s="95" t="n">
        <v>108</v>
      </c>
      <c r="G6" s="95" t="n">
        <v>85</v>
      </c>
      <c r="H6" s="96" t="n">
        <v>24</v>
      </c>
      <c r="I6" s="96" t="n">
        <v>0</v>
      </c>
      <c r="J6" s="96" t="n">
        <v>24</v>
      </c>
      <c r="K6" s="96" t="n">
        <v>0</v>
      </c>
      <c r="L6" s="97" t="n">
        <v>0</v>
      </c>
      <c r="M6" s="97" t="n">
        <v>0</v>
      </c>
      <c r="N6" s="97" t="n">
        <v>0</v>
      </c>
      <c r="O6" s="97" t="n">
        <v>0</v>
      </c>
      <c r="P6" s="97" t="n">
        <v>0</v>
      </c>
      <c r="Q6" s="112" t="n">
        <v>0</v>
      </c>
      <c r="R6" s="203" t="n">
        <v>3432</v>
      </c>
      <c r="S6" s="112" t="n">
        <v>3066</v>
      </c>
      <c r="T6" s="112" t="n">
        <v>3066</v>
      </c>
      <c r="U6" s="112" t="n">
        <v>2997</v>
      </c>
      <c r="V6" s="216" t="n">
        <v>3095</v>
      </c>
      <c r="W6" s="96" t="n">
        <v>43</v>
      </c>
      <c r="X6" s="96" t="n">
        <v>0</v>
      </c>
      <c r="Y6" s="96" t="n">
        <v>45</v>
      </c>
      <c r="Z6" s="221" t="n">
        <v>0</v>
      </c>
      <c r="AA6" s="221" t="n">
        <v>57</v>
      </c>
      <c r="AB6" s="97" t="n">
        <v>0</v>
      </c>
      <c r="AC6" s="100" t="n">
        <f aca="false">V6-U6+AZ6</f>
        <v>98</v>
      </c>
      <c r="AD6" s="101" t="n">
        <f aca="false">U6-T6</f>
        <v>-69</v>
      </c>
      <c r="AE6" s="95" t="n">
        <v>132</v>
      </c>
      <c r="AF6" s="102" t="n">
        <f aca="false">IF(AE6&gt;0, V6/(AE6*24),"no data")</f>
        <v>0.976957070707071</v>
      </c>
      <c r="AG6" s="103" t="n">
        <f aca="false">IF(R6&gt;0,R6/24,"no data")</f>
        <v>143</v>
      </c>
      <c r="AH6" s="102" t="n">
        <f aca="false">IF(U6&gt;0,(U6/R6),"no data")</f>
        <v>0.873251748251748</v>
      </c>
      <c r="AI6" s="104" t="n">
        <f aca="false">IF(U6&gt;0,(1440-((W6*X6)+(Y6*Z6)+(AA6*AB6))/(W6+Y6+AA6))/1440,"no data")</f>
        <v>1</v>
      </c>
      <c r="AJ6" s="105" t="n">
        <f aca="false">IF(U6&gt;0,(1440-((X6*W6+AT6*AU6)+(Z6*Y6+AV6*AW6)+(AA6*AB6+AX6*AY6))/(W6+Y6+AA6))/1440,"no data")</f>
        <v>0.896551724137931</v>
      </c>
      <c r="AK6" s="210" t="n">
        <v>9.32</v>
      </c>
      <c r="AL6" s="211" t="n">
        <v>151.25</v>
      </c>
      <c r="AM6" s="94" t="n">
        <f aca="false">AK6*AL6</f>
        <v>1409.65</v>
      </c>
      <c r="AN6" s="210" t="n">
        <v>24.869</v>
      </c>
      <c r="AO6" s="228" t="n">
        <v>973.06</v>
      </c>
      <c r="AP6" s="109" t="n">
        <f aca="false">AN6*AO6</f>
        <v>24199.02914</v>
      </c>
      <c r="AQ6" s="130" t="n">
        <f aca="false">IF(U6&gt;0,((((AK6*AL6)+(AN6*AO6))/(U6*1000))*1000000),"no data")</f>
        <v>8544.77115115115</v>
      </c>
      <c r="AR6" s="111" t="n">
        <f aca="false">IF(S6&gt;0,S6/24, "no data")</f>
        <v>127.75</v>
      </c>
      <c r="AS6" s="222"/>
      <c r="AT6" s="95" t="n">
        <v>0</v>
      </c>
      <c r="AU6" s="112" t="n">
        <v>0</v>
      </c>
      <c r="AV6" s="112" t="n">
        <v>0</v>
      </c>
      <c r="AW6" s="95" t="n">
        <v>0</v>
      </c>
      <c r="AX6" s="112" t="n">
        <v>15</v>
      </c>
      <c r="AY6" s="95" t="n">
        <v>1440</v>
      </c>
      <c r="AZ6" s="95" t="n">
        <v>0</v>
      </c>
      <c r="BB6" s="113" t="n">
        <v>1019</v>
      </c>
      <c r="BC6" s="113" t="n">
        <v>1067</v>
      </c>
      <c r="BD6" s="113" t="n">
        <v>1009</v>
      </c>
      <c r="BE6" s="113" t="n">
        <f aca="false">BC6-BB6</f>
        <v>48</v>
      </c>
      <c r="BF6" s="113" t="n">
        <f aca="false">AQ6</f>
        <v>8544.77115115115</v>
      </c>
      <c r="BG6" s="173" t="n">
        <f aca="false">BD6/24</f>
        <v>42.0416666666667</v>
      </c>
      <c r="BH6" s="115" t="n">
        <v>0</v>
      </c>
      <c r="BI6" s="116" t="n">
        <v>0</v>
      </c>
      <c r="BJ6" s="117" t="n">
        <v>27</v>
      </c>
      <c r="BK6" s="118" t="n">
        <v>26.58</v>
      </c>
      <c r="BL6" s="118" t="n">
        <v>21.79</v>
      </c>
      <c r="BM6" s="118" t="n">
        <v>26.2</v>
      </c>
      <c r="BN6" s="113" t="n">
        <v>972.75</v>
      </c>
      <c r="BO6" s="118" t="n">
        <v>50.05</v>
      </c>
      <c r="BP6" s="119" t="n">
        <v>0.9408</v>
      </c>
      <c r="BQ6" s="118" t="n">
        <v>95.3</v>
      </c>
      <c r="BR6" s="117" t="n">
        <v>86.62</v>
      </c>
      <c r="BS6" s="113" t="n">
        <v>12259</v>
      </c>
      <c r="BT6" s="113" t="n">
        <v>11718</v>
      </c>
      <c r="BU6" s="224" t="n">
        <f aca="false">BT6-BS6</f>
        <v>-541</v>
      </c>
      <c r="BV6" s="113" t="n">
        <v>0</v>
      </c>
      <c r="BW6" s="114" t="n">
        <v>0</v>
      </c>
      <c r="BX6" s="114" t="n">
        <v>0</v>
      </c>
      <c r="BZ6" s="114" t="n">
        <v>24</v>
      </c>
      <c r="CA6" s="114" t="n">
        <v>5.7</v>
      </c>
      <c r="CC6" s="114" t="n">
        <v>2.1</v>
      </c>
      <c r="CD6" s="114" t="n">
        <v>4.1</v>
      </c>
      <c r="CE6" s="114" t="n">
        <v>2.1</v>
      </c>
      <c r="CF6" s="114" t="n">
        <v>0</v>
      </c>
    </row>
    <row r="7" customFormat="false" ht="15" hidden="false" customHeight="false" outlineLevel="0" collapsed="false">
      <c r="A7" s="90"/>
      <c r="B7" s="91" t="n">
        <v>43250</v>
      </c>
      <c r="C7" s="92" t="n">
        <v>97</v>
      </c>
      <c r="D7" s="93" t="n">
        <v>0.374</v>
      </c>
      <c r="E7" s="94" t="n">
        <v>70</v>
      </c>
      <c r="F7" s="95" t="n">
        <v>109</v>
      </c>
      <c r="G7" s="95" t="n">
        <v>85</v>
      </c>
      <c r="H7" s="96" t="n">
        <v>24</v>
      </c>
      <c r="I7" s="96" t="n">
        <v>0</v>
      </c>
      <c r="J7" s="96" t="n">
        <v>24</v>
      </c>
      <c r="K7" s="96" t="n">
        <v>0</v>
      </c>
      <c r="L7" s="97" t="n">
        <v>0</v>
      </c>
      <c r="M7" s="97" t="n">
        <v>0</v>
      </c>
      <c r="N7" s="97" t="n">
        <v>0</v>
      </c>
      <c r="O7" s="97" t="n">
        <v>0</v>
      </c>
      <c r="P7" s="97" t="n">
        <v>0</v>
      </c>
      <c r="Q7" s="112" t="n">
        <v>0</v>
      </c>
      <c r="R7" s="203" t="n">
        <v>3425</v>
      </c>
      <c r="S7" s="112" t="n">
        <v>3029</v>
      </c>
      <c r="T7" s="112" t="n">
        <v>3029</v>
      </c>
      <c r="U7" s="112" t="n">
        <v>2953</v>
      </c>
      <c r="V7" s="216" t="n">
        <v>3050</v>
      </c>
      <c r="W7" s="96" t="n">
        <v>42</v>
      </c>
      <c r="X7" s="96" t="n">
        <v>0</v>
      </c>
      <c r="Y7" s="96" t="n">
        <v>44</v>
      </c>
      <c r="Z7" s="221" t="n">
        <v>0</v>
      </c>
      <c r="AA7" s="221" t="n">
        <v>57</v>
      </c>
      <c r="AB7" s="97" t="n">
        <v>0</v>
      </c>
      <c r="AC7" s="100" t="n">
        <f aca="false">V7-U7+AZ7</f>
        <v>97</v>
      </c>
      <c r="AD7" s="101" t="n">
        <f aca="false">U7-T7</f>
        <v>-76</v>
      </c>
      <c r="AE7" s="95" t="n">
        <v>130</v>
      </c>
      <c r="AF7" s="102" t="n">
        <f aca="false">IF(AE7&gt;0, V7/(AE7*24),"no data")</f>
        <v>0.977564102564103</v>
      </c>
      <c r="AG7" s="103" t="n">
        <f aca="false">IF(R7&gt;0,R7/24,"no data")</f>
        <v>142.708333333333</v>
      </c>
      <c r="AH7" s="102" t="n">
        <f aca="false">IF(U7&gt;0,(U7/R7),"no data")</f>
        <v>0.862189781021898</v>
      </c>
      <c r="AI7" s="104" t="n">
        <f aca="false">IF(U7&gt;0,(1440-((W7*X7)+(Y7*Z7)+(AA7*AB7))/(W7+Y7+AA7))/1440,"no data")</f>
        <v>1</v>
      </c>
      <c r="AJ7" s="105" t="n">
        <f aca="false">IF(U7&gt;0,(1440-((X7*W7+AT7*AU7)+(Z7*Y7+AV7*AW7)+(AA7*AB7+AX7*AY7))/(W7+Y7+AA7))/1440,"no data")</f>
        <v>0.895104895104895</v>
      </c>
      <c r="AK7" s="210" t="n">
        <v>9.22</v>
      </c>
      <c r="AL7" s="211" t="n">
        <v>149.97</v>
      </c>
      <c r="AM7" s="94" t="n">
        <f aca="false">AK7*AL7</f>
        <v>1382.7234</v>
      </c>
      <c r="AN7" s="210" t="n">
        <v>24.597</v>
      </c>
      <c r="AO7" s="228" t="n">
        <v>978.8</v>
      </c>
      <c r="AP7" s="109" t="n">
        <f aca="false">AN7*AO7</f>
        <v>24075.5436</v>
      </c>
      <c r="AQ7" s="130" t="n">
        <f aca="false">IF(U7&gt;0,((((AK7*AL7)+(AN7*AO7))/(U7*1000))*1000000),"no data")</f>
        <v>8621.15374195733</v>
      </c>
      <c r="AR7" s="111" t="n">
        <f aca="false">IF(S7&gt;0,S7/24, "no data")</f>
        <v>126.208333333333</v>
      </c>
      <c r="AS7" s="222"/>
      <c r="AT7" s="95" t="n">
        <v>0</v>
      </c>
      <c r="AU7" s="112" t="n">
        <v>0</v>
      </c>
      <c r="AV7" s="112" t="n">
        <v>0</v>
      </c>
      <c r="AW7" s="95" t="n">
        <v>0</v>
      </c>
      <c r="AX7" s="112" t="n">
        <v>15</v>
      </c>
      <c r="AY7" s="95" t="n">
        <v>1440</v>
      </c>
      <c r="AZ7" s="95" t="n">
        <v>0</v>
      </c>
      <c r="BB7" s="113" t="n">
        <v>1005</v>
      </c>
      <c r="BC7" s="113" t="n">
        <v>1047</v>
      </c>
      <c r="BD7" s="113" t="n">
        <v>998</v>
      </c>
      <c r="BE7" s="113" t="n">
        <f aca="false">BC7-BB7</f>
        <v>42</v>
      </c>
      <c r="BF7" s="113" t="n">
        <f aca="false">AQ7</f>
        <v>8621.15374195733</v>
      </c>
      <c r="BG7" s="173" t="n">
        <f aca="false">BD7/24</f>
        <v>41.5833333333333</v>
      </c>
      <c r="BH7" s="115" t="n">
        <v>0</v>
      </c>
      <c r="BI7" s="116" t="n">
        <v>0</v>
      </c>
      <c r="BJ7" s="117" t="n">
        <v>27</v>
      </c>
      <c r="BK7" s="118" t="n">
        <v>26.3</v>
      </c>
      <c r="BL7" s="118" t="n">
        <v>21.45</v>
      </c>
      <c r="BM7" s="118" t="n">
        <v>26.3</v>
      </c>
      <c r="BN7" s="113" t="n">
        <v>975.5</v>
      </c>
      <c r="BO7" s="118" t="n">
        <v>50.05</v>
      </c>
      <c r="BP7" s="119" t="n">
        <v>0.9404</v>
      </c>
      <c r="BQ7" s="118" t="n">
        <v>95.3</v>
      </c>
      <c r="BR7" s="117" t="n">
        <v>86.87</v>
      </c>
      <c r="BS7" s="113" t="n">
        <v>12288</v>
      </c>
      <c r="BT7" s="113" t="n">
        <v>11768</v>
      </c>
      <c r="BU7" s="224" t="n">
        <f aca="false">BT7-BS7</f>
        <v>-520</v>
      </c>
      <c r="BV7" s="113" t="n">
        <v>0</v>
      </c>
      <c r="BW7" s="114" t="n">
        <v>0</v>
      </c>
      <c r="BX7" s="114" t="n">
        <v>0</v>
      </c>
      <c r="BZ7" s="114" t="n">
        <v>23.8</v>
      </c>
      <c r="CA7" s="114" t="n">
        <v>7.2</v>
      </c>
      <c r="CC7" s="114" t="n">
        <v>2.2</v>
      </c>
      <c r="CD7" s="114" t="n">
        <v>4.2</v>
      </c>
      <c r="CE7" s="114" t="n">
        <v>2</v>
      </c>
      <c r="CF7" s="114" t="n">
        <v>0</v>
      </c>
    </row>
    <row r="8" customFormat="false" ht="15" hidden="false" customHeight="false" outlineLevel="0" collapsed="false">
      <c r="A8" s="90"/>
      <c r="B8" s="91" t="n">
        <v>43251</v>
      </c>
      <c r="C8" s="92" t="n">
        <v>98</v>
      </c>
      <c r="D8" s="93" t="n">
        <v>0.39</v>
      </c>
      <c r="E8" s="94" t="n">
        <v>71</v>
      </c>
      <c r="F8" s="95" t="n">
        <v>109</v>
      </c>
      <c r="G8" s="95" t="n">
        <v>85</v>
      </c>
      <c r="H8" s="96" t="n">
        <v>15</v>
      </c>
      <c r="I8" s="96" t="n">
        <v>56</v>
      </c>
      <c r="J8" s="96" t="n">
        <v>17</v>
      </c>
      <c r="K8" s="96" t="n">
        <v>2</v>
      </c>
      <c r="L8" s="97" t="n">
        <v>0</v>
      </c>
      <c r="M8" s="97" t="n">
        <v>0</v>
      </c>
      <c r="N8" s="97" t="n">
        <v>0</v>
      </c>
      <c r="O8" s="97" t="n">
        <v>0</v>
      </c>
      <c r="P8" s="97" t="n">
        <v>0</v>
      </c>
      <c r="Q8" s="112" t="n">
        <v>0</v>
      </c>
      <c r="R8" s="203" t="n">
        <v>3413</v>
      </c>
      <c r="S8" s="112" t="n">
        <v>3019</v>
      </c>
      <c r="T8" s="112" t="n">
        <v>3019</v>
      </c>
      <c r="U8" s="112" t="n">
        <v>2086</v>
      </c>
      <c r="V8" s="216" t="n">
        <v>2163</v>
      </c>
      <c r="W8" s="96" t="n">
        <v>42</v>
      </c>
      <c r="X8" s="96" t="n">
        <v>465</v>
      </c>
      <c r="Y8" s="96" t="n">
        <v>44</v>
      </c>
      <c r="Z8" s="221" t="n">
        <v>307</v>
      </c>
      <c r="AA8" s="221" t="n">
        <v>57</v>
      </c>
      <c r="AB8" s="97" t="n">
        <v>417</v>
      </c>
      <c r="AC8" s="100" t="n">
        <f aca="false">V8-U8+AZ8</f>
        <v>85</v>
      </c>
      <c r="AD8" s="101" t="n">
        <f aca="false">U8-T8</f>
        <v>-933</v>
      </c>
      <c r="AE8" s="95" t="n">
        <v>129</v>
      </c>
      <c r="AF8" s="102" t="n">
        <f aca="false">IF(AE8&gt;0, V8/(AE8*24),"no data")</f>
        <v>0.698643410852713</v>
      </c>
      <c r="AG8" s="103" t="n">
        <f aca="false">IF(R8&gt;0,R8/24,"no data")</f>
        <v>142.208333333333</v>
      </c>
      <c r="AH8" s="102" t="n">
        <f aca="false">IF(U8&gt;0,(U8/R8),"no data")</f>
        <v>0.611192499267507</v>
      </c>
      <c r="AI8" s="104" t="n">
        <f aca="false">IF(U8&gt;0,(1440-((W8*X8)+(Y8*Z8)+(AA8*AB8))/(W8+Y8+AA8))/1440,"no data")</f>
        <v>0.72413073038073</v>
      </c>
      <c r="AJ8" s="105" t="n">
        <f aca="false">IF(U8&gt;0,(1440-((X8*W8+AT8*AU8)+(Z8*Y8+AV8*AW8)+(AA8*AB8+AX8*AY8))/(W8+Y8+AA8))/1440,"no data")</f>
        <v>0.616525835275835</v>
      </c>
      <c r="AK8" s="210" t="n">
        <v>7.04</v>
      </c>
      <c r="AL8" s="211" t="n">
        <v>154.71</v>
      </c>
      <c r="AM8" s="94" t="n">
        <f aca="false">AK8*AL8</f>
        <v>1089.1584</v>
      </c>
      <c r="AN8" s="210" t="n">
        <v>17.768</v>
      </c>
      <c r="AO8" s="228" t="n">
        <v>980.3736</v>
      </c>
      <c r="AP8" s="109" t="n">
        <f aca="false">AN8*AO8</f>
        <v>17419.2781248</v>
      </c>
      <c r="AQ8" s="130" t="n">
        <f aca="false">IF(U8&gt;0,((((AK8*AL8)+(AN8*AO8))/(U8*1000))*1000000),"no data")</f>
        <v>8872.69248552253</v>
      </c>
      <c r="AR8" s="111" t="n">
        <f aca="false">IF(S8&gt;0,S8/24, "no data")</f>
        <v>125.791666666667</v>
      </c>
      <c r="AS8" s="222"/>
      <c r="AT8" s="95" t="n">
        <v>22</v>
      </c>
      <c r="AU8" s="112" t="n">
        <v>19</v>
      </c>
      <c r="AV8" s="112" t="n">
        <v>16</v>
      </c>
      <c r="AW8" s="95" t="n">
        <v>80</v>
      </c>
      <c r="AX8" s="112" t="n">
        <v>20</v>
      </c>
      <c r="AY8" s="95" t="n">
        <v>1023</v>
      </c>
      <c r="AZ8" s="95" t="n">
        <v>8</v>
      </c>
      <c r="BB8" s="113" t="n">
        <v>672</v>
      </c>
      <c r="BC8" s="113" t="n">
        <v>809</v>
      </c>
      <c r="BD8" s="113" t="n">
        <v>682</v>
      </c>
      <c r="BE8" s="113" t="n">
        <f aca="false">BC8-BB8</f>
        <v>137</v>
      </c>
      <c r="BF8" s="113" t="n">
        <f aca="false">AQ8</f>
        <v>8872.69248552253</v>
      </c>
      <c r="BG8" s="173" t="n">
        <f aca="false">BD8/24</f>
        <v>28.4166666666667</v>
      </c>
      <c r="BH8" s="115" t="n">
        <v>0</v>
      </c>
      <c r="BI8" s="116" t="n">
        <v>0</v>
      </c>
      <c r="BJ8" s="117" t="n">
        <v>27</v>
      </c>
      <c r="BK8" s="118" t="n">
        <v>17.8</v>
      </c>
      <c r="BL8" s="118" t="n">
        <v>16.88</v>
      </c>
      <c r="BM8" s="118" t="n">
        <v>20.25</v>
      </c>
      <c r="BN8" s="113" t="n">
        <v>976.9</v>
      </c>
      <c r="BO8" s="118" t="n">
        <v>50.05</v>
      </c>
      <c r="BP8" s="119" t="n">
        <v>0.9387</v>
      </c>
      <c r="BQ8" s="118" t="n">
        <v>96.15</v>
      </c>
      <c r="BR8" s="117" t="n">
        <v>86.9</v>
      </c>
      <c r="BS8" s="113" t="n">
        <v>12251</v>
      </c>
      <c r="BT8" s="113" t="n">
        <v>11700</v>
      </c>
      <c r="BU8" s="224" t="n">
        <f aca="false">BT8-BS8</f>
        <v>-551</v>
      </c>
      <c r="BV8" s="113" t="n">
        <v>0</v>
      </c>
      <c r="BW8" s="114" t="n">
        <v>0</v>
      </c>
      <c r="BX8" s="114" t="n">
        <v>0</v>
      </c>
      <c r="BZ8" s="114" t="n">
        <v>14.8</v>
      </c>
      <c r="CA8" s="114" t="n">
        <v>13.1</v>
      </c>
      <c r="CC8" s="114" t="n">
        <v>2.1</v>
      </c>
      <c r="CD8" s="114" t="n">
        <v>4.2</v>
      </c>
      <c r="CE8" s="114" t="n">
        <v>2.1</v>
      </c>
      <c r="CF8" s="114" t="n">
        <v>0</v>
      </c>
    </row>
    <row r="9" customFormat="false" ht="15" hidden="false" customHeight="false" outlineLevel="0" collapsed="false">
      <c r="A9" s="90"/>
      <c r="B9" s="91" t="n">
        <v>43252</v>
      </c>
      <c r="C9" s="92" t="n">
        <v>99</v>
      </c>
      <c r="D9" s="93" t="n">
        <v>0.35</v>
      </c>
      <c r="E9" s="94" t="n">
        <v>68</v>
      </c>
      <c r="F9" s="95" t="n">
        <v>111</v>
      </c>
      <c r="G9" s="95" t="n">
        <v>86</v>
      </c>
      <c r="H9" s="96" t="n">
        <v>24</v>
      </c>
      <c r="I9" s="96" t="n">
        <v>0</v>
      </c>
      <c r="J9" s="96" t="n">
        <v>24</v>
      </c>
      <c r="K9" s="96" t="n">
        <v>0</v>
      </c>
      <c r="L9" s="97" t="n">
        <v>0</v>
      </c>
      <c r="M9" s="97" t="n">
        <v>0</v>
      </c>
      <c r="N9" s="97" t="n">
        <v>0</v>
      </c>
      <c r="O9" s="97" t="n">
        <v>0</v>
      </c>
      <c r="P9" s="97" t="n">
        <v>0</v>
      </c>
      <c r="Q9" s="95" t="n">
        <v>0</v>
      </c>
      <c r="R9" s="203" t="n">
        <v>3403</v>
      </c>
      <c r="S9" s="112" t="n">
        <v>3041</v>
      </c>
      <c r="T9" s="112" t="n">
        <v>3041</v>
      </c>
      <c r="U9" s="112" t="n">
        <v>2976</v>
      </c>
      <c r="V9" s="216" t="n">
        <v>3075</v>
      </c>
      <c r="W9" s="96" t="n">
        <v>42</v>
      </c>
      <c r="X9" s="96" t="n">
        <v>0</v>
      </c>
      <c r="Y9" s="96" t="n">
        <v>44</v>
      </c>
      <c r="Z9" s="221" t="n">
        <v>0</v>
      </c>
      <c r="AA9" s="221" t="n">
        <v>57</v>
      </c>
      <c r="AB9" s="97" t="n">
        <v>0</v>
      </c>
      <c r="AC9" s="100" t="n">
        <f aca="false">V9-U9+AZ9</f>
        <v>99</v>
      </c>
      <c r="AD9" s="101" t="n">
        <f aca="false">U9-T9</f>
        <v>-65</v>
      </c>
      <c r="AE9" s="95" t="n">
        <v>130</v>
      </c>
      <c r="AF9" s="102" t="n">
        <f aca="false">IF(AE9&gt;0, V9/(AE9*24),"no data")</f>
        <v>0.985576923076923</v>
      </c>
      <c r="AG9" s="103" t="n">
        <f aca="false">IF(R9&gt;0,R9/24,"no data")</f>
        <v>141.791666666667</v>
      </c>
      <c r="AH9" s="102" t="n">
        <f aca="false">IF(U9&gt;0,(U9/R9),"no data")</f>
        <v>0.874522480164561</v>
      </c>
      <c r="AI9" s="104" t="n">
        <f aca="false">IF(U9&gt;0,(1440-((W9*X9)+(Y9*Z9)+(AA9*AB9))/(W9+Y9+AA9))/1440,"no data")</f>
        <v>1</v>
      </c>
      <c r="AJ9" s="105" t="n">
        <f aca="false">IF(U9&gt;0,(1440-((X9*W9+AT9*AU9)+(Z9*Y9+AV9*AW9)+(AA9*AB9+AX9*AY9))/(W9+Y9+AA9))/1440,"no data")</f>
        <v>0.895104895104895</v>
      </c>
      <c r="AK9" s="229" t="n">
        <v>9.304</v>
      </c>
      <c r="AL9" s="230" t="n">
        <v>154.69</v>
      </c>
      <c r="AM9" s="94" t="n">
        <f aca="false">AK9*AL9</f>
        <v>1439.23576</v>
      </c>
      <c r="AN9" s="229" t="n">
        <v>24.69</v>
      </c>
      <c r="AO9" s="231" t="n">
        <v>981.003</v>
      </c>
      <c r="AP9" s="109" t="n">
        <f aca="false">AN9*AO9</f>
        <v>24220.96407</v>
      </c>
      <c r="AQ9" s="130" t="n">
        <f aca="false">IF(U9&gt;0,((((AK9*AL9)+(AN9*AO9))/(U9*1000))*1000000),"no data")</f>
        <v>8622.37897513441</v>
      </c>
      <c r="AR9" s="111" t="n">
        <f aca="false">IF(S9&gt;0,S9/24, "no data")</f>
        <v>126.708333333333</v>
      </c>
      <c r="AS9" s="222"/>
      <c r="AT9" s="95" t="n">
        <v>0</v>
      </c>
      <c r="AU9" s="112" t="n">
        <v>0</v>
      </c>
      <c r="AV9" s="112" t="n">
        <v>0</v>
      </c>
      <c r="AW9" s="95" t="n">
        <v>0</v>
      </c>
      <c r="AX9" s="112" t="n">
        <v>15</v>
      </c>
      <c r="AY9" s="95" t="n">
        <v>1440</v>
      </c>
      <c r="AZ9" s="95" t="n">
        <v>0</v>
      </c>
      <c r="BB9" s="113" t="n">
        <v>1013</v>
      </c>
      <c r="BC9" s="113" t="n">
        <v>1057</v>
      </c>
      <c r="BD9" s="113" t="n">
        <v>1005</v>
      </c>
      <c r="BE9" s="113" t="n">
        <f aca="false">BC9-BB9</f>
        <v>44</v>
      </c>
      <c r="BF9" s="113" t="n">
        <f aca="false">AQ9</f>
        <v>8622.37897513441</v>
      </c>
      <c r="BG9" s="173" t="n">
        <f aca="false">BD9/24</f>
        <v>41.875</v>
      </c>
      <c r="BH9" s="115" t="n">
        <v>0</v>
      </c>
      <c r="BI9" s="116" t="n">
        <v>0</v>
      </c>
      <c r="BJ9" s="117" t="n">
        <v>27</v>
      </c>
      <c r="BK9" s="118" t="n">
        <v>26.33</v>
      </c>
      <c r="BL9" s="118" t="n">
        <v>21.52</v>
      </c>
      <c r="BM9" s="118" t="n">
        <v>25.81</v>
      </c>
      <c r="BN9" s="113" t="n">
        <v>977.6</v>
      </c>
      <c r="BO9" s="118" t="n">
        <v>50.13</v>
      </c>
      <c r="BP9" s="119" t="n">
        <v>0.9403</v>
      </c>
      <c r="BQ9" s="118" t="n">
        <v>95.56</v>
      </c>
      <c r="BR9" s="117" t="n">
        <v>86.58</v>
      </c>
      <c r="BS9" s="113" t="n">
        <v>12209</v>
      </c>
      <c r="BT9" s="113" t="n">
        <v>11681</v>
      </c>
      <c r="BU9" s="224" t="n">
        <f aca="false">BT9-BS9</f>
        <v>-528</v>
      </c>
      <c r="BV9" s="113" t="n">
        <v>0</v>
      </c>
      <c r="BW9" s="114" t="n">
        <v>0</v>
      </c>
      <c r="BX9" s="114" t="n">
        <v>0</v>
      </c>
      <c r="BZ9" s="114" t="n">
        <v>24</v>
      </c>
      <c r="CA9" s="114" t="n">
        <v>6.7</v>
      </c>
      <c r="CC9" s="114" t="n">
        <v>2.1</v>
      </c>
      <c r="CD9" s="114" t="n">
        <v>4.2</v>
      </c>
      <c r="CE9" s="114" t="n">
        <v>2.1</v>
      </c>
      <c r="CF9" s="114" t="n">
        <v>0</v>
      </c>
    </row>
    <row r="10" customFormat="false" ht="15" hidden="false" customHeight="false" outlineLevel="0" collapsed="false">
      <c r="A10" s="90"/>
      <c r="B10" s="91" t="n">
        <v>43253</v>
      </c>
      <c r="C10" s="92" t="n">
        <v>97.9</v>
      </c>
      <c r="D10" s="93" t="n">
        <v>0.389</v>
      </c>
      <c r="E10" s="94" t="n">
        <v>71</v>
      </c>
      <c r="F10" s="95" t="n">
        <v>109</v>
      </c>
      <c r="G10" s="95" t="n">
        <v>86</v>
      </c>
      <c r="H10" s="96" t="n">
        <v>24</v>
      </c>
      <c r="I10" s="96" t="n">
        <v>0</v>
      </c>
      <c r="J10" s="96" t="n">
        <v>24</v>
      </c>
      <c r="K10" s="96" t="n">
        <v>0</v>
      </c>
      <c r="L10" s="97" t="n">
        <v>0</v>
      </c>
      <c r="M10" s="97" t="n">
        <v>0</v>
      </c>
      <c r="N10" s="97" t="n">
        <v>0</v>
      </c>
      <c r="O10" s="97" t="n">
        <v>0</v>
      </c>
      <c r="P10" s="97" t="n">
        <v>0</v>
      </c>
      <c r="Q10" s="95" t="n">
        <v>0</v>
      </c>
      <c r="R10" s="203" t="n">
        <v>3416</v>
      </c>
      <c r="S10" s="112" t="n">
        <v>3027</v>
      </c>
      <c r="T10" s="112" t="n">
        <v>3027</v>
      </c>
      <c r="U10" s="112" t="n">
        <v>2952</v>
      </c>
      <c r="V10" s="216" t="n">
        <v>3052</v>
      </c>
      <c r="W10" s="96" t="n">
        <v>42</v>
      </c>
      <c r="X10" s="96" t="n">
        <v>0</v>
      </c>
      <c r="Y10" s="96" t="n">
        <v>44</v>
      </c>
      <c r="Z10" s="221" t="n">
        <v>0</v>
      </c>
      <c r="AA10" s="221" t="n">
        <v>57</v>
      </c>
      <c r="AB10" s="97" t="n">
        <v>0</v>
      </c>
      <c r="AC10" s="100" t="n">
        <f aca="false">V10-U10+AZ10</f>
        <v>100</v>
      </c>
      <c r="AD10" s="101" t="n">
        <f aca="false">U10-T10</f>
        <v>-75</v>
      </c>
      <c r="AE10" s="95" t="n">
        <v>130</v>
      </c>
      <c r="AF10" s="102" t="n">
        <f aca="false">IF(AE10&gt;0, V10/(AE10*24),"no data")</f>
        <v>0.978205128205128</v>
      </c>
      <c r="AG10" s="103" t="n">
        <f aca="false">IF(R10&gt;0,R10/24,"no data")</f>
        <v>142.333333333333</v>
      </c>
      <c r="AH10" s="102" t="n">
        <f aca="false">IF(U10&gt;0,(U10/R10),"no data")</f>
        <v>0.864168618266979</v>
      </c>
      <c r="AI10" s="104" t="n">
        <f aca="false">IF(U10&gt;0,(1440-((W10*X10)+(Y10*Z10)+(AA10*AB10))/(W10+Y10+AA10))/1440,"no data")</f>
        <v>1</v>
      </c>
      <c r="AJ10" s="105" t="n">
        <f aca="false">IF(U10&gt;0,(1440-((X10*W10+AT10*AU10)+(Z10*Y10+AV10*AW10)+(AA10*AB10+AX10*AY10))/(W10+Y10+AA10))/1440,"no data")</f>
        <v>0.895104895104895</v>
      </c>
      <c r="AK10" s="210" t="n">
        <v>9.352</v>
      </c>
      <c r="AL10" s="232" t="n">
        <v>151.08</v>
      </c>
      <c r="AM10" s="94" t="n">
        <f aca="false">AK10*AL10</f>
        <v>1412.90016</v>
      </c>
      <c r="AN10" s="210" t="n">
        <v>24.444</v>
      </c>
      <c r="AO10" s="231" t="n">
        <v>982.204221894944</v>
      </c>
      <c r="AP10" s="109" t="n">
        <f aca="false">AN10*AO10</f>
        <v>24009</v>
      </c>
      <c r="AQ10" s="130" t="n">
        <f aca="false">IF(U10&gt;0,((((AK10*AL10)+(AN10*AO10))/(U10*1000))*1000000),"no data")</f>
        <v>8611.75479674797</v>
      </c>
      <c r="AR10" s="111" t="n">
        <f aca="false">IF(S10&gt;0,S10/24, "no data")</f>
        <v>126.125</v>
      </c>
      <c r="AS10" s="222"/>
      <c r="AT10" s="95" t="n">
        <v>0</v>
      </c>
      <c r="AU10" s="112" t="n">
        <v>0</v>
      </c>
      <c r="AV10" s="112" t="n">
        <v>0</v>
      </c>
      <c r="AW10" s="95" t="n">
        <v>0</v>
      </c>
      <c r="AX10" s="112" t="n">
        <v>15</v>
      </c>
      <c r="AY10" s="95" t="n">
        <v>1440</v>
      </c>
      <c r="AZ10" s="95" t="n">
        <v>0</v>
      </c>
      <c r="BB10" s="113" t="n">
        <v>1006</v>
      </c>
      <c r="BC10" s="113" t="n">
        <v>1048</v>
      </c>
      <c r="BD10" s="113" t="n">
        <v>998</v>
      </c>
      <c r="BE10" s="113" t="n">
        <f aca="false">BC10-BB10</f>
        <v>42</v>
      </c>
      <c r="BF10" s="113" t="n">
        <f aca="false">AQ10</f>
        <v>8611.75479674797</v>
      </c>
      <c r="BG10" s="173" t="n">
        <f aca="false">BD10/24</f>
        <v>41.5833333333333</v>
      </c>
      <c r="BH10" s="115" t="n">
        <v>0</v>
      </c>
      <c r="BI10" s="116" t="n">
        <v>0</v>
      </c>
      <c r="BJ10" s="117" t="n">
        <v>27</v>
      </c>
      <c r="BK10" s="118" t="n">
        <v>26.07</v>
      </c>
      <c r="BL10" s="118" t="n">
        <v>21.28</v>
      </c>
      <c r="BM10" s="118" t="n">
        <v>26.19</v>
      </c>
      <c r="BN10" s="113" t="n">
        <v>978.21</v>
      </c>
      <c r="BO10" s="118" t="n">
        <v>50.11</v>
      </c>
      <c r="BP10" s="119" t="n">
        <v>0.9406</v>
      </c>
      <c r="BQ10" s="117" t="n">
        <v>95.9</v>
      </c>
      <c r="BR10" s="117" t="n">
        <v>86.95</v>
      </c>
      <c r="BS10" s="113" t="n">
        <v>12185</v>
      </c>
      <c r="BT10" s="113" t="n">
        <v>11696</v>
      </c>
      <c r="BU10" s="224" t="n">
        <f aca="false">BT10-BS10</f>
        <v>-489</v>
      </c>
      <c r="BV10" s="113" t="n">
        <v>0</v>
      </c>
      <c r="BW10" s="114" t="n">
        <v>0</v>
      </c>
      <c r="BX10" s="114" t="n">
        <v>0</v>
      </c>
      <c r="BZ10" s="114" t="n">
        <v>24</v>
      </c>
      <c r="CA10" s="114" t="n">
        <v>7.12</v>
      </c>
      <c r="CC10" s="114" t="n">
        <v>2.2</v>
      </c>
      <c r="CD10" s="114" t="n">
        <v>4.3</v>
      </c>
      <c r="CE10" s="114" t="n">
        <v>2.1</v>
      </c>
      <c r="CF10" s="114" t="n">
        <v>0</v>
      </c>
    </row>
    <row r="11" customFormat="false" ht="15" hidden="false" customHeight="false" outlineLevel="0" collapsed="false">
      <c r="A11" s="90"/>
      <c r="B11" s="91" t="n">
        <v>43254</v>
      </c>
      <c r="C11" s="92" t="n">
        <v>100.1</v>
      </c>
      <c r="D11" s="93" t="n">
        <v>0.397</v>
      </c>
      <c r="E11" s="94" t="n">
        <v>72.1</v>
      </c>
      <c r="F11" s="95" t="n">
        <v>113</v>
      </c>
      <c r="G11" s="95" t="n">
        <v>86</v>
      </c>
      <c r="H11" s="96" t="n">
        <v>24</v>
      </c>
      <c r="I11" s="96" t="n">
        <v>0</v>
      </c>
      <c r="J11" s="96" t="n">
        <v>24</v>
      </c>
      <c r="K11" s="96" t="n">
        <v>0</v>
      </c>
      <c r="L11" s="97" t="n">
        <v>0</v>
      </c>
      <c r="M11" s="97" t="n">
        <v>0</v>
      </c>
      <c r="N11" s="97" t="n">
        <v>0</v>
      </c>
      <c r="O11" s="97" t="n">
        <v>0</v>
      </c>
      <c r="P11" s="97" t="n">
        <v>0</v>
      </c>
      <c r="Q11" s="92" t="n">
        <v>0</v>
      </c>
      <c r="R11" s="203" t="n">
        <v>3393</v>
      </c>
      <c r="S11" s="112" t="n">
        <v>3002</v>
      </c>
      <c r="T11" s="112" t="n">
        <v>3002</v>
      </c>
      <c r="U11" s="112" t="n">
        <v>2928</v>
      </c>
      <c r="V11" s="216" t="n">
        <v>3027</v>
      </c>
      <c r="W11" s="96" t="n">
        <v>42</v>
      </c>
      <c r="X11" s="96" t="n">
        <v>0</v>
      </c>
      <c r="Y11" s="96" t="n">
        <v>43</v>
      </c>
      <c r="Z11" s="221" t="n">
        <v>0</v>
      </c>
      <c r="AA11" s="221" t="n">
        <v>57</v>
      </c>
      <c r="AB11" s="97" t="n">
        <v>0</v>
      </c>
      <c r="AC11" s="100" t="n">
        <f aca="false">V11-U11+AZ11</f>
        <v>99</v>
      </c>
      <c r="AD11" s="101" t="n">
        <f aca="false">U11-T11</f>
        <v>-74</v>
      </c>
      <c r="AE11" s="95" t="n">
        <v>128</v>
      </c>
      <c r="AF11" s="102" t="n">
        <f aca="false">IF(AE11&gt;0, V11/(AE11*24),"no data")</f>
        <v>0.9853515625</v>
      </c>
      <c r="AG11" s="103" t="n">
        <f aca="false">IF(R11&gt;0,R11/24,"no data")</f>
        <v>141.375</v>
      </c>
      <c r="AH11" s="102" t="n">
        <f aca="false">IF(U11&gt;0,(U11/R11),"no data")</f>
        <v>0.862953138815208</v>
      </c>
      <c r="AI11" s="104" t="n">
        <f aca="false">IF(U11&gt;0,(1440-((W11*X11)+(Y11*Z11)+(AA11*AB11))/(W11+Y11+AA11))/1440,"no data")</f>
        <v>1</v>
      </c>
      <c r="AJ11" s="105" t="n">
        <f aca="false">IF(U11&gt;0,(1440-((X11*W11+AT11*AU11)+(Z11*Y11+AV11*AW11)+(AA11*AB11+AX11*AY11))/(W11+Y11+AA11))/1440,"no data")</f>
        <v>0.887323943661972</v>
      </c>
      <c r="AK11" s="210" t="n">
        <v>9.307</v>
      </c>
      <c r="AL11" s="211" t="n">
        <v>153.58</v>
      </c>
      <c r="AM11" s="94" t="n">
        <f aca="false">AK11*AL11</f>
        <v>1429.36906</v>
      </c>
      <c r="AN11" s="210" t="n">
        <v>24.211</v>
      </c>
      <c r="AO11" s="231" t="n">
        <v>986.5</v>
      </c>
      <c r="AP11" s="109" t="n">
        <f aca="false">AN11*AO11</f>
        <v>23884.1515</v>
      </c>
      <c r="AQ11" s="130" t="n">
        <f aca="false">IF(U11&gt;0,((((AK11*AL11)+(AN11*AO11))/(U11*1000))*1000000),"no data")</f>
        <v>8645.32806010929</v>
      </c>
      <c r="AR11" s="111" t="n">
        <f aca="false">IF(S11&gt;0,S11/24, "no data")</f>
        <v>125.083333333333</v>
      </c>
      <c r="AS11" s="222"/>
      <c r="AT11" s="95" t="n">
        <v>0</v>
      </c>
      <c r="AU11" s="112" t="n">
        <v>0</v>
      </c>
      <c r="AV11" s="112" t="n">
        <v>0</v>
      </c>
      <c r="AW11" s="95" t="n">
        <v>0</v>
      </c>
      <c r="AX11" s="112" t="n">
        <v>16</v>
      </c>
      <c r="AY11" s="95" t="n">
        <v>1440</v>
      </c>
      <c r="AZ11" s="95" t="n">
        <v>0</v>
      </c>
      <c r="BB11" s="113" t="n">
        <v>996</v>
      </c>
      <c r="BC11" s="113" t="n">
        <v>1037</v>
      </c>
      <c r="BD11" s="113" t="n">
        <v>994</v>
      </c>
      <c r="BE11" s="113" t="n">
        <f aca="false">BC11-BB11</f>
        <v>41</v>
      </c>
      <c r="BF11" s="113" t="n">
        <f aca="false">AQ11</f>
        <v>8645.32806010929</v>
      </c>
      <c r="BG11" s="173" t="n">
        <f aca="false">BD11/24</f>
        <v>41.4166666666667</v>
      </c>
      <c r="BH11" s="115" t="n">
        <v>0</v>
      </c>
      <c r="BI11" s="116" t="n">
        <v>0</v>
      </c>
      <c r="BJ11" s="117" t="n">
        <v>26.9</v>
      </c>
      <c r="BK11" s="118" t="n">
        <v>25.81</v>
      </c>
      <c r="BL11" s="118" t="n">
        <v>21.04</v>
      </c>
      <c r="BM11" s="118" t="n">
        <v>25.97</v>
      </c>
      <c r="BN11" s="113" t="n">
        <v>976.33</v>
      </c>
      <c r="BO11" s="118" t="n">
        <v>50.08</v>
      </c>
      <c r="BP11" s="119" t="n">
        <v>0.9406</v>
      </c>
      <c r="BQ11" s="117" t="n">
        <v>95.81</v>
      </c>
      <c r="BR11" s="117" t="n">
        <v>87.02</v>
      </c>
      <c r="BS11" s="113" t="n">
        <v>12160</v>
      </c>
      <c r="BT11" s="113" t="n">
        <v>11695</v>
      </c>
      <c r="BU11" s="224" t="n">
        <f aca="false">BT11-BS11</f>
        <v>-465</v>
      </c>
      <c r="BV11" s="113" t="n">
        <v>0</v>
      </c>
      <c r="BW11" s="114" t="n">
        <v>0</v>
      </c>
      <c r="BX11" s="114" t="n">
        <v>0</v>
      </c>
      <c r="BZ11" s="114" t="n">
        <v>24</v>
      </c>
      <c r="CA11" s="114" t="n">
        <v>6.75</v>
      </c>
      <c r="CC11" s="114" t="n">
        <v>2.2</v>
      </c>
      <c r="CD11" s="114" t="n">
        <v>4.2</v>
      </c>
      <c r="CE11" s="114" t="n">
        <v>2</v>
      </c>
      <c r="CF11" s="114" t="n">
        <v>0</v>
      </c>
    </row>
    <row r="12" customFormat="false" ht="15" hidden="false" customHeight="false" outlineLevel="0" collapsed="false">
      <c r="A12" s="90" t="s">
        <v>114</v>
      </c>
      <c r="B12" s="91" t="n">
        <v>43255</v>
      </c>
      <c r="C12" s="140" t="n">
        <v>99.8</v>
      </c>
      <c r="D12" s="141" t="n">
        <v>0.428</v>
      </c>
      <c r="E12" s="140" t="n">
        <v>73.7</v>
      </c>
      <c r="F12" s="143" t="n">
        <v>110</v>
      </c>
      <c r="G12" s="143" t="n">
        <v>88</v>
      </c>
      <c r="H12" s="144" t="n">
        <v>21</v>
      </c>
      <c r="I12" s="144" t="n">
        <v>8</v>
      </c>
      <c r="J12" s="144" t="n">
        <v>22</v>
      </c>
      <c r="K12" s="144" t="n">
        <v>7</v>
      </c>
      <c r="L12" s="145" t="n">
        <v>0</v>
      </c>
      <c r="M12" s="145" t="n">
        <v>0</v>
      </c>
      <c r="N12" s="145" t="n">
        <v>0</v>
      </c>
      <c r="O12" s="145" t="n">
        <v>0</v>
      </c>
      <c r="P12" s="145" t="n">
        <v>2</v>
      </c>
      <c r="Q12" s="143" t="n">
        <v>9</v>
      </c>
      <c r="R12" s="143" t="n">
        <v>3393</v>
      </c>
      <c r="S12" s="143" t="n">
        <v>3054</v>
      </c>
      <c r="T12" s="143" t="n">
        <v>3054</v>
      </c>
      <c r="U12" s="143" t="n">
        <v>2651</v>
      </c>
      <c r="V12" s="144" t="n">
        <v>2745</v>
      </c>
      <c r="W12" s="144" t="n">
        <v>42</v>
      </c>
      <c r="X12" s="144" t="n">
        <v>157</v>
      </c>
      <c r="Y12" s="144" t="n">
        <v>43</v>
      </c>
      <c r="Z12" s="145" t="n">
        <v>92</v>
      </c>
      <c r="AA12" s="145" t="n">
        <v>57</v>
      </c>
      <c r="AB12" s="145" t="n">
        <v>126</v>
      </c>
      <c r="AC12" s="149" t="n">
        <f aca="false">V12-U12+AZ12</f>
        <v>96</v>
      </c>
      <c r="AD12" s="150" t="n">
        <f aca="false">U12-T12</f>
        <v>-403</v>
      </c>
      <c r="AE12" s="143" t="n">
        <v>137</v>
      </c>
      <c r="AF12" s="151" t="n">
        <f aca="false">IF(AE12&gt;0, V12/(AE12*24),"no data")</f>
        <v>0.83485401459854</v>
      </c>
      <c r="AG12" s="152" t="n">
        <f aca="false">IF(R12&gt;0,R12/24,"no data")</f>
        <v>141.375</v>
      </c>
      <c r="AH12" s="151" t="n">
        <f aca="false">IF(U12&gt;0,(U12/R12),"no data")</f>
        <v>0.781314470969643</v>
      </c>
      <c r="AI12" s="153" t="n">
        <f aca="false">(1440-((W12*X12)+(Y12*Z12)+(AA12*AB12))/(W12+Y12+AA12))/1440</f>
        <v>0.913282472613459</v>
      </c>
      <c r="AJ12" s="154" t="n">
        <f aca="false">IF(U12&gt;0,(1440-((X12*W12+AT12*AU12)+(Z12*Y12+AV12*AW12)+(AA12*AB12+AX12*AY12))/(W12+Y12+AA12))/1440,"no data")</f>
        <v>0.671645148669797</v>
      </c>
      <c r="AK12" s="233" t="n">
        <v>6.318</v>
      </c>
      <c r="AL12" s="234" t="n">
        <v>153.93</v>
      </c>
      <c r="AM12" s="201" t="n">
        <f aca="false">AK12*AL12</f>
        <v>972.52974</v>
      </c>
      <c r="AN12" s="233" t="n">
        <v>22.159</v>
      </c>
      <c r="AO12" s="235" t="n">
        <v>986.86</v>
      </c>
      <c r="AP12" s="155" t="n">
        <f aca="false">AN12*AO12</f>
        <v>21867.83074</v>
      </c>
      <c r="AQ12" s="156" t="n">
        <f aca="false">IF(U12&gt;0,((((AK12*AL12)+(AN12*AO12))/(U12*1000))*1000000),"no data")</f>
        <v>8615.75272727273</v>
      </c>
      <c r="AR12" s="157" t="n">
        <f aca="false">S12/24</f>
        <v>127.25</v>
      </c>
      <c r="AS12" s="36"/>
      <c r="AT12" s="158" t="n">
        <v>20</v>
      </c>
      <c r="AU12" s="143" t="n">
        <v>15</v>
      </c>
      <c r="AV12" s="159" t="n">
        <v>25</v>
      </c>
      <c r="AW12" s="159" t="n">
        <v>21</v>
      </c>
      <c r="AX12" s="143" t="n">
        <v>41</v>
      </c>
      <c r="AY12" s="159" t="n">
        <v>1185</v>
      </c>
      <c r="AZ12" s="143" t="n">
        <v>2</v>
      </c>
      <c r="BB12" s="143" t="n">
        <v>874</v>
      </c>
      <c r="BC12" s="143" t="n">
        <v>959</v>
      </c>
      <c r="BD12" s="143" t="n">
        <v>912</v>
      </c>
      <c r="BE12" s="160" t="n">
        <f aca="false">BC12-BB12</f>
        <v>85</v>
      </c>
      <c r="BF12" s="161" t="n">
        <f aca="false">AQ12</f>
        <v>8615.75272727273</v>
      </c>
      <c r="BG12" s="162" t="n">
        <f aca="false">BD12/24</f>
        <v>38</v>
      </c>
      <c r="BH12" s="163" t="n">
        <v>0.219</v>
      </c>
      <c r="BI12" s="164" t="n">
        <v>0.215</v>
      </c>
      <c r="BJ12" s="162" t="n">
        <v>27</v>
      </c>
      <c r="BK12" s="160" t="n">
        <v>22.78</v>
      </c>
      <c r="BL12" s="160" t="n">
        <v>19.49</v>
      </c>
      <c r="BM12" s="160" t="n">
        <v>24.73</v>
      </c>
      <c r="BN12" s="160" t="n">
        <v>976</v>
      </c>
      <c r="BO12" s="162" t="n">
        <v>50.1</v>
      </c>
      <c r="BP12" s="165" t="n">
        <v>0.9404</v>
      </c>
      <c r="BQ12" s="162" t="n">
        <v>96.17</v>
      </c>
      <c r="BR12" s="162" t="n">
        <v>87.08</v>
      </c>
      <c r="BS12" s="160" t="n">
        <v>12154</v>
      </c>
      <c r="BT12" s="160" t="n">
        <v>11691</v>
      </c>
      <c r="BU12" s="135" t="n">
        <f aca="false">BT12-BS12</f>
        <v>-463</v>
      </c>
      <c r="BV12" s="160" t="n">
        <f aca="false">BH12+BI12</f>
        <v>0.434</v>
      </c>
      <c r="BW12" s="162" t="n">
        <f aca="false">2.15</f>
        <v>2.15</v>
      </c>
      <c r="BX12" s="162" t="n">
        <v>2.15</v>
      </c>
      <c r="BZ12" s="162" t="n">
        <v>21.1</v>
      </c>
      <c r="CA12" s="162" t="n">
        <v>6.17</v>
      </c>
      <c r="CC12" s="162" t="n">
        <v>2</v>
      </c>
      <c r="CD12" s="162" t="n">
        <v>4.3</v>
      </c>
      <c r="CE12" s="162" t="n">
        <v>2.2</v>
      </c>
      <c r="CF12" s="162" t="n">
        <v>0</v>
      </c>
    </row>
    <row r="13" customFormat="false" ht="15" hidden="false" customHeight="false" outlineLevel="0" collapsed="false">
      <c r="A13" s="90"/>
      <c r="B13" s="91" t="n">
        <v>43256</v>
      </c>
      <c r="C13" s="140" t="n">
        <v>100.9</v>
      </c>
      <c r="D13" s="166" t="n">
        <v>0.445</v>
      </c>
      <c r="E13" s="140" t="n">
        <v>75.5</v>
      </c>
      <c r="F13" s="143" t="n">
        <v>114</v>
      </c>
      <c r="G13" s="143" t="n">
        <v>87</v>
      </c>
      <c r="H13" s="144" t="n">
        <v>24</v>
      </c>
      <c r="I13" s="144" t="n">
        <v>0</v>
      </c>
      <c r="J13" s="144" t="n">
        <v>24</v>
      </c>
      <c r="K13" s="144" t="n">
        <v>0</v>
      </c>
      <c r="L13" s="145" t="n">
        <v>0</v>
      </c>
      <c r="M13" s="145" t="n">
        <v>0</v>
      </c>
      <c r="N13" s="145" t="n">
        <v>0</v>
      </c>
      <c r="O13" s="145" t="n">
        <v>0</v>
      </c>
      <c r="P13" s="145" t="n">
        <v>0</v>
      </c>
      <c r="Q13" s="143" t="n">
        <v>0</v>
      </c>
      <c r="R13" s="143" t="n">
        <v>3386</v>
      </c>
      <c r="S13" s="143" t="n">
        <v>2955</v>
      </c>
      <c r="T13" s="143" t="n">
        <v>2955</v>
      </c>
      <c r="U13" s="143" t="n">
        <v>2886</v>
      </c>
      <c r="V13" s="144" t="n">
        <v>2985</v>
      </c>
      <c r="W13" s="144" t="n">
        <v>41</v>
      </c>
      <c r="X13" s="144" t="n">
        <v>0</v>
      </c>
      <c r="Y13" s="144" t="n">
        <v>43</v>
      </c>
      <c r="Z13" s="145" t="n">
        <v>0</v>
      </c>
      <c r="AA13" s="145" t="n">
        <v>57</v>
      </c>
      <c r="AB13" s="145" t="n">
        <v>0</v>
      </c>
      <c r="AC13" s="149" t="n">
        <f aca="false">V13-U13+AZ13</f>
        <v>99</v>
      </c>
      <c r="AD13" s="150" t="n">
        <f aca="false">U13-T13</f>
        <v>-69</v>
      </c>
      <c r="AE13" s="143" t="n">
        <v>129</v>
      </c>
      <c r="AF13" s="151" t="n">
        <f aca="false">IF(AE13&gt;0, V13/(AE13*24),"no data")</f>
        <v>0.964147286821705</v>
      </c>
      <c r="AG13" s="152" t="n">
        <f aca="false">IF(R13&gt;0,R13/24,"no data")</f>
        <v>141.083333333333</v>
      </c>
      <c r="AH13" s="151" t="n">
        <f aca="false">IF(U13&gt;0,(U13/R13),"no data")</f>
        <v>0.852333136444182</v>
      </c>
      <c r="AI13" s="153" t="n">
        <f aca="false">(1440-((W13*X13)+(Y13*Z13)+(AA13*AB13))/(W13+Y13+AA13))/1440</f>
        <v>1</v>
      </c>
      <c r="AJ13" s="154" t="n">
        <f aca="false">IF(U13&gt;0,(1440-((X13*W13+AT13*AU13)+(Z13*Y13+AV13*AW13)+(AA13*AB13+AX13*AY13))/(W13+Y13+AA13))/1440,"no data")</f>
        <v>0.886524822695036</v>
      </c>
      <c r="AK13" s="233" t="n">
        <v>9.298</v>
      </c>
      <c r="AL13" s="234" t="n">
        <v>154.2</v>
      </c>
      <c r="AM13" s="201" t="n">
        <f aca="false">AK13*AL13</f>
        <v>1433.7516</v>
      </c>
      <c r="AN13" s="233" t="n">
        <v>23.829</v>
      </c>
      <c r="AO13" s="235" t="n">
        <v>999.2077</v>
      </c>
      <c r="AP13" s="155" t="n">
        <f aca="false">AN13*AO13</f>
        <v>23810.1202833</v>
      </c>
      <c r="AQ13" s="156" t="n">
        <f aca="false">IF(U13&gt;0,((((AK13*AL13)+(AN13*AO13))/(U13*1000))*1000000),"no data")</f>
        <v>8747.01035457381</v>
      </c>
      <c r="AR13" s="157" t="n">
        <f aca="false">S13/24</f>
        <v>123.125</v>
      </c>
      <c r="AS13" s="36"/>
      <c r="AT13" s="158" t="n">
        <v>0</v>
      </c>
      <c r="AU13" s="143" t="n">
        <v>0</v>
      </c>
      <c r="AV13" s="159" t="n">
        <v>0</v>
      </c>
      <c r="AW13" s="159" t="n">
        <v>0</v>
      </c>
      <c r="AX13" s="143" t="n">
        <v>16</v>
      </c>
      <c r="AY13" s="159" t="n">
        <v>1440</v>
      </c>
      <c r="AZ13" s="143" t="n">
        <v>0</v>
      </c>
      <c r="BA13" s="227"/>
      <c r="BB13" s="143" t="n">
        <v>984</v>
      </c>
      <c r="BC13" s="143" t="n">
        <v>1023</v>
      </c>
      <c r="BD13" s="143" t="n">
        <v>978</v>
      </c>
      <c r="BE13" s="160" t="n">
        <f aca="false">BC13-BB13</f>
        <v>39</v>
      </c>
      <c r="BF13" s="161" t="n">
        <f aca="false">AQ13</f>
        <v>8747.01035457381</v>
      </c>
      <c r="BG13" s="162" t="n">
        <f aca="false">BD13/24</f>
        <v>40.75</v>
      </c>
      <c r="BH13" s="163" t="n">
        <v>0</v>
      </c>
      <c r="BI13" s="164" t="n">
        <v>0</v>
      </c>
      <c r="BJ13" s="162" t="n">
        <v>27</v>
      </c>
      <c r="BK13" s="160" t="n">
        <v>25.38</v>
      </c>
      <c r="BL13" s="160" t="n">
        <v>20.58</v>
      </c>
      <c r="BM13" s="160" t="n">
        <v>26.48</v>
      </c>
      <c r="BN13" s="160" t="n">
        <v>977.42</v>
      </c>
      <c r="BO13" s="162" t="n">
        <v>50.11</v>
      </c>
      <c r="BP13" s="165" t="n">
        <v>0.9408</v>
      </c>
      <c r="BQ13" s="162" t="n">
        <v>96.47</v>
      </c>
      <c r="BR13" s="162" t="n">
        <v>87.16</v>
      </c>
      <c r="BS13" s="160" t="n">
        <v>12105</v>
      </c>
      <c r="BT13" s="160" t="n">
        <v>11640</v>
      </c>
      <c r="BU13" s="135" t="n">
        <f aca="false">BT13-BS13</f>
        <v>-465</v>
      </c>
      <c r="BV13" s="160" t="n">
        <f aca="false">BH13+BI13</f>
        <v>0</v>
      </c>
      <c r="BW13" s="162" t="n">
        <v>0</v>
      </c>
      <c r="BX13" s="162" t="n">
        <v>0</v>
      </c>
      <c r="BZ13" s="162" t="n">
        <v>24</v>
      </c>
      <c r="CA13" s="162" t="n">
        <v>4.83</v>
      </c>
      <c r="CC13" s="162" t="n">
        <v>2.2</v>
      </c>
      <c r="CD13" s="162" t="n">
        <v>4.3</v>
      </c>
      <c r="CE13" s="162" t="n">
        <v>2</v>
      </c>
      <c r="CF13" s="162" t="n">
        <v>0</v>
      </c>
    </row>
    <row r="14" customFormat="false" ht="15" hidden="false" customHeight="false" outlineLevel="0" collapsed="false">
      <c r="A14" s="90"/>
      <c r="B14" s="91" t="n">
        <v>43257</v>
      </c>
      <c r="C14" s="140" t="n">
        <v>94.9</v>
      </c>
      <c r="D14" s="166" t="n">
        <v>0.472</v>
      </c>
      <c r="E14" s="140" t="n">
        <v>72.7</v>
      </c>
      <c r="F14" s="143" t="n">
        <v>105</v>
      </c>
      <c r="G14" s="143" t="n">
        <v>83</v>
      </c>
      <c r="H14" s="144" t="n">
        <v>24</v>
      </c>
      <c r="I14" s="144" t="n">
        <v>0</v>
      </c>
      <c r="J14" s="144" t="n">
        <v>24</v>
      </c>
      <c r="K14" s="144" t="n">
        <v>0</v>
      </c>
      <c r="L14" s="145" t="n">
        <v>0</v>
      </c>
      <c r="M14" s="145" t="n">
        <v>0</v>
      </c>
      <c r="N14" s="145" t="n">
        <v>0</v>
      </c>
      <c r="O14" s="145" t="n">
        <v>0</v>
      </c>
      <c r="P14" s="145" t="n">
        <v>0</v>
      </c>
      <c r="Q14" s="143" t="n">
        <v>0</v>
      </c>
      <c r="R14" s="143" t="n">
        <v>3447</v>
      </c>
      <c r="S14" s="143" t="n">
        <v>3011</v>
      </c>
      <c r="T14" s="143" t="n">
        <v>3011</v>
      </c>
      <c r="U14" s="143" t="n">
        <v>2942</v>
      </c>
      <c r="V14" s="144" t="n">
        <v>3045</v>
      </c>
      <c r="W14" s="144" t="n">
        <v>42</v>
      </c>
      <c r="X14" s="144" t="n">
        <v>0</v>
      </c>
      <c r="Y14" s="144" t="n">
        <v>44</v>
      </c>
      <c r="Z14" s="145" t="n">
        <v>0</v>
      </c>
      <c r="AA14" s="145" t="n">
        <v>57</v>
      </c>
      <c r="AB14" s="145" t="n">
        <v>0</v>
      </c>
      <c r="AC14" s="149" t="n">
        <f aca="false">V14-U14+AZ14</f>
        <v>103</v>
      </c>
      <c r="AD14" s="150" t="n">
        <f aca="false">U14-T14</f>
        <v>-69</v>
      </c>
      <c r="AE14" s="143" t="n">
        <v>130</v>
      </c>
      <c r="AF14" s="151" t="n">
        <f aca="false">IF(AE14&gt;0, V14/(AE14*24),"no data")</f>
        <v>0.975961538461538</v>
      </c>
      <c r="AG14" s="152" t="n">
        <f aca="false">IF(R14&gt;0,R14/24,"no data")</f>
        <v>143.625</v>
      </c>
      <c r="AH14" s="151" t="n">
        <f aca="false">IF(U14&gt;0,(U14/R14),"no data")</f>
        <v>0.853495793443574</v>
      </c>
      <c r="AI14" s="153" t="n">
        <f aca="false">(1440-((W14*X14)+(Y14*Z14)+(AA14*AB14))/(W14+Y14+AA14))/1440</f>
        <v>1</v>
      </c>
      <c r="AJ14" s="154" t="n">
        <f aca="false">IF(U14&gt;0,(1440-((X14*W14+AT14*AU14)+(Z14*Y14+AV14*AW14)+(AA14*AB14+AX14*AY14))/(W14+Y14+AA14))/1440,"no data")</f>
        <v>0.888111888111888</v>
      </c>
      <c r="AK14" s="233" t="n">
        <v>9.293</v>
      </c>
      <c r="AL14" s="234" t="n">
        <v>151.67</v>
      </c>
      <c r="AM14" s="201" t="n">
        <f aca="false">AK14*AL14</f>
        <v>1409.46931</v>
      </c>
      <c r="AN14" s="233" t="n">
        <v>24.351</v>
      </c>
      <c r="AO14" s="235" t="n">
        <v>994.25</v>
      </c>
      <c r="AP14" s="155" t="n">
        <f aca="false">AN14*AO14</f>
        <v>24210.98175</v>
      </c>
      <c r="AQ14" s="156" t="n">
        <f aca="false">IF(U14&gt;0,((((AK14*AL14)+(AN14*AO14))/(U14*1000))*1000000),"no data")</f>
        <v>8708.51497620666</v>
      </c>
      <c r="AR14" s="157" t="n">
        <f aca="false">S14/24</f>
        <v>125.458333333333</v>
      </c>
      <c r="AS14" s="36"/>
      <c r="AT14" s="167" t="n">
        <v>0</v>
      </c>
      <c r="AU14" s="143" t="n">
        <v>0</v>
      </c>
      <c r="AV14" s="159" t="n">
        <v>0</v>
      </c>
      <c r="AW14" s="159" t="n">
        <v>0</v>
      </c>
      <c r="AX14" s="143" t="n">
        <v>16</v>
      </c>
      <c r="AY14" s="159" t="n">
        <v>1440</v>
      </c>
      <c r="AZ14" s="143" t="n">
        <v>0</v>
      </c>
      <c r="BA14" s="227"/>
      <c r="BB14" s="143" t="n">
        <v>1003</v>
      </c>
      <c r="BC14" s="143" t="n">
        <v>1048</v>
      </c>
      <c r="BD14" s="143" t="n">
        <v>994</v>
      </c>
      <c r="BE14" s="160" t="n">
        <f aca="false">BC14-BB14</f>
        <v>45</v>
      </c>
      <c r="BF14" s="161" t="n">
        <f aca="false">AQ14</f>
        <v>8708.51497620666</v>
      </c>
      <c r="BG14" s="162" t="n">
        <f aca="false">BD14/24</f>
        <v>41.4166666666667</v>
      </c>
      <c r="BH14" s="163" t="n">
        <v>0</v>
      </c>
      <c r="BI14" s="164" t="n">
        <v>0</v>
      </c>
      <c r="BJ14" s="162" t="n">
        <v>27</v>
      </c>
      <c r="BK14" s="160" t="n">
        <v>26</v>
      </c>
      <c r="BL14" s="160" t="n">
        <v>21.08</v>
      </c>
      <c r="BM14" s="160" t="n">
        <v>26.89</v>
      </c>
      <c r="BN14" s="160" t="n">
        <v>981.25</v>
      </c>
      <c r="BO14" s="160" t="n">
        <v>50.13</v>
      </c>
      <c r="BP14" s="165" t="n">
        <v>0.94</v>
      </c>
      <c r="BQ14" s="162" t="n">
        <v>96.5</v>
      </c>
      <c r="BR14" s="162" t="n">
        <v>87.26</v>
      </c>
      <c r="BS14" s="160" t="n">
        <v>12179</v>
      </c>
      <c r="BT14" s="160" t="n">
        <v>11656</v>
      </c>
      <c r="BU14" s="135" t="n">
        <f aca="false">BT14-BS14</f>
        <v>-523</v>
      </c>
      <c r="BV14" s="160" t="n">
        <f aca="false">BH14+BI14</f>
        <v>0</v>
      </c>
      <c r="BW14" s="162" t="n">
        <v>0</v>
      </c>
      <c r="BX14" s="162" t="n">
        <v>0</v>
      </c>
      <c r="BZ14" s="162" t="n">
        <v>24</v>
      </c>
      <c r="CA14" s="162" t="n">
        <v>6.63</v>
      </c>
      <c r="CC14" s="162" t="n">
        <v>2.1</v>
      </c>
      <c r="CD14" s="162" t="n">
        <v>4.2</v>
      </c>
      <c r="CE14" s="162" t="n">
        <v>2.1</v>
      </c>
      <c r="CF14" s="162" t="n">
        <v>0</v>
      </c>
    </row>
    <row r="15" customFormat="false" ht="15" hidden="false" customHeight="false" outlineLevel="0" collapsed="false">
      <c r="A15" s="90"/>
      <c r="B15" s="91" t="n">
        <v>43258</v>
      </c>
      <c r="C15" s="140" t="n">
        <v>99.4</v>
      </c>
      <c r="D15" s="166" t="n">
        <v>0.465</v>
      </c>
      <c r="E15" s="140" t="n">
        <v>75.7</v>
      </c>
      <c r="F15" s="168" t="n">
        <v>107</v>
      </c>
      <c r="G15" s="168" t="n">
        <v>90</v>
      </c>
      <c r="H15" s="144" t="n">
        <v>24</v>
      </c>
      <c r="I15" s="144" t="n">
        <v>0</v>
      </c>
      <c r="J15" s="144" t="n">
        <v>24</v>
      </c>
      <c r="K15" s="144" t="n">
        <v>0</v>
      </c>
      <c r="L15" s="145" t="n">
        <v>0</v>
      </c>
      <c r="M15" s="145" t="n">
        <v>0</v>
      </c>
      <c r="N15" s="145" t="n">
        <v>0</v>
      </c>
      <c r="O15" s="145" t="n">
        <v>0</v>
      </c>
      <c r="P15" s="145" t="n">
        <v>0</v>
      </c>
      <c r="Q15" s="143" t="n">
        <v>0</v>
      </c>
      <c r="R15" s="143" t="n">
        <v>3402</v>
      </c>
      <c r="S15" s="143" t="n">
        <v>2967</v>
      </c>
      <c r="T15" s="143" t="n">
        <v>2967</v>
      </c>
      <c r="U15" s="143" t="n">
        <v>2894</v>
      </c>
      <c r="V15" s="144" t="n">
        <v>2991</v>
      </c>
      <c r="W15" s="144" t="n">
        <v>41</v>
      </c>
      <c r="X15" s="144" t="n">
        <v>0</v>
      </c>
      <c r="Y15" s="144" t="n">
        <v>43</v>
      </c>
      <c r="Z15" s="145" t="n">
        <v>0</v>
      </c>
      <c r="AA15" s="145" t="n">
        <v>57</v>
      </c>
      <c r="AB15" s="145" t="n">
        <v>0</v>
      </c>
      <c r="AC15" s="149" t="n">
        <f aca="false">V15-U15+AZ15</f>
        <v>97</v>
      </c>
      <c r="AD15" s="150" t="n">
        <f aca="false">U15-T15</f>
        <v>-73</v>
      </c>
      <c r="AE15" s="143" t="n">
        <v>126</v>
      </c>
      <c r="AF15" s="151" t="n">
        <f aca="false">IF(AE15&gt;0, V15/(AE15*24),"no data")</f>
        <v>0.989087301587302</v>
      </c>
      <c r="AG15" s="152" t="n">
        <f aca="false">IF(R15&gt;0,R15/24,"no data")</f>
        <v>141.75</v>
      </c>
      <c r="AH15" s="151" t="n">
        <f aca="false">IF(U15&gt;0,(U15/R15),"no data")</f>
        <v>0.850676072898295</v>
      </c>
      <c r="AI15" s="153" t="n">
        <f aca="false">(1440-((W15*X15)+(Y15*Z15)+(AA15*AB15))/(W15+Y15+AA15))/1440</f>
        <v>1</v>
      </c>
      <c r="AJ15" s="154" t="n">
        <f aca="false">IF(U15&gt;0,(1440-((X15*W15+AT15*AU15)+(Z15*Y15+AV15*AW15)+(AA15*AB15+AX15*AY15))/(W15+Y15+AA15))/1440,"no data")</f>
        <v>0.886524822695036</v>
      </c>
      <c r="AK15" s="233" t="n">
        <v>9.284</v>
      </c>
      <c r="AL15" s="234" t="n">
        <v>153.65</v>
      </c>
      <c r="AM15" s="201" t="n">
        <f aca="false">AK15*AL15</f>
        <v>1426.4866</v>
      </c>
      <c r="AN15" s="233" t="n">
        <v>24.055</v>
      </c>
      <c r="AO15" s="235" t="n">
        <v>987.6112</v>
      </c>
      <c r="AP15" s="155" t="n">
        <f aca="false">AN15*AO15</f>
        <v>23756.987416</v>
      </c>
      <c r="AQ15" s="156" t="n">
        <f aca="false">IF(U15&gt;0,((((AK15*AL15)+(AN15*AO15))/(U15*1000))*1000000),"no data")</f>
        <v>8701.96061368348</v>
      </c>
      <c r="AR15" s="157" t="n">
        <f aca="false">S15/24</f>
        <v>123.625</v>
      </c>
      <c r="AS15" s="36"/>
      <c r="AT15" s="143" t="n">
        <v>0</v>
      </c>
      <c r="AU15" s="159" t="n">
        <v>0</v>
      </c>
      <c r="AV15" s="159" t="n">
        <v>0</v>
      </c>
      <c r="AW15" s="143" t="n">
        <v>0</v>
      </c>
      <c r="AX15" s="159" t="n">
        <v>16</v>
      </c>
      <c r="AY15" s="143" t="n">
        <v>1440</v>
      </c>
      <c r="AZ15" s="143" t="n">
        <v>0</v>
      </c>
      <c r="BA15" s="227"/>
      <c r="BB15" s="160" t="n">
        <v>987</v>
      </c>
      <c r="BC15" s="160" t="n">
        <v>1024</v>
      </c>
      <c r="BD15" s="169" t="n">
        <v>980</v>
      </c>
      <c r="BE15" s="160" t="n">
        <f aca="false">BC15-BB15</f>
        <v>37</v>
      </c>
      <c r="BF15" s="162" t="n">
        <f aca="false">AQ15</f>
        <v>8701.96061368348</v>
      </c>
      <c r="BG15" s="162" t="n">
        <f aca="false">BD15/24</f>
        <v>40.8333333333333</v>
      </c>
      <c r="BH15" s="163" t="n">
        <v>0</v>
      </c>
      <c r="BI15" s="164" t="n">
        <v>0</v>
      </c>
      <c r="BJ15" s="162" t="n">
        <v>27</v>
      </c>
      <c r="BK15" s="160" t="n">
        <v>25.82</v>
      </c>
      <c r="BL15" s="160" t="n">
        <v>20.82</v>
      </c>
      <c r="BM15" s="160" t="n">
        <v>26.85</v>
      </c>
      <c r="BN15" s="160" t="n">
        <v>976.42</v>
      </c>
      <c r="BO15" s="160" t="n">
        <v>50.09</v>
      </c>
      <c r="BP15" s="165" t="n">
        <v>0.9415</v>
      </c>
      <c r="BQ15" s="162" t="n">
        <v>96.65</v>
      </c>
      <c r="BR15" s="162" t="n">
        <v>87.45</v>
      </c>
      <c r="BS15" s="160" t="n">
        <v>12282</v>
      </c>
      <c r="BT15" s="160" t="n">
        <v>11787</v>
      </c>
      <c r="BU15" s="135" t="n">
        <f aca="false">BT15-BS15</f>
        <v>-495</v>
      </c>
      <c r="BV15" s="160" t="n">
        <f aca="false">BH15+BI15</f>
        <v>0</v>
      </c>
      <c r="BW15" s="162" t="n">
        <v>0</v>
      </c>
      <c r="BX15" s="162" t="n">
        <v>0</v>
      </c>
      <c r="BZ15" s="162" t="n">
        <v>24</v>
      </c>
      <c r="CA15" s="162" t="n">
        <v>6.9</v>
      </c>
      <c r="CC15" s="162" t="n">
        <v>2.2</v>
      </c>
      <c r="CD15" s="162" t="n">
        <v>4.3</v>
      </c>
      <c r="CE15" s="162" t="n">
        <v>2.1</v>
      </c>
      <c r="CF15" s="162" t="n">
        <v>0</v>
      </c>
    </row>
    <row r="16" customFormat="false" ht="15" hidden="false" customHeight="false" outlineLevel="0" collapsed="false">
      <c r="A16" s="90"/>
      <c r="B16" s="91" t="n">
        <v>43259</v>
      </c>
      <c r="C16" s="140" t="n">
        <v>101.5</v>
      </c>
      <c r="D16" s="166" t="n">
        <v>0.4287</v>
      </c>
      <c r="E16" s="140" t="n">
        <v>75.54</v>
      </c>
      <c r="F16" s="143" t="n">
        <v>112</v>
      </c>
      <c r="G16" s="143" t="n">
        <v>92</v>
      </c>
      <c r="H16" s="143" t="n">
        <v>24</v>
      </c>
      <c r="I16" s="143" t="n">
        <v>0</v>
      </c>
      <c r="J16" s="143" t="n">
        <v>24</v>
      </c>
      <c r="K16" s="143" t="n">
        <v>0</v>
      </c>
      <c r="L16" s="145" t="n">
        <v>0</v>
      </c>
      <c r="M16" s="145" t="n">
        <v>0</v>
      </c>
      <c r="N16" s="145" t="n">
        <v>0</v>
      </c>
      <c r="O16" s="145" t="n">
        <v>0</v>
      </c>
      <c r="P16" s="145" t="n">
        <v>0</v>
      </c>
      <c r="Q16" s="143" t="n">
        <v>0</v>
      </c>
      <c r="R16" s="143" t="n">
        <v>3381</v>
      </c>
      <c r="S16" s="143" t="n">
        <v>2960</v>
      </c>
      <c r="T16" s="143" t="n">
        <v>2960</v>
      </c>
      <c r="U16" s="143" t="n">
        <v>2889</v>
      </c>
      <c r="V16" s="143" t="n">
        <v>2990</v>
      </c>
      <c r="W16" s="143" t="n">
        <v>41</v>
      </c>
      <c r="X16" s="143" t="n">
        <v>0</v>
      </c>
      <c r="Y16" s="143" t="n">
        <v>43</v>
      </c>
      <c r="Z16" s="145" t="n">
        <v>0</v>
      </c>
      <c r="AA16" s="145" t="n">
        <v>57</v>
      </c>
      <c r="AB16" s="145" t="n">
        <v>0</v>
      </c>
      <c r="AC16" s="149" t="n">
        <f aca="false">V16-U16+AZ16</f>
        <v>101</v>
      </c>
      <c r="AD16" s="150" t="n">
        <f aca="false">U16-T16</f>
        <v>-71</v>
      </c>
      <c r="AE16" s="143" t="n">
        <v>127</v>
      </c>
      <c r="AF16" s="151" t="n">
        <f aca="false">IF(AE16&gt;0, V16/(AE16*24),"no data")</f>
        <v>0.980971128608924</v>
      </c>
      <c r="AG16" s="152" t="n">
        <f aca="false">IF(R16&gt;0,R16/24,"no data")</f>
        <v>140.875</v>
      </c>
      <c r="AH16" s="151" t="n">
        <f aca="false">IF(U16&gt;0,(U16/R16),"no data")</f>
        <v>0.854480922803904</v>
      </c>
      <c r="AI16" s="153" t="n">
        <f aca="false">IF(U16&gt;0,(1440-((W16*X16)+(Y16*Z16)+(AA16*AB16))/(W16+Y16+AA16))/1440,"no data")</f>
        <v>1</v>
      </c>
      <c r="AJ16" s="154" t="n">
        <f aca="false">IF(U16&gt;0,(1440-((X16*W16+AT16*AU16)+(Z16*Y16+AV16*AW16)+(AA16*AB16+AX16*AY16))/(W16+Y16+AA16))/1440,"no data")</f>
        <v>0.886524822695036</v>
      </c>
      <c r="AK16" s="233" t="n">
        <v>9.289</v>
      </c>
      <c r="AL16" s="234" t="n">
        <v>154.12</v>
      </c>
      <c r="AM16" s="201" t="n">
        <f aca="false">AK16*AL16</f>
        <v>1431.62068</v>
      </c>
      <c r="AN16" s="233" t="n">
        <v>23.826</v>
      </c>
      <c r="AO16" s="235" t="n">
        <v>988.16369359916</v>
      </c>
      <c r="AP16" s="155" t="n">
        <f aca="false">AN16*AO16</f>
        <v>23543.9881636936</v>
      </c>
      <c r="AQ16" s="156" t="n">
        <f aca="false">IF(U16&gt;0,((((AK16*AL16)+(AN16*AO16))/(U16*1000))*1000000),"no data")</f>
        <v>8645.07055856476</v>
      </c>
      <c r="AR16" s="157" t="n">
        <f aca="false">S16/24</f>
        <v>123.333333333333</v>
      </c>
      <c r="AS16" s="36"/>
      <c r="AT16" s="143" t="n">
        <v>0</v>
      </c>
      <c r="AU16" s="143" t="n">
        <v>0</v>
      </c>
      <c r="AV16" s="143" t="n">
        <v>0</v>
      </c>
      <c r="AW16" s="143" t="n">
        <v>0</v>
      </c>
      <c r="AX16" s="143" t="n">
        <v>16</v>
      </c>
      <c r="AY16" s="143" t="n">
        <v>1440</v>
      </c>
      <c r="AZ16" s="143" t="n">
        <v>0</v>
      </c>
      <c r="BA16" s="227"/>
      <c r="BB16" s="160" t="n">
        <v>984</v>
      </c>
      <c r="BC16" s="160" t="n">
        <v>1024</v>
      </c>
      <c r="BD16" s="160" t="n">
        <v>982</v>
      </c>
      <c r="BE16" s="160" t="n">
        <f aca="false">BC16-BB16</f>
        <v>40</v>
      </c>
      <c r="BF16" s="162" t="n">
        <f aca="false">AQ16</f>
        <v>8645.07055856476</v>
      </c>
      <c r="BG16" s="162" t="n">
        <f aca="false">BD16/24</f>
        <v>40.9166666666667</v>
      </c>
      <c r="BH16" s="163" t="n">
        <v>0</v>
      </c>
      <c r="BI16" s="164" t="n">
        <v>0</v>
      </c>
      <c r="BJ16" s="162" t="n">
        <v>27</v>
      </c>
      <c r="BK16" s="160" t="n">
        <v>25.58</v>
      </c>
      <c r="BL16" s="160" t="n">
        <v>20.58</v>
      </c>
      <c r="BM16" s="160" t="n">
        <v>26.92</v>
      </c>
      <c r="BN16" s="160" t="n">
        <v>975.25</v>
      </c>
      <c r="BO16" s="160" t="n">
        <v>50.14</v>
      </c>
      <c r="BP16" s="165" t="n">
        <v>0.9418</v>
      </c>
      <c r="BQ16" s="162" t="n">
        <v>96.37</v>
      </c>
      <c r="BR16" s="162" t="n">
        <v>87.23</v>
      </c>
      <c r="BS16" s="160" t="n">
        <v>12205</v>
      </c>
      <c r="BT16" s="160" t="n">
        <v>11695</v>
      </c>
      <c r="BU16" s="135" t="n">
        <f aca="false">BT16-BS16</f>
        <v>-510</v>
      </c>
      <c r="BV16" s="160" t="n">
        <f aca="false">BH16+BI16</f>
        <v>0</v>
      </c>
      <c r="BW16" s="162" t="n">
        <v>0</v>
      </c>
      <c r="BX16" s="162" t="n">
        <v>0</v>
      </c>
      <c r="BZ16" s="162" t="n">
        <v>24</v>
      </c>
      <c r="CA16" s="162" t="n">
        <v>7</v>
      </c>
      <c r="CC16" s="162" t="n">
        <v>2.1</v>
      </c>
      <c r="CD16" s="162" t="n">
        <v>4.2</v>
      </c>
      <c r="CE16" s="162" t="n">
        <v>2</v>
      </c>
      <c r="CF16" s="162" t="n">
        <v>0</v>
      </c>
    </row>
    <row r="17" customFormat="false" ht="15" hidden="false" customHeight="false" outlineLevel="0" collapsed="false">
      <c r="A17" s="90"/>
      <c r="B17" s="91" t="n">
        <v>43260</v>
      </c>
      <c r="C17" s="140" t="n">
        <v>92.08</v>
      </c>
      <c r="D17" s="166" t="n">
        <v>0.571</v>
      </c>
      <c r="E17" s="140" t="n">
        <v>74.93</v>
      </c>
      <c r="F17" s="143" t="n">
        <v>99</v>
      </c>
      <c r="G17" s="143" t="n">
        <v>89</v>
      </c>
      <c r="H17" s="143" t="n">
        <v>24</v>
      </c>
      <c r="I17" s="143" t="n">
        <v>0</v>
      </c>
      <c r="J17" s="143" t="n">
        <v>24</v>
      </c>
      <c r="K17" s="143" t="n">
        <v>0</v>
      </c>
      <c r="L17" s="145" t="n">
        <v>0</v>
      </c>
      <c r="M17" s="145" t="n">
        <v>0</v>
      </c>
      <c r="N17" s="145" t="n">
        <v>0</v>
      </c>
      <c r="O17" s="145" t="n">
        <v>0</v>
      </c>
      <c r="P17" s="145" t="n">
        <v>0</v>
      </c>
      <c r="Q17" s="143" t="n">
        <v>0</v>
      </c>
      <c r="R17" s="143" t="n">
        <v>3475</v>
      </c>
      <c r="S17" s="143" t="n">
        <v>2981</v>
      </c>
      <c r="T17" s="143" t="n">
        <v>2981</v>
      </c>
      <c r="U17" s="143" t="n">
        <v>2915</v>
      </c>
      <c r="V17" s="143" t="n">
        <v>3014</v>
      </c>
      <c r="W17" s="143" t="n">
        <v>42</v>
      </c>
      <c r="X17" s="143" t="n">
        <v>0</v>
      </c>
      <c r="Y17" s="143" t="n">
        <v>43</v>
      </c>
      <c r="Z17" s="145" t="n">
        <v>0</v>
      </c>
      <c r="AA17" s="145" t="n">
        <v>57</v>
      </c>
      <c r="AB17" s="145" t="n">
        <v>0</v>
      </c>
      <c r="AC17" s="149" t="n">
        <f aca="false">V17-U17+AZ17</f>
        <v>99</v>
      </c>
      <c r="AD17" s="150" t="n">
        <f aca="false">U17-T17</f>
        <v>-66</v>
      </c>
      <c r="AE17" s="143" t="n">
        <v>128</v>
      </c>
      <c r="AF17" s="151" t="n">
        <f aca="false">IF(AE17&gt;0, V17/(AE17*24),"no data")</f>
        <v>0.981119791666667</v>
      </c>
      <c r="AG17" s="152" t="n">
        <f aca="false">IF(R17&gt;0,R17/24,"no data")</f>
        <v>144.791666666667</v>
      </c>
      <c r="AH17" s="151" t="n">
        <f aca="false">IF(U17&gt;0,(U17/R17),"no data")</f>
        <v>0.838848920863309</v>
      </c>
      <c r="AI17" s="153" t="n">
        <f aca="false">IF(U17&gt;0,(1440-((W17*X17)+(Y17*Z17)+(AA17*AB17))/(W17+Y17+AA17))/1440,"no data")</f>
        <v>1</v>
      </c>
      <c r="AJ17" s="154" t="n">
        <f aca="false">IF(U17&gt;0,(1440-((X17*W17+AT17*AU17)+(Z17*Y17+AV17*AW17)+(AA17*AB17+AX17*AY17))/(W17+Y17+AA17))/1440,"no data")</f>
        <v>0.887323943661972</v>
      </c>
      <c r="AK17" s="233" t="n">
        <v>9.254</v>
      </c>
      <c r="AL17" s="234" t="n">
        <v>149.78</v>
      </c>
      <c r="AM17" s="201" t="n">
        <f aca="false">AK17*AL17</f>
        <v>1386.06412</v>
      </c>
      <c r="AN17" s="233" t="n">
        <v>24.16042</v>
      </c>
      <c r="AO17" s="235" t="n">
        <v>989.528145695364</v>
      </c>
      <c r="AP17" s="155" t="n">
        <f aca="false">AN17*AO17</f>
        <v>23907.4156018212</v>
      </c>
      <c r="AQ17" s="156" t="n">
        <f aca="false">IF(U17&gt;0,((((AK17*AL17)+(AN17*AO17))/(U17*1000))*1000000),"no data")</f>
        <v>8677.00848089921</v>
      </c>
      <c r="AR17" s="236" t="n">
        <f aca="false">IF(S17&gt;0,S17/24, "no data")</f>
        <v>124.208333333333</v>
      </c>
      <c r="AS17" s="36"/>
      <c r="AT17" s="143" t="n">
        <v>0</v>
      </c>
      <c r="AU17" s="143" t="n">
        <v>0</v>
      </c>
      <c r="AV17" s="143" t="n">
        <v>0</v>
      </c>
      <c r="AW17" s="143" t="n">
        <v>0</v>
      </c>
      <c r="AX17" s="143" t="n">
        <v>16</v>
      </c>
      <c r="AY17" s="143" t="n">
        <v>1440</v>
      </c>
      <c r="AZ17" s="143" t="n">
        <v>0</v>
      </c>
      <c r="BA17" s="227"/>
      <c r="BB17" s="160" t="n">
        <v>996</v>
      </c>
      <c r="BC17" s="160" t="n">
        <v>1037</v>
      </c>
      <c r="BD17" s="160" t="n">
        <v>981</v>
      </c>
      <c r="BE17" s="160" t="n">
        <f aca="false">BC17-BB17</f>
        <v>41</v>
      </c>
      <c r="BF17" s="162" t="n">
        <f aca="false">AQ17</f>
        <v>8677.00848089921</v>
      </c>
      <c r="BG17" s="162" t="n">
        <f aca="false">BD17/24</f>
        <v>40.875</v>
      </c>
      <c r="BH17" s="163" t="n">
        <v>0</v>
      </c>
      <c r="BI17" s="164" t="n">
        <v>0</v>
      </c>
      <c r="BJ17" s="162" t="n">
        <v>27</v>
      </c>
      <c r="BK17" s="160" t="n">
        <v>25.89</v>
      </c>
      <c r="BL17" s="160" t="n">
        <v>20.82</v>
      </c>
      <c r="BM17" s="160" t="n">
        <v>27.22</v>
      </c>
      <c r="BN17" s="162" t="n">
        <v>977.42</v>
      </c>
      <c r="BO17" s="160" t="n">
        <v>50.15</v>
      </c>
      <c r="BP17" s="165" t="n">
        <v>0.9403</v>
      </c>
      <c r="BQ17" s="162" t="n">
        <v>96.75</v>
      </c>
      <c r="BR17" s="162" t="n">
        <v>87.19</v>
      </c>
      <c r="BS17" s="160" t="n">
        <v>12244</v>
      </c>
      <c r="BT17" s="160" t="n">
        <v>12054</v>
      </c>
      <c r="BU17" s="135" t="n">
        <f aca="false">BT17-BS17</f>
        <v>-190</v>
      </c>
      <c r="BV17" s="160" t="n">
        <f aca="false">BH17+BI17</f>
        <v>0</v>
      </c>
      <c r="BW17" s="162" t="n">
        <v>0</v>
      </c>
      <c r="BX17" s="162" t="n">
        <v>0</v>
      </c>
      <c r="BZ17" s="162" t="n">
        <v>24</v>
      </c>
      <c r="CA17" s="162" t="n">
        <v>6.78</v>
      </c>
      <c r="CC17" s="162" t="n">
        <v>2.1</v>
      </c>
      <c r="CD17" s="162" t="n">
        <v>4.4</v>
      </c>
      <c r="CE17" s="162" t="n">
        <v>2.1</v>
      </c>
      <c r="CF17" s="162" t="n">
        <v>0</v>
      </c>
    </row>
    <row r="18" customFormat="false" ht="15" hidden="false" customHeight="false" outlineLevel="0" collapsed="false">
      <c r="A18" s="90"/>
      <c r="B18" s="91" t="n">
        <v>43261</v>
      </c>
      <c r="C18" s="140" t="n">
        <v>90.36</v>
      </c>
      <c r="D18" s="166" t="n">
        <v>0.6339</v>
      </c>
      <c r="E18" s="140" t="n">
        <v>76.76</v>
      </c>
      <c r="F18" s="143" t="n">
        <v>100</v>
      </c>
      <c r="G18" s="143" t="n">
        <v>80</v>
      </c>
      <c r="H18" s="143" t="n">
        <v>24</v>
      </c>
      <c r="I18" s="143" t="n">
        <v>0</v>
      </c>
      <c r="J18" s="143" t="n">
        <v>24</v>
      </c>
      <c r="K18" s="143" t="n">
        <v>0</v>
      </c>
      <c r="L18" s="143" t="n">
        <v>0</v>
      </c>
      <c r="M18" s="143" t="n">
        <v>0</v>
      </c>
      <c r="N18" s="170" t="n">
        <v>0</v>
      </c>
      <c r="O18" s="170" t="n">
        <v>0</v>
      </c>
      <c r="P18" s="170" t="n">
        <v>0</v>
      </c>
      <c r="Q18" s="143" t="n">
        <v>0</v>
      </c>
      <c r="R18" s="143" t="n">
        <v>3495</v>
      </c>
      <c r="S18" s="143" t="n">
        <v>2983</v>
      </c>
      <c r="T18" s="143" t="n">
        <v>2983</v>
      </c>
      <c r="U18" s="143" t="n">
        <v>2911</v>
      </c>
      <c r="V18" s="143" t="n">
        <v>3010</v>
      </c>
      <c r="W18" s="143" t="n">
        <v>41</v>
      </c>
      <c r="X18" s="143" t="n">
        <v>0</v>
      </c>
      <c r="Y18" s="143" t="n">
        <v>43</v>
      </c>
      <c r="Z18" s="143" t="n">
        <v>0</v>
      </c>
      <c r="AA18" s="143" t="n">
        <v>57</v>
      </c>
      <c r="AB18" s="170" t="n">
        <v>0</v>
      </c>
      <c r="AC18" s="149" t="n">
        <f aca="false">V18-U18+AZ18</f>
        <v>99</v>
      </c>
      <c r="AD18" s="150" t="n">
        <f aca="false">U18-T18</f>
        <v>-72</v>
      </c>
      <c r="AE18" s="143" t="n">
        <v>127</v>
      </c>
      <c r="AF18" s="151" t="n">
        <f aca="false">IF(AE18&gt;0, V18/(AE18*24),"no data")</f>
        <v>0.98753280839895</v>
      </c>
      <c r="AG18" s="152" t="n">
        <f aca="false">IF(R18&gt;0,R18/24,"no data")</f>
        <v>145.625</v>
      </c>
      <c r="AH18" s="151" t="n">
        <f aca="false">IF(U18&gt;0,(U18/R18),"no data")</f>
        <v>0.832904148783977</v>
      </c>
      <c r="AI18" s="153" t="n">
        <f aca="false">IF(U18&gt;0,(1440-((W18*X18)+(Y18*Z18)+(AA18*AB18))/(W18+Y18+AA18))/1440,"no data")</f>
        <v>1</v>
      </c>
      <c r="AJ18" s="154" t="n">
        <f aca="false">IF(U18&gt;0,(1440-((X18*W18+AT18*AU18)+(Z18*Y18+AV18*AW18)+(AA18*AB18+AX18*AY18))/(W18+Y18+AA18))/1440,"no data")</f>
        <v>0.886524822695036</v>
      </c>
      <c r="AK18" s="233" t="n">
        <v>9.292</v>
      </c>
      <c r="AL18" s="234" t="n">
        <v>148.84</v>
      </c>
      <c r="AM18" s="201" t="n">
        <f aca="false">AK18*AL18</f>
        <v>1383.02128</v>
      </c>
      <c r="AN18" s="233" t="n">
        <v>24.2232</v>
      </c>
      <c r="AO18" s="235" t="n">
        <v>981.6703</v>
      </c>
      <c r="AP18" s="155" t="n">
        <f aca="false">AN18*AO18</f>
        <v>23779.19601096</v>
      </c>
      <c r="AQ18" s="156" t="n">
        <f aca="false">IF(U18&gt;0,((((AK18*AL18)+(AN18*AO18))/(U18*1000))*1000000),"no data")</f>
        <v>8643.83967398145</v>
      </c>
      <c r="AR18" s="236" t="n">
        <f aca="false">IF(S18&gt;0,S18/24, "no data")</f>
        <v>124.291666666667</v>
      </c>
      <c r="AS18" s="36"/>
      <c r="AT18" s="143" t="n">
        <v>0</v>
      </c>
      <c r="AU18" s="143" t="n">
        <v>0</v>
      </c>
      <c r="AV18" s="143" t="n">
        <v>0</v>
      </c>
      <c r="AW18" s="143" t="n">
        <v>0</v>
      </c>
      <c r="AX18" s="159" t="n">
        <v>16</v>
      </c>
      <c r="AY18" s="143" t="n">
        <v>1440</v>
      </c>
      <c r="AZ18" s="143" t="n">
        <v>0</v>
      </c>
      <c r="BA18" s="227"/>
      <c r="BB18" s="160" t="n">
        <v>991</v>
      </c>
      <c r="BC18" s="160" t="n">
        <v>1034</v>
      </c>
      <c r="BD18" s="160" t="n">
        <v>985</v>
      </c>
      <c r="BE18" s="160" t="n">
        <f aca="false">BC18-BB18</f>
        <v>43</v>
      </c>
      <c r="BF18" s="162" t="n">
        <f aca="false">AQ18</f>
        <v>8643.83967398145</v>
      </c>
      <c r="BG18" s="162" t="n">
        <f aca="false">BD18/24</f>
        <v>41.0416666666667</v>
      </c>
      <c r="BH18" s="163" t="n">
        <v>0</v>
      </c>
      <c r="BI18" s="164" t="n">
        <v>0</v>
      </c>
      <c r="BJ18" s="162" t="n">
        <v>27</v>
      </c>
      <c r="BK18" s="160" t="n">
        <v>25.98</v>
      </c>
      <c r="BL18" s="160" t="n">
        <v>20.99</v>
      </c>
      <c r="BM18" s="160" t="n">
        <v>27.29</v>
      </c>
      <c r="BN18" s="162" t="n">
        <v>979.83</v>
      </c>
      <c r="BO18" s="160" t="n">
        <v>50.09</v>
      </c>
      <c r="BP18" s="165" t="n">
        <v>0.9397</v>
      </c>
      <c r="BQ18" s="162" t="n">
        <v>96.95</v>
      </c>
      <c r="BR18" s="162" t="n">
        <v>87.32</v>
      </c>
      <c r="BS18" s="160" t="n">
        <v>12318</v>
      </c>
      <c r="BT18" s="160" t="n">
        <v>11768</v>
      </c>
      <c r="BU18" s="135" t="n">
        <f aca="false">BT18-BS18</f>
        <v>-550</v>
      </c>
      <c r="BV18" s="160" t="n">
        <f aca="false">BH18+BI18</f>
        <v>0</v>
      </c>
      <c r="BW18" s="162" t="n">
        <v>0</v>
      </c>
      <c r="BX18" s="162" t="n">
        <v>0</v>
      </c>
      <c r="BZ18" s="162" t="n">
        <v>24</v>
      </c>
      <c r="CA18" s="162" t="n">
        <v>7.77</v>
      </c>
      <c r="CC18" s="162" t="n">
        <v>2.1</v>
      </c>
      <c r="CD18" s="162" t="n">
        <v>4.2</v>
      </c>
      <c r="CE18" s="162" t="n">
        <v>2</v>
      </c>
      <c r="CF18" s="162" t="n">
        <v>0</v>
      </c>
    </row>
    <row r="19" customFormat="false" ht="15" hidden="false" customHeight="false" outlineLevel="0" collapsed="false">
      <c r="A19" s="90" t="s">
        <v>115</v>
      </c>
      <c r="B19" s="91" t="n">
        <v>43262</v>
      </c>
      <c r="C19" s="92" t="n">
        <v>97</v>
      </c>
      <c r="D19" s="93" t="n">
        <v>0.54</v>
      </c>
      <c r="E19" s="92" t="n">
        <v>78</v>
      </c>
      <c r="F19" s="95" t="n">
        <v>106</v>
      </c>
      <c r="G19" s="95" t="n">
        <v>88</v>
      </c>
      <c r="H19" s="95" t="n">
        <v>24</v>
      </c>
      <c r="I19" s="95" t="n">
        <v>0</v>
      </c>
      <c r="J19" s="95" t="n">
        <v>24</v>
      </c>
      <c r="K19" s="95" t="n">
        <v>0</v>
      </c>
      <c r="L19" s="95" t="n">
        <v>0</v>
      </c>
      <c r="M19" s="95" t="n">
        <v>0</v>
      </c>
      <c r="N19" s="97" t="n">
        <v>0</v>
      </c>
      <c r="O19" s="97" t="n">
        <v>0</v>
      </c>
      <c r="P19" s="97" t="n">
        <v>0</v>
      </c>
      <c r="Q19" s="95" t="n">
        <v>0</v>
      </c>
      <c r="R19" s="202" t="n">
        <v>3421</v>
      </c>
      <c r="S19" s="112" t="n">
        <v>2952</v>
      </c>
      <c r="T19" s="95" t="n">
        <v>2952</v>
      </c>
      <c r="U19" s="95" t="n">
        <v>2872</v>
      </c>
      <c r="V19" s="95" t="n">
        <v>2975</v>
      </c>
      <c r="W19" s="95" t="n">
        <v>41</v>
      </c>
      <c r="X19" s="95" t="n">
        <v>0</v>
      </c>
      <c r="Y19" s="95" t="n">
        <v>43</v>
      </c>
      <c r="Z19" s="95" t="n">
        <v>0</v>
      </c>
      <c r="AA19" s="95" t="n">
        <v>57</v>
      </c>
      <c r="AB19" s="97" t="n">
        <v>0</v>
      </c>
      <c r="AC19" s="100" t="n">
        <f aca="false">V19-U19+AZ19</f>
        <v>103</v>
      </c>
      <c r="AD19" s="101" t="n">
        <f aca="false">U19-T19</f>
        <v>-80</v>
      </c>
      <c r="AE19" s="95" t="n">
        <v>125</v>
      </c>
      <c r="AF19" s="102" t="n">
        <f aca="false">IF(AE19&gt;0, V19/(AE19*24),"no data")</f>
        <v>0.991666666666667</v>
      </c>
      <c r="AG19" s="103" t="n">
        <f aca="false">IF(R19&gt;0,R19/24,"no data")</f>
        <v>142.541666666667</v>
      </c>
      <c r="AH19" s="102" t="n">
        <f aca="false">IF(U19&gt;0,(U19/R19),"no data")</f>
        <v>0.839520608009354</v>
      </c>
      <c r="AI19" s="104" t="n">
        <f aca="false">IF(U19&gt;0,(1440-((W19*X19)+(Y19*Z19)+(AA19*AB19))/(W19+Y19+AA19))/1440,"no data")</f>
        <v>1</v>
      </c>
      <c r="AJ19" s="105" t="n">
        <f aca="false">IF(U19&gt;0,(1440-((X19*W19+AT19*AU19)+(Z19*Y19+AV19*AW19)+(AA19*AB19+AX19*AY19))/(W19+Y19+AA19))/1440,"no data")</f>
        <v>0.886524822695036</v>
      </c>
      <c r="AK19" s="210" t="n">
        <v>9.261</v>
      </c>
      <c r="AL19" s="211" t="n">
        <v>153.2</v>
      </c>
      <c r="AM19" s="94" t="n">
        <f aca="false">AK19*AL19</f>
        <v>1418.7852</v>
      </c>
      <c r="AN19" s="210" t="n">
        <v>23.74993</v>
      </c>
      <c r="AO19" s="231" t="n">
        <v>987.96</v>
      </c>
      <c r="AP19" s="109" t="n">
        <f aca="false">AN19*AO19</f>
        <v>23463.9808428</v>
      </c>
      <c r="AQ19" s="130" t="n">
        <f aca="false">IF(U19&gt;0,((((AK19*AL19)+(AN19*AO19))/(U19*1000))*1000000),"no data")</f>
        <v>8663.91575306407</v>
      </c>
      <c r="AR19" s="111" t="n">
        <f aca="false">IF(S19&gt;0,S19/24, "no data")</f>
        <v>123</v>
      </c>
      <c r="AS19" s="36"/>
      <c r="AT19" s="95" t="n">
        <v>0</v>
      </c>
      <c r="AU19" s="112" t="n">
        <v>0</v>
      </c>
      <c r="AV19" s="112" t="n">
        <v>0</v>
      </c>
      <c r="AW19" s="95" t="n">
        <v>0</v>
      </c>
      <c r="AX19" s="112" t="n">
        <v>16</v>
      </c>
      <c r="AY19" s="95" t="n">
        <v>1440</v>
      </c>
      <c r="AZ19" s="95" t="n">
        <v>0</v>
      </c>
      <c r="BA19" s="227"/>
      <c r="BB19" s="113" t="n">
        <v>977</v>
      </c>
      <c r="BC19" s="113" t="n">
        <v>1023</v>
      </c>
      <c r="BD19" s="113" t="n">
        <v>975</v>
      </c>
      <c r="BE19" s="113" t="n">
        <f aca="false">BC19-BB19</f>
        <v>46</v>
      </c>
      <c r="BF19" s="113" t="n">
        <f aca="false">AQ19</f>
        <v>8663.91575306407</v>
      </c>
      <c r="BG19" s="173" t="n">
        <f aca="false">BD19/24</f>
        <v>40.625</v>
      </c>
      <c r="BH19" s="174" t="n">
        <v>0</v>
      </c>
      <c r="BI19" s="137" t="n">
        <v>0</v>
      </c>
      <c r="BJ19" s="114" t="n">
        <v>27</v>
      </c>
      <c r="BK19" s="113" t="n">
        <v>25.5</v>
      </c>
      <c r="BL19" s="113" t="n">
        <v>20.57</v>
      </c>
      <c r="BM19" s="113" t="n">
        <v>27.59</v>
      </c>
      <c r="BN19" s="114" t="n">
        <v>977.6</v>
      </c>
      <c r="BO19" s="113" t="n">
        <v>50.1</v>
      </c>
      <c r="BP19" s="136" t="n">
        <v>0.9413</v>
      </c>
      <c r="BQ19" s="114" t="n">
        <v>96.56</v>
      </c>
      <c r="BR19" s="114" t="n">
        <v>87.38</v>
      </c>
      <c r="BS19" s="113" t="n">
        <v>12239</v>
      </c>
      <c r="BT19" s="113" t="n">
        <v>11733</v>
      </c>
      <c r="BU19" s="135" t="n">
        <f aca="false">BT19-BS19</f>
        <v>-506</v>
      </c>
      <c r="BV19" s="113" t="n">
        <f aca="false">BH19+BI19</f>
        <v>0</v>
      </c>
      <c r="BW19" s="114" t="n">
        <v>0</v>
      </c>
      <c r="BX19" s="114" t="n">
        <v>0</v>
      </c>
      <c r="BZ19" s="114" t="n">
        <v>23.6</v>
      </c>
      <c r="CA19" s="114" t="n">
        <v>7.6</v>
      </c>
      <c r="CC19" s="114" t="n">
        <v>2.1</v>
      </c>
      <c r="CD19" s="114" t="n">
        <v>4.3</v>
      </c>
      <c r="CE19" s="114" t="n">
        <v>2.1</v>
      </c>
      <c r="CF19" s="114" t="n">
        <v>0</v>
      </c>
    </row>
    <row r="20" customFormat="false" ht="15" hidden="false" customHeight="false" outlineLevel="0" collapsed="false">
      <c r="A20" s="90"/>
      <c r="B20" s="91" t="n">
        <v>43263</v>
      </c>
      <c r="C20" s="92" t="n">
        <v>100.4</v>
      </c>
      <c r="D20" s="93" t="n">
        <v>0.45</v>
      </c>
      <c r="E20" s="92" t="n">
        <v>75</v>
      </c>
      <c r="F20" s="95" t="n">
        <v>112</v>
      </c>
      <c r="G20" s="95" t="n">
        <v>89</v>
      </c>
      <c r="H20" s="95" t="n">
        <v>24</v>
      </c>
      <c r="I20" s="95" t="n">
        <v>0</v>
      </c>
      <c r="J20" s="95" t="n">
        <v>24</v>
      </c>
      <c r="K20" s="95" t="n">
        <v>0</v>
      </c>
      <c r="L20" s="97" t="n">
        <v>0</v>
      </c>
      <c r="M20" s="97" t="n">
        <v>0</v>
      </c>
      <c r="N20" s="97" t="n">
        <v>0</v>
      </c>
      <c r="O20" s="97" t="n">
        <v>0</v>
      </c>
      <c r="P20" s="97" t="n">
        <v>0</v>
      </c>
      <c r="Q20" s="95" t="n">
        <v>0</v>
      </c>
      <c r="R20" s="203" t="n">
        <v>3390</v>
      </c>
      <c r="S20" s="112" t="n">
        <v>2959</v>
      </c>
      <c r="T20" s="95" t="n">
        <v>2959</v>
      </c>
      <c r="U20" s="95" t="n">
        <v>2880</v>
      </c>
      <c r="V20" s="95" t="n">
        <v>2984</v>
      </c>
      <c r="W20" s="95" t="n">
        <v>41</v>
      </c>
      <c r="X20" s="95" t="n">
        <v>0</v>
      </c>
      <c r="Y20" s="95" t="n">
        <v>42</v>
      </c>
      <c r="Z20" s="97" t="n">
        <v>0</v>
      </c>
      <c r="AA20" s="97" t="n">
        <v>57</v>
      </c>
      <c r="AB20" s="97" t="n">
        <v>0</v>
      </c>
      <c r="AC20" s="100" t="n">
        <f aca="false">V20-U20+AZ20</f>
        <v>104</v>
      </c>
      <c r="AD20" s="101" t="n">
        <f aca="false">U20-T20</f>
        <v>-79</v>
      </c>
      <c r="AE20" s="95" t="n">
        <v>126</v>
      </c>
      <c r="AF20" s="102" t="n">
        <f aca="false">IF(AE20&gt;0, V20/(AE20*24),"no data")</f>
        <v>0.986772486772487</v>
      </c>
      <c r="AG20" s="103" t="n">
        <f aca="false">IF(R20&gt;0,R20/24,"no data")</f>
        <v>141.25</v>
      </c>
      <c r="AH20" s="102" t="n">
        <f aca="false">IF(U20&gt;0,(U20/R20),"no data")</f>
        <v>0.849557522123894</v>
      </c>
      <c r="AI20" s="104" t="n">
        <f aca="false">IF(U20&gt;0,(1440-((W20*X20)+(Y20*Z20)+(AA20*AB20))/(W20+Y20+AA20))/1440,"no data")</f>
        <v>1</v>
      </c>
      <c r="AJ20" s="105" t="n">
        <f aca="false">IF(U20&gt;0,(1440-((X20*W20+AT20*AU20)+(Z20*Y20+AV20*AW20)+(AA20*AB20+AX20*AY20))/(W20+Y20+AA20))/1440,"no data")</f>
        <v>0.885714285714286</v>
      </c>
      <c r="AK20" s="210" t="n">
        <v>9.276</v>
      </c>
      <c r="AL20" s="211" t="n">
        <v>154.32</v>
      </c>
      <c r="AM20" s="94" t="n">
        <f aca="false">AK20*AL20</f>
        <v>1431.47232</v>
      </c>
      <c r="AN20" s="210" t="n">
        <v>23.65609</v>
      </c>
      <c r="AO20" s="231" t="n">
        <v>995.054</v>
      </c>
      <c r="AP20" s="109" t="n">
        <f aca="false">AN20*AO20</f>
        <v>23539.08697886</v>
      </c>
      <c r="AQ20" s="130" t="n">
        <f aca="false">IF(U20&gt;0,((((AK20*AL20)+(AN20*AO20))/(U20*1000))*1000000),"no data")</f>
        <v>8670.33308988195</v>
      </c>
      <c r="AR20" s="111" t="n">
        <f aca="false">IF(S20&gt;0,S20/24, "no data")</f>
        <v>123.291666666667</v>
      </c>
      <c r="AS20" s="36"/>
      <c r="AT20" s="95" t="n">
        <v>0</v>
      </c>
      <c r="AU20" s="112" t="n">
        <v>0</v>
      </c>
      <c r="AV20" s="112" t="n">
        <v>0</v>
      </c>
      <c r="AW20" s="112" t="n">
        <v>0</v>
      </c>
      <c r="AX20" s="112" t="n">
        <v>16</v>
      </c>
      <c r="AY20" s="112" t="n">
        <v>1440</v>
      </c>
      <c r="AZ20" s="95" t="n">
        <v>0</v>
      </c>
      <c r="BA20" s="227"/>
      <c r="BB20" s="113" t="n">
        <v>980</v>
      </c>
      <c r="BC20" s="113" t="n">
        <v>1025</v>
      </c>
      <c r="BD20" s="113" t="n">
        <v>979</v>
      </c>
      <c r="BE20" s="113" t="n">
        <f aca="false">BC20-BB20</f>
        <v>45</v>
      </c>
      <c r="BF20" s="113" t="n">
        <f aca="false">AQ20</f>
        <v>8670.33308988195</v>
      </c>
      <c r="BG20" s="173" t="n">
        <f aca="false">BD20/24</f>
        <v>40.7916666666667</v>
      </c>
      <c r="BH20" s="115" t="n">
        <v>0</v>
      </c>
      <c r="BI20" s="116" t="n">
        <v>0</v>
      </c>
      <c r="BJ20" s="117" t="n">
        <v>27</v>
      </c>
      <c r="BK20" s="118" t="n">
        <v>25.37</v>
      </c>
      <c r="BL20" s="118" t="n">
        <v>20.51</v>
      </c>
      <c r="BM20" s="118" t="n">
        <v>27.6</v>
      </c>
      <c r="BN20" s="117" t="n">
        <v>973.8</v>
      </c>
      <c r="BO20" s="117" t="n">
        <v>50.06</v>
      </c>
      <c r="BP20" s="119" t="n">
        <v>0.9414</v>
      </c>
      <c r="BQ20" s="114" t="n">
        <v>96</v>
      </c>
      <c r="BR20" s="114" t="n">
        <v>87.2</v>
      </c>
      <c r="BS20" s="113" t="n">
        <v>12155</v>
      </c>
      <c r="BT20" s="113" t="n">
        <v>11683</v>
      </c>
      <c r="BU20" s="135" t="n">
        <f aca="false">BT20-BS20</f>
        <v>-472</v>
      </c>
      <c r="BV20" s="113" t="n">
        <f aca="false">BH20+BI20</f>
        <v>0</v>
      </c>
      <c r="BW20" s="114" t="n">
        <v>0</v>
      </c>
      <c r="BX20" s="114" t="n">
        <v>0</v>
      </c>
      <c r="BZ20" s="114" t="n">
        <v>23.4</v>
      </c>
      <c r="CA20" s="114" t="n">
        <v>9</v>
      </c>
      <c r="CC20" s="114" t="n">
        <v>2.1</v>
      </c>
      <c r="CD20" s="114" t="n">
        <v>4.2</v>
      </c>
      <c r="CE20" s="114" t="n">
        <v>2.1</v>
      </c>
      <c r="CF20" s="114" t="n">
        <v>0</v>
      </c>
    </row>
    <row r="21" customFormat="false" ht="15" hidden="false" customHeight="false" outlineLevel="0" collapsed="false">
      <c r="A21" s="90"/>
      <c r="B21" s="91" t="n">
        <v>43264</v>
      </c>
      <c r="C21" s="92" t="n">
        <v>98.2</v>
      </c>
      <c r="D21" s="93" t="n">
        <v>0.49</v>
      </c>
      <c r="E21" s="92" t="n">
        <v>76</v>
      </c>
      <c r="F21" s="95" t="n">
        <v>108</v>
      </c>
      <c r="G21" s="95" t="n">
        <v>90</v>
      </c>
      <c r="H21" s="95" t="n">
        <v>24</v>
      </c>
      <c r="I21" s="95" t="n">
        <v>0</v>
      </c>
      <c r="J21" s="95" t="n">
        <v>24</v>
      </c>
      <c r="K21" s="95" t="n">
        <v>0</v>
      </c>
      <c r="L21" s="97" t="n">
        <v>0</v>
      </c>
      <c r="M21" s="97" t="n">
        <v>0</v>
      </c>
      <c r="N21" s="97" t="n">
        <v>0</v>
      </c>
      <c r="O21" s="97" t="n">
        <v>0</v>
      </c>
      <c r="P21" s="97" t="n">
        <v>0</v>
      </c>
      <c r="Q21" s="95" t="n">
        <v>0</v>
      </c>
      <c r="R21" s="203" t="n">
        <v>3411</v>
      </c>
      <c r="S21" s="112" t="n">
        <v>2959</v>
      </c>
      <c r="T21" s="112" t="n">
        <v>2959</v>
      </c>
      <c r="U21" s="112" t="n">
        <v>2884</v>
      </c>
      <c r="V21" s="112" t="n">
        <v>2988</v>
      </c>
      <c r="W21" s="95" t="n">
        <v>41</v>
      </c>
      <c r="X21" s="95" t="n">
        <v>0</v>
      </c>
      <c r="Y21" s="95" t="n">
        <v>43</v>
      </c>
      <c r="Z21" s="97" t="n">
        <v>0</v>
      </c>
      <c r="AA21" s="97" t="n">
        <v>57</v>
      </c>
      <c r="AB21" s="97" t="n">
        <v>0</v>
      </c>
      <c r="AC21" s="100" t="n">
        <f aca="false">V21-U21+AZ21</f>
        <v>104</v>
      </c>
      <c r="AD21" s="101" t="n">
        <f aca="false">U21-T21</f>
        <v>-75</v>
      </c>
      <c r="AE21" s="95" t="n">
        <v>127</v>
      </c>
      <c r="AF21" s="102" t="n">
        <f aca="false">IF(AE21&gt;0, V21/(AE21*24),"no data")</f>
        <v>0.980314960629921</v>
      </c>
      <c r="AG21" s="103" t="n">
        <f aca="false">IF(R21&gt;0,R21/24,"no data")</f>
        <v>142.125</v>
      </c>
      <c r="AH21" s="102" t="n">
        <f aca="false">IF(U21&gt;0,(U21/R21),"no data")</f>
        <v>0.845499853415421</v>
      </c>
      <c r="AI21" s="104" t="n">
        <f aca="false">IF(U21&gt;0,(1440-((W21*X21)+(Y21*Z21)+(AA21*AB21))/(W21+Y21+AA21))/1440,"no data")</f>
        <v>1</v>
      </c>
      <c r="AJ21" s="105" t="n">
        <f aca="false">IF(U21&gt;0,(1440-((X21*W21+AT21*AU21)+(Z21*Y21+AV21*AW21)+(AA21*AB21+AX21*AY21))/(W21+Y21+AA21))/1440,"no data")</f>
        <v>0.886524822695036</v>
      </c>
      <c r="AK21" s="210" t="n">
        <v>9.26</v>
      </c>
      <c r="AL21" s="211" t="n">
        <v>152.23</v>
      </c>
      <c r="AM21" s="94" t="n">
        <f aca="false">AK21*AL21</f>
        <v>1409.6498</v>
      </c>
      <c r="AN21" s="210" t="n">
        <v>23.79323</v>
      </c>
      <c r="AO21" s="231" t="n">
        <v>991.3</v>
      </c>
      <c r="AP21" s="109" t="n">
        <f aca="false">AN21*AO21</f>
        <v>23586.228899</v>
      </c>
      <c r="AQ21" s="130" t="n">
        <f aca="false">IF(U21&gt;0,((((AK21*AL21)+(AN21*AO21))/(U21*1000))*1000000),"no data")</f>
        <v>8667.08692753121</v>
      </c>
      <c r="AR21" s="111" t="n">
        <f aca="false">IF(S21&gt;0,S21/24, "no data")</f>
        <v>123.291666666667</v>
      </c>
      <c r="AS21" s="36"/>
      <c r="AT21" s="95" t="n">
        <v>0</v>
      </c>
      <c r="AU21" s="112" t="n">
        <v>0</v>
      </c>
      <c r="AV21" s="112" t="n">
        <v>0</v>
      </c>
      <c r="AW21" s="95" t="n">
        <v>0</v>
      </c>
      <c r="AX21" s="112" t="n">
        <v>16</v>
      </c>
      <c r="AY21" s="95" t="n">
        <v>1440</v>
      </c>
      <c r="AZ21" s="95" t="n">
        <v>0</v>
      </c>
      <c r="BA21" s="227"/>
      <c r="BB21" s="113" t="n">
        <v>983</v>
      </c>
      <c r="BC21" s="113" t="n">
        <v>1027</v>
      </c>
      <c r="BD21" s="113" t="n">
        <v>978</v>
      </c>
      <c r="BE21" s="113" t="n">
        <f aca="false">BC21-BB21</f>
        <v>44</v>
      </c>
      <c r="BF21" s="113" t="n">
        <f aca="false">AQ21</f>
        <v>8667.08692753121</v>
      </c>
      <c r="BG21" s="173" t="n">
        <f aca="false">BD21/24</f>
        <v>40.75</v>
      </c>
      <c r="BH21" s="115" t="n">
        <v>0</v>
      </c>
      <c r="BI21" s="116" t="n">
        <v>0</v>
      </c>
      <c r="BJ21" s="117" t="n">
        <v>27</v>
      </c>
      <c r="BK21" s="117" t="n">
        <v>25.51</v>
      </c>
      <c r="BL21" s="118" t="n">
        <v>20.52</v>
      </c>
      <c r="BM21" s="118" t="n">
        <v>27.57</v>
      </c>
      <c r="BN21" s="117" t="n">
        <v>974.1</v>
      </c>
      <c r="BO21" s="117" t="n">
        <v>50.13</v>
      </c>
      <c r="BP21" s="119" t="n">
        <v>0.9407</v>
      </c>
      <c r="BQ21" s="114" t="n">
        <v>96.38</v>
      </c>
      <c r="BR21" s="114" t="n">
        <v>87.14</v>
      </c>
      <c r="BS21" s="113" t="n">
        <v>12179</v>
      </c>
      <c r="BT21" s="113" t="n">
        <v>11658</v>
      </c>
      <c r="BU21" s="135" t="n">
        <f aca="false">BT21-BS21</f>
        <v>-521</v>
      </c>
      <c r="BV21" s="113" t="n">
        <f aca="false">BH21+BI21</f>
        <v>0</v>
      </c>
      <c r="BW21" s="114" t="n">
        <v>0</v>
      </c>
      <c r="BX21" s="114" t="n">
        <v>0</v>
      </c>
      <c r="BZ21" s="114" t="n">
        <v>24</v>
      </c>
      <c r="CA21" s="114" t="n">
        <v>4.7</v>
      </c>
      <c r="CC21" s="114" t="n">
        <v>2.1</v>
      </c>
      <c r="CD21" s="114" t="n">
        <v>4.2</v>
      </c>
      <c r="CE21" s="114" t="n">
        <v>2.1</v>
      </c>
      <c r="CF21" s="114" t="n">
        <v>0</v>
      </c>
    </row>
    <row r="22" customFormat="false" ht="15" hidden="false" customHeight="false" outlineLevel="0" collapsed="false">
      <c r="A22" s="90"/>
      <c r="B22" s="91" t="n">
        <v>43265</v>
      </c>
      <c r="C22" s="92" t="n">
        <v>96.8</v>
      </c>
      <c r="D22" s="93" t="n">
        <v>0.533</v>
      </c>
      <c r="E22" s="94" t="n">
        <v>76.4</v>
      </c>
      <c r="F22" s="95" t="n">
        <v>105</v>
      </c>
      <c r="G22" s="95" t="n">
        <v>90</v>
      </c>
      <c r="H22" s="95" t="n">
        <v>24</v>
      </c>
      <c r="I22" s="95" t="n">
        <v>0</v>
      </c>
      <c r="J22" s="95" t="n">
        <v>24</v>
      </c>
      <c r="K22" s="95" t="n">
        <v>0</v>
      </c>
      <c r="L22" s="97" t="n">
        <v>0</v>
      </c>
      <c r="M22" s="97" t="n">
        <v>0</v>
      </c>
      <c r="N22" s="97" t="n">
        <v>0</v>
      </c>
      <c r="O22" s="97" t="n">
        <v>0</v>
      </c>
      <c r="P22" s="97" t="n">
        <v>0</v>
      </c>
      <c r="Q22" s="95" t="n">
        <v>0</v>
      </c>
      <c r="R22" s="203" t="n">
        <v>3431</v>
      </c>
      <c r="S22" s="112" t="n">
        <v>2957</v>
      </c>
      <c r="T22" s="95" t="n">
        <v>2957</v>
      </c>
      <c r="U22" s="95" t="n">
        <v>2887</v>
      </c>
      <c r="V22" s="95" t="n">
        <v>2990</v>
      </c>
      <c r="W22" s="95" t="n">
        <v>41</v>
      </c>
      <c r="X22" s="95" t="n">
        <v>0</v>
      </c>
      <c r="Y22" s="95" t="n">
        <v>43</v>
      </c>
      <c r="Z22" s="97" t="n">
        <v>0</v>
      </c>
      <c r="AA22" s="97" t="n">
        <v>57</v>
      </c>
      <c r="AB22" s="97" t="n">
        <v>0</v>
      </c>
      <c r="AC22" s="100" t="n">
        <f aca="false">V22-U22+AZ22</f>
        <v>103</v>
      </c>
      <c r="AD22" s="101" t="n">
        <f aca="false">U22-T22</f>
        <v>-70</v>
      </c>
      <c r="AE22" s="95" t="n">
        <v>127</v>
      </c>
      <c r="AF22" s="102" t="n">
        <f aca="false">IF(AE22&gt;0, V22/(AE22*24),"no data")</f>
        <v>0.980971128608924</v>
      </c>
      <c r="AG22" s="103" t="n">
        <f aca="false">IF(R22&gt;0,R22/24,"no data")</f>
        <v>142.958333333333</v>
      </c>
      <c r="AH22" s="102" t="n">
        <f aca="false">IF(U22&gt;0,(U22/R22),"no data")</f>
        <v>0.841445642669776</v>
      </c>
      <c r="AI22" s="104" t="n">
        <f aca="false">IF(U22&gt;0,(1440-((W22*X22)+(Y22*Z22)+(AA22*AB22))/(W22+Y22+AA22))/1440,"no data")</f>
        <v>1</v>
      </c>
      <c r="AJ22" s="105" t="n">
        <f aca="false">IF(U22&gt;0,(1440-((X22*W22+AT22*AU22)+(Z22*Y22+AV22*AW22)+(AA22*AB22+AX22*AY22))/(W22+Y22+AA22))/1440,"no data")</f>
        <v>0.886524822695036</v>
      </c>
      <c r="AK22" s="210" t="n">
        <v>9.275</v>
      </c>
      <c r="AL22" s="211" t="n">
        <v>150.65</v>
      </c>
      <c r="AM22" s="94" t="n">
        <f aca="false">AK22*AL22</f>
        <v>1397.27875</v>
      </c>
      <c r="AN22" s="210" t="n">
        <v>23.83573</v>
      </c>
      <c r="AO22" s="231" t="n">
        <v>992.6579</v>
      </c>
      <c r="AP22" s="109" t="n">
        <f aca="false">AN22*AO22</f>
        <v>23660.725686767</v>
      </c>
      <c r="AQ22" s="130" t="n">
        <f aca="false">IF(U22&gt;0,((((AK22*AL22)+(AN22*AO22))/(U22*1000))*1000000),"no data")</f>
        <v>8679.59973563111</v>
      </c>
      <c r="AR22" s="111" t="n">
        <f aca="false">IF(S22&gt;0,S22/24, "no data")</f>
        <v>123.208333333333</v>
      </c>
      <c r="AS22" s="36"/>
      <c r="AT22" s="95" t="n">
        <v>0</v>
      </c>
      <c r="AU22" s="112" t="n">
        <v>0</v>
      </c>
      <c r="AV22" s="112" t="n">
        <v>0</v>
      </c>
      <c r="AW22" s="95" t="n">
        <v>0</v>
      </c>
      <c r="AX22" s="112" t="n">
        <v>16</v>
      </c>
      <c r="AY22" s="95" t="n">
        <v>1440</v>
      </c>
      <c r="AZ22" s="95" t="n">
        <v>0</v>
      </c>
      <c r="BA22" s="227"/>
      <c r="BB22" s="113" t="n">
        <v>983</v>
      </c>
      <c r="BC22" s="113" t="n">
        <v>1029</v>
      </c>
      <c r="BD22" s="113" t="n">
        <v>978</v>
      </c>
      <c r="BE22" s="113" t="n">
        <f aca="false">BC22-BB22</f>
        <v>46</v>
      </c>
      <c r="BF22" s="113" t="n">
        <f aca="false">AQ22</f>
        <v>8679.59973563111</v>
      </c>
      <c r="BG22" s="173" t="n">
        <f aca="false">BD22/24</f>
        <v>40.75</v>
      </c>
      <c r="BH22" s="115" t="n">
        <v>0</v>
      </c>
      <c r="BI22" s="116" t="n">
        <v>0</v>
      </c>
      <c r="BJ22" s="117" t="n">
        <v>27</v>
      </c>
      <c r="BK22" s="118" t="n">
        <v>25.5</v>
      </c>
      <c r="BL22" s="118" t="n">
        <v>20.58</v>
      </c>
      <c r="BM22" s="118" t="n">
        <v>27.3</v>
      </c>
      <c r="BN22" s="117" t="n">
        <v>974.08</v>
      </c>
      <c r="BO22" s="117" t="n">
        <v>50.17</v>
      </c>
      <c r="BP22" s="119" t="n">
        <v>0.9413</v>
      </c>
      <c r="BQ22" s="114" t="n">
        <v>96.51</v>
      </c>
      <c r="BR22" s="114" t="n">
        <v>87.21</v>
      </c>
      <c r="BS22" s="113" t="n">
        <v>12190</v>
      </c>
      <c r="BT22" s="113" t="n">
        <v>11661</v>
      </c>
      <c r="BU22" s="135" t="n">
        <f aca="false">BT22-BS22</f>
        <v>-529</v>
      </c>
      <c r="BV22" s="113" t="n">
        <f aca="false">BH22+BI22</f>
        <v>0</v>
      </c>
      <c r="BW22" s="114" t="n">
        <v>0</v>
      </c>
      <c r="BX22" s="114" t="n">
        <v>0</v>
      </c>
      <c r="BZ22" s="114" t="n">
        <v>24</v>
      </c>
      <c r="CA22" s="114" t="n">
        <v>7.75</v>
      </c>
      <c r="CC22" s="114" t="n">
        <v>2.1</v>
      </c>
      <c r="CD22" s="114" t="n">
        <v>4.2</v>
      </c>
      <c r="CE22" s="114" t="n">
        <v>2.1</v>
      </c>
      <c r="CF22" s="114" t="n">
        <v>0</v>
      </c>
    </row>
    <row r="23" customFormat="false" ht="15" hidden="false" customHeight="false" outlineLevel="0" collapsed="false">
      <c r="A23" s="90"/>
      <c r="B23" s="91" t="n">
        <v>43266</v>
      </c>
      <c r="C23" s="92" t="n">
        <v>95.8</v>
      </c>
      <c r="D23" s="93" t="n">
        <v>0.539</v>
      </c>
      <c r="E23" s="94" t="n">
        <v>76.2</v>
      </c>
      <c r="F23" s="96" t="n">
        <v>103</v>
      </c>
      <c r="G23" s="96" t="n">
        <v>88</v>
      </c>
      <c r="H23" s="96" t="n">
        <v>24</v>
      </c>
      <c r="I23" s="96" t="n">
        <v>0</v>
      </c>
      <c r="J23" s="96" t="n">
        <v>24</v>
      </c>
      <c r="K23" s="96" t="n">
        <v>0</v>
      </c>
      <c r="L23" s="96" t="n">
        <v>0</v>
      </c>
      <c r="M23" s="96" t="n">
        <v>0</v>
      </c>
      <c r="N23" s="96" t="n">
        <v>0</v>
      </c>
      <c r="O23" s="96" t="n">
        <v>0</v>
      </c>
      <c r="P23" s="96" t="n">
        <v>0</v>
      </c>
      <c r="Q23" s="95" t="n">
        <v>0</v>
      </c>
      <c r="R23" s="203" t="n">
        <v>3444</v>
      </c>
      <c r="S23" s="112" t="n">
        <v>2957</v>
      </c>
      <c r="T23" s="96" t="n">
        <v>2957</v>
      </c>
      <c r="U23" s="96" t="n">
        <v>2889</v>
      </c>
      <c r="V23" s="96" t="n">
        <v>2986</v>
      </c>
      <c r="W23" s="96" t="n">
        <v>41</v>
      </c>
      <c r="X23" s="96" t="n">
        <v>0</v>
      </c>
      <c r="Y23" s="96" t="n">
        <v>43</v>
      </c>
      <c r="Z23" s="96" t="n">
        <v>0</v>
      </c>
      <c r="AA23" s="96" t="n">
        <v>57</v>
      </c>
      <c r="AB23" s="96" t="n">
        <v>0</v>
      </c>
      <c r="AC23" s="100" t="n">
        <f aca="false">V23-U23+AZ23</f>
        <v>97</v>
      </c>
      <c r="AD23" s="101" t="n">
        <f aca="false">U23-T23</f>
        <v>-68</v>
      </c>
      <c r="AE23" s="96" t="n">
        <v>127</v>
      </c>
      <c r="AF23" s="102" t="n">
        <f aca="false">IF(AE23&gt;0, V23/(AE23*24),"no data")</f>
        <v>0.979658792650918</v>
      </c>
      <c r="AG23" s="103" t="n">
        <f aca="false">IF(R23&gt;0,R23/24,"no data")</f>
        <v>143.5</v>
      </c>
      <c r="AH23" s="102" t="n">
        <f aca="false">IF(U23&gt;0,(U23/R23),"no data")</f>
        <v>0.838850174216028</v>
      </c>
      <c r="AI23" s="104" t="n">
        <f aca="false">IF(U23&gt;0,(1440-((W23*X23)+(Y23*Z23)+(AA23*AB23))/(W23+Y23+AA23))/1440,"no data")</f>
        <v>1</v>
      </c>
      <c r="AJ23" s="105" t="n">
        <f aca="false">IF(U23&gt;0,(1440-((X23*W23+AT23*AU23)+(Z23*Y23+AV23*AW23)+(AA23*AB23+AX23*AY23))/(W23+Y23+AA23))/1440,"no data")</f>
        <v>0.886524822695036</v>
      </c>
      <c r="AK23" s="210" t="n">
        <v>9.086</v>
      </c>
      <c r="AL23" s="211" t="n">
        <v>151.62</v>
      </c>
      <c r="AM23" s="94" t="n">
        <f aca="false">AK23*AL23</f>
        <v>1377.61932</v>
      </c>
      <c r="AN23" s="210" t="n">
        <v>23.80487</v>
      </c>
      <c r="AO23" s="231" t="n">
        <v>994.78</v>
      </c>
      <c r="AP23" s="109" t="n">
        <f aca="false">AN23*AO23</f>
        <v>23680.6085786</v>
      </c>
      <c r="AQ23" s="130" t="n">
        <f aca="false">IF(U23&gt;0,((((AK23*AL23)+(AN23*AO23))/(U23*1000))*1000000),"no data")</f>
        <v>8673.66836227068</v>
      </c>
      <c r="AR23" s="111" t="n">
        <f aca="false">IF(S23&gt;0,S23/24, "no data")</f>
        <v>123.208333333333</v>
      </c>
      <c r="AS23" s="36"/>
      <c r="AT23" s="96" t="n">
        <v>0</v>
      </c>
      <c r="AU23" s="112" t="n">
        <v>0</v>
      </c>
      <c r="AV23" s="112" t="n">
        <v>0</v>
      </c>
      <c r="AW23" s="95" t="n">
        <v>0</v>
      </c>
      <c r="AX23" s="96" t="n">
        <v>16</v>
      </c>
      <c r="AY23" s="96" t="n">
        <v>1440</v>
      </c>
      <c r="AZ23" s="96" t="n">
        <v>0</v>
      </c>
      <c r="BA23" s="227"/>
      <c r="BB23" s="113" t="n">
        <v>982</v>
      </c>
      <c r="BC23" s="113" t="n">
        <v>1026</v>
      </c>
      <c r="BD23" s="113" t="n">
        <v>978</v>
      </c>
      <c r="BE23" s="113" t="n">
        <f aca="false">BC23-BB23</f>
        <v>44</v>
      </c>
      <c r="BF23" s="113" t="n">
        <f aca="false">AQ23</f>
        <v>8673.66836227068</v>
      </c>
      <c r="BG23" s="173" t="n">
        <f aca="false">BD23/24</f>
        <v>40.75</v>
      </c>
      <c r="BH23" s="179" t="n">
        <v>0</v>
      </c>
      <c r="BI23" s="179" t="n">
        <v>0</v>
      </c>
      <c r="BJ23" s="180" t="n">
        <v>27</v>
      </c>
      <c r="BK23" s="180" t="n">
        <v>25.47</v>
      </c>
      <c r="BL23" s="180" t="n">
        <v>20.57</v>
      </c>
      <c r="BM23" s="180" t="n">
        <v>27.14</v>
      </c>
      <c r="BN23" s="181" t="n">
        <v>976.13</v>
      </c>
      <c r="BO23" s="181" t="n">
        <v>50.14</v>
      </c>
      <c r="BP23" s="182" t="n">
        <v>0.9409</v>
      </c>
      <c r="BQ23" s="114" t="n">
        <v>96.61</v>
      </c>
      <c r="BR23" s="114" t="n">
        <v>87.23</v>
      </c>
      <c r="BS23" s="134" t="n">
        <v>12160</v>
      </c>
      <c r="BT23" s="134" t="n">
        <v>11650</v>
      </c>
      <c r="BU23" s="135" t="n">
        <f aca="false">BT23-BS23</f>
        <v>-510</v>
      </c>
      <c r="BV23" s="113" t="n">
        <f aca="false">BH23+BI23</f>
        <v>0</v>
      </c>
      <c r="BW23" s="181" t="n">
        <v>0</v>
      </c>
      <c r="BX23" s="181" t="n">
        <v>0</v>
      </c>
      <c r="BZ23" s="181" t="n">
        <v>24</v>
      </c>
      <c r="CA23" s="181" t="n">
        <v>6.92</v>
      </c>
      <c r="CC23" s="181" t="n">
        <v>2</v>
      </c>
      <c r="CD23" s="181" t="n">
        <v>4.3</v>
      </c>
      <c r="CE23" s="181" t="n">
        <v>2.1</v>
      </c>
      <c r="CF23" s="181" t="n">
        <v>0</v>
      </c>
    </row>
    <row r="24" customFormat="false" ht="15" hidden="false" customHeight="false" outlineLevel="0" collapsed="false">
      <c r="A24" s="90"/>
      <c r="B24" s="91" t="n">
        <v>43267</v>
      </c>
      <c r="C24" s="92" t="n">
        <v>96.8</v>
      </c>
      <c r="D24" s="93" t="n">
        <v>0.586</v>
      </c>
      <c r="E24" s="94" t="n">
        <v>78.4</v>
      </c>
      <c r="F24" s="183" t="n">
        <v>104</v>
      </c>
      <c r="G24" s="183" t="n">
        <v>91</v>
      </c>
      <c r="H24" s="95" t="n">
        <v>24</v>
      </c>
      <c r="I24" s="95" t="n">
        <v>0</v>
      </c>
      <c r="J24" s="95" t="n">
        <v>24</v>
      </c>
      <c r="K24" s="95" t="n">
        <v>0</v>
      </c>
      <c r="L24" s="97" t="n">
        <v>0</v>
      </c>
      <c r="M24" s="97" t="n">
        <v>0</v>
      </c>
      <c r="N24" s="97" t="n">
        <v>0</v>
      </c>
      <c r="O24" s="97" t="n">
        <v>0</v>
      </c>
      <c r="P24" s="97" t="n">
        <v>0</v>
      </c>
      <c r="Q24" s="112" t="n">
        <v>0</v>
      </c>
      <c r="R24" s="203" t="n">
        <v>3431</v>
      </c>
      <c r="S24" s="112" t="n">
        <v>2938</v>
      </c>
      <c r="T24" s="183" t="n">
        <v>2938</v>
      </c>
      <c r="U24" s="183" t="n">
        <v>2873</v>
      </c>
      <c r="V24" s="95" t="n">
        <v>2970</v>
      </c>
      <c r="W24" s="95" t="n">
        <v>41</v>
      </c>
      <c r="X24" s="95" t="n">
        <v>0</v>
      </c>
      <c r="Y24" s="95" t="n">
        <v>42</v>
      </c>
      <c r="Z24" s="97" t="n">
        <v>0</v>
      </c>
      <c r="AA24" s="97" t="n">
        <v>57</v>
      </c>
      <c r="AB24" s="97" t="n">
        <v>0</v>
      </c>
      <c r="AC24" s="100" t="n">
        <f aca="false">V24-U24+AZ24</f>
        <v>97</v>
      </c>
      <c r="AD24" s="101" t="n">
        <f aca="false">U24-T24</f>
        <v>-65</v>
      </c>
      <c r="AE24" s="96" t="n">
        <v>126</v>
      </c>
      <c r="AF24" s="102" t="n">
        <f aca="false">IF(AE24&gt;0, V24/(AE24*24),"no data")</f>
        <v>0.982142857142857</v>
      </c>
      <c r="AG24" s="103" t="n">
        <f aca="false">IF(R24&gt;0,R24/24,"no data")</f>
        <v>142.958333333333</v>
      </c>
      <c r="AH24" s="102" t="n">
        <f aca="false">IF(U24&gt;0,(U24/R24),"no data")</f>
        <v>0.837365199650248</v>
      </c>
      <c r="AI24" s="104" t="n">
        <f aca="false">IF(U24&gt;0,(1440-((W24*X24)+(Y24*Z24)+(AA24*AB24))/(W24+Y24+AA24))/1440,"no data")</f>
        <v>1</v>
      </c>
      <c r="AJ24" s="105" t="n">
        <f aca="false">IF(U24&gt;0,(1440-((X24*W24+AT24*AU24)+(Z24*Y24+AV24*AW24)+(AA24*AB24+AX24*AY24))/(W24+Y24+AA24))/1440,"no data")</f>
        <v>0.885714285714286</v>
      </c>
      <c r="AK24" s="210" t="n">
        <v>9.1</v>
      </c>
      <c r="AL24" s="211" t="n">
        <v>151.86</v>
      </c>
      <c r="AM24" s="94" t="n">
        <f aca="false">AK24*AL24</f>
        <v>1381.926</v>
      </c>
      <c r="AN24" s="210" t="n">
        <v>23.67</v>
      </c>
      <c r="AO24" s="231" t="n">
        <v>997.507</v>
      </c>
      <c r="AP24" s="109" t="n">
        <f aca="false">AN24*AO24</f>
        <v>23610.99069</v>
      </c>
      <c r="AQ24" s="130" t="n">
        <f aca="false">IF(U24&gt;0,((((AK24*AL24)+(AN24*AO24))/(U24*1000))*1000000),"no data")</f>
        <v>8699.2400591716</v>
      </c>
      <c r="AR24" s="111" t="n">
        <f aca="false">IF(S24&gt;0,S24/24, "no data")</f>
        <v>122.416666666667</v>
      </c>
      <c r="AS24" s="36"/>
      <c r="AT24" s="95" t="n">
        <v>0</v>
      </c>
      <c r="AU24" s="112" t="n">
        <v>0</v>
      </c>
      <c r="AV24" s="112" t="n">
        <v>0</v>
      </c>
      <c r="AW24" s="95" t="n">
        <v>0</v>
      </c>
      <c r="AX24" s="112" t="n">
        <v>16</v>
      </c>
      <c r="AY24" s="95" t="n">
        <v>1440</v>
      </c>
      <c r="AZ24" s="95" t="n">
        <v>0</v>
      </c>
      <c r="BA24" s="227"/>
      <c r="BB24" s="113" t="n">
        <v>976</v>
      </c>
      <c r="BC24" s="113" t="n">
        <v>1021</v>
      </c>
      <c r="BD24" s="113" t="n">
        <v>973</v>
      </c>
      <c r="BE24" s="113" t="n">
        <f aca="false">BC24-BB24</f>
        <v>45</v>
      </c>
      <c r="BF24" s="113" t="n">
        <f aca="false">AQ24</f>
        <v>8699.2400591716</v>
      </c>
      <c r="BG24" s="173" t="n">
        <f aca="false">BD24/24</f>
        <v>40.5416666666667</v>
      </c>
      <c r="BH24" s="115" t="n">
        <v>0</v>
      </c>
      <c r="BI24" s="116" t="n">
        <v>0</v>
      </c>
      <c r="BJ24" s="117" t="n">
        <v>27</v>
      </c>
      <c r="BK24" s="118" t="n">
        <v>25.33</v>
      </c>
      <c r="BL24" s="118" t="n">
        <v>20.44</v>
      </c>
      <c r="BM24" s="118" t="n">
        <v>27.25</v>
      </c>
      <c r="BN24" s="117" t="n">
        <v>979.4</v>
      </c>
      <c r="BO24" s="117" t="n">
        <v>50.16</v>
      </c>
      <c r="BP24" s="119" t="n">
        <v>0.9409</v>
      </c>
      <c r="BQ24" s="114" t="n">
        <v>96.83</v>
      </c>
      <c r="BR24" s="114" t="n">
        <v>87.38</v>
      </c>
      <c r="BS24" s="134" t="n">
        <v>12173</v>
      </c>
      <c r="BT24" s="134" t="n">
        <v>11664</v>
      </c>
      <c r="BU24" s="135" t="n">
        <f aca="false">BT24-BS24</f>
        <v>-509</v>
      </c>
      <c r="BV24" s="113" t="n">
        <f aca="false">BH24+BI24</f>
        <v>0</v>
      </c>
      <c r="BW24" s="114" t="n">
        <v>0</v>
      </c>
      <c r="BX24" s="114" t="n">
        <v>0</v>
      </c>
      <c r="BZ24" s="114" t="n">
        <v>24</v>
      </c>
      <c r="CA24" s="114" t="n">
        <v>7.27</v>
      </c>
      <c r="CC24" s="114" t="n">
        <v>2.1</v>
      </c>
      <c r="CD24" s="114" t="n">
        <v>4.3</v>
      </c>
      <c r="CE24" s="114" t="n">
        <v>2.1</v>
      </c>
      <c r="CF24" s="114" t="n">
        <v>0</v>
      </c>
    </row>
    <row r="25" customFormat="false" ht="15" hidden="false" customHeight="false" outlineLevel="0" collapsed="false">
      <c r="A25" s="90"/>
      <c r="B25" s="91" t="n">
        <v>43268</v>
      </c>
      <c r="C25" s="92" t="n">
        <v>90</v>
      </c>
      <c r="D25" s="93" t="n">
        <v>0.592</v>
      </c>
      <c r="E25" s="94" t="n">
        <v>73.9</v>
      </c>
      <c r="F25" s="96" t="n">
        <v>97</v>
      </c>
      <c r="G25" s="96" t="n">
        <v>81</v>
      </c>
      <c r="H25" s="95" t="n">
        <v>15</v>
      </c>
      <c r="I25" s="95" t="n">
        <v>9</v>
      </c>
      <c r="J25" s="95" t="n">
        <v>24</v>
      </c>
      <c r="K25" s="95" t="n">
        <v>0</v>
      </c>
      <c r="L25" s="97" t="n">
        <v>7</v>
      </c>
      <c r="M25" s="97" t="n">
        <v>59</v>
      </c>
      <c r="N25" s="97" t="n">
        <v>0</v>
      </c>
      <c r="O25" s="97" t="n">
        <v>0</v>
      </c>
      <c r="P25" s="97" t="n">
        <v>0</v>
      </c>
      <c r="Q25" s="112" t="n">
        <v>0</v>
      </c>
      <c r="R25" s="202" t="n">
        <v>3371</v>
      </c>
      <c r="S25" s="112" t="n">
        <v>3203</v>
      </c>
      <c r="T25" s="96" t="n">
        <v>2540</v>
      </c>
      <c r="U25" s="96" t="n">
        <v>2261</v>
      </c>
      <c r="V25" s="95" t="n">
        <v>2349</v>
      </c>
      <c r="W25" s="95" t="n">
        <v>41</v>
      </c>
      <c r="X25" s="95" t="n">
        <v>0</v>
      </c>
      <c r="Y25" s="95" t="n">
        <v>43</v>
      </c>
      <c r="Z25" s="97" t="n">
        <v>0</v>
      </c>
      <c r="AA25" s="97" t="n">
        <v>57</v>
      </c>
      <c r="AB25" s="97" t="n">
        <v>0</v>
      </c>
      <c r="AC25" s="100" t="n">
        <f aca="false">V25-U25+AZ25</f>
        <v>88</v>
      </c>
      <c r="AD25" s="101" t="n">
        <f aca="false">U25-T25</f>
        <v>-279</v>
      </c>
      <c r="AE25" s="96" t="n">
        <v>126</v>
      </c>
      <c r="AF25" s="102" t="n">
        <f aca="false">IF(AE25&gt;0, V25/(AE25*24),"no data")</f>
        <v>0.776785714285714</v>
      </c>
      <c r="AG25" s="103" t="n">
        <f aca="false">IF(R25&gt;0,R25/24,"no data")</f>
        <v>140.458333333333</v>
      </c>
      <c r="AH25" s="102" t="n">
        <f aca="false">IF(U25&gt;0,(U25/R25),"no data")</f>
        <v>0.670720854345891</v>
      </c>
      <c r="AI25" s="104" t="n">
        <f aca="false">IF(U25&gt;0,(1440-((W25*X25)+(Y25*Z25)+(AA25*AB25))/(W25+Y25+AA25))/1440,"no data")</f>
        <v>1</v>
      </c>
      <c r="AJ25" s="105" t="n">
        <f aca="false">IF(U25&gt;0,(1440-((X25*W25+AT25*AU25)+(Z25*Y25+AV25*AW25)+(AA25*AB25+AX25*AY25))/(W25+Y25+AA25))/1440,"no data")</f>
        <v>0.797315799842396</v>
      </c>
      <c r="AK25" s="210" t="n">
        <v>9.111</v>
      </c>
      <c r="AL25" s="211" t="n">
        <v>150.97</v>
      </c>
      <c r="AM25" s="94" t="n">
        <f aca="false">AK25*AL25</f>
        <v>1375.48767</v>
      </c>
      <c r="AN25" s="210" t="n">
        <v>18.906</v>
      </c>
      <c r="AO25" s="231" t="n">
        <v>992.91</v>
      </c>
      <c r="AP25" s="109" t="n">
        <f aca="false">AN25*AO25</f>
        <v>18771.95646</v>
      </c>
      <c r="AQ25" s="130" t="n">
        <f aca="false">IF(U25&gt;0,((((AK25*AL25)+(AN25*AO25))/(U25*1000))*1000000),"no data")</f>
        <v>8910.85543122512</v>
      </c>
      <c r="AR25" s="111" t="n">
        <f aca="false">IF(S25&gt;0,S25/24, "no data")</f>
        <v>133.458333333333</v>
      </c>
      <c r="AS25" s="36"/>
      <c r="AT25" s="95" t="n">
        <v>20</v>
      </c>
      <c r="AU25" s="112" t="n">
        <v>52</v>
      </c>
      <c r="AV25" s="112" t="n">
        <v>11</v>
      </c>
      <c r="AW25" s="95" t="n">
        <v>243</v>
      </c>
      <c r="AX25" s="112" t="n">
        <v>26</v>
      </c>
      <c r="AY25" s="95" t="n">
        <v>1440</v>
      </c>
      <c r="AZ25" s="95" t="n">
        <v>0</v>
      </c>
      <c r="BA25" s="227"/>
      <c r="BB25" s="113" t="n">
        <v>601</v>
      </c>
      <c r="BC25" s="113" t="n">
        <v>994</v>
      </c>
      <c r="BD25" s="113" t="n">
        <v>754</v>
      </c>
      <c r="BE25" s="113" t="n">
        <f aca="false">BC25-BB25</f>
        <v>393</v>
      </c>
      <c r="BF25" s="113" t="n">
        <f aca="false">AQ25</f>
        <v>8910.85543122512</v>
      </c>
      <c r="BG25" s="173" t="n">
        <f aca="false">BD25/24</f>
        <v>31.4166666666667</v>
      </c>
      <c r="BH25" s="115" t="n">
        <v>0</v>
      </c>
      <c r="BI25" s="116" t="n">
        <v>0</v>
      </c>
      <c r="BJ25" s="117" t="n">
        <v>27</v>
      </c>
      <c r="BK25" s="118" t="n">
        <v>16.12</v>
      </c>
      <c r="BL25" s="118" t="n">
        <v>19.93</v>
      </c>
      <c r="BM25" s="118" t="n">
        <v>27.18</v>
      </c>
      <c r="BN25" s="117" t="n">
        <v>982</v>
      </c>
      <c r="BO25" s="117" t="n">
        <v>50.21</v>
      </c>
      <c r="BP25" s="119" t="n">
        <v>0.9403</v>
      </c>
      <c r="BQ25" s="114" t="n">
        <v>96.79</v>
      </c>
      <c r="BR25" s="114" t="n">
        <v>87.35</v>
      </c>
      <c r="BS25" s="134" t="n">
        <v>12049</v>
      </c>
      <c r="BT25" s="134" t="n">
        <v>11767</v>
      </c>
      <c r="BU25" s="135" t="n">
        <f aca="false">BT25-BS25</f>
        <v>-282</v>
      </c>
      <c r="BV25" s="113" t="n">
        <f aca="false">BH25+BI25</f>
        <v>0</v>
      </c>
      <c r="BW25" s="114" t="n">
        <v>0</v>
      </c>
      <c r="BX25" s="114" t="n">
        <v>0</v>
      </c>
      <c r="BZ25" s="114" t="n">
        <v>10.25</v>
      </c>
      <c r="CA25" s="114" t="n">
        <v>5.55</v>
      </c>
      <c r="CC25" s="114" t="n">
        <v>2.1</v>
      </c>
      <c r="CD25" s="114" t="n">
        <v>4.2</v>
      </c>
      <c r="CE25" s="114" t="n">
        <v>2.1</v>
      </c>
      <c r="CF25" s="114" t="n">
        <v>0</v>
      </c>
    </row>
    <row r="26" customFormat="false" ht="15" hidden="false" customHeight="false" outlineLevel="0" collapsed="false">
      <c r="A26" s="90" t="s">
        <v>116</v>
      </c>
      <c r="B26" s="91" t="n">
        <v>43269</v>
      </c>
      <c r="C26" s="140" t="n">
        <v>88.4</v>
      </c>
      <c r="D26" s="166" t="n">
        <v>0.632</v>
      </c>
      <c r="E26" s="142" t="n">
        <v>74.8</v>
      </c>
      <c r="F26" s="144" t="n">
        <v>97</v>
      </c>
      <c r="G26" s="144" t="n">
        <v>79</v>
      </c>
      <c r="H26" s="144" t="n">
        <v>2</v>
      </c>
      <c r="I26" s="144" t="n">
        <v>40</v>
      </c>
      <c r="J26" s="144" t="n">
        <v>2</v>
      </c>
      <c r="K26" s="144" t="n">
        <v>40</v>
      </c>
      <c r="L26" s="185" t="n">
        <v>21</v>
      </c>
      <c r="M26" s="185" t="n">
        <v>0</v>
      </c>
      <c r="N26" s="185" t="n">
        <v>21</v>
      </c>
      <c r="O26" s="185" t="n">
        <v>3</v>
      </c>
      <c r="P26" s="185" t="n">
        <v>0</v>
      </c>
      <c r="Q26" s="159" t="n">
        <v>0</v>
      </c>
      <c r="R26" s="204" t="n">
        <v>3512</v>
      </c>
      <c r="S26" s="143" t="n">
        <v>3371</v>
      </c>
      <c r="T26" s="144" t="n">
        <v>356</v>
      </c>
      <c r="U26" s="144" t="n">
        <v>350</v>
      </c>
      <c r="V26" s="144" t="n">
        <v>360</v>
      </c>
      <c r="W26" s="144" t="n">
        <v>41</v>
      </c>
      <c r="X26" s="144" t="n">
        <v>0</v>
      </c>
      <c r="Y26" s="144" t="n">
        <v>43</v>
      </c>
      <c r="Z26" s="185" t="n">
        <v>0</v>
      </c>
      <c r="AA26" s="185" t="n">
        <v>57</v>
      </c>
      <c r="AB26" s="185" t="n">
        <v>0</v>
      </c>
      <c r="AC26" s="149" t="n">
        <f aca="false">V26-U26+AZ26</f>
        <v>30</v>
      </c>
      <c r="AD26" s="150" t="n">
        <f aca="false">U26-T26</f>
        <v>-6</v>
      </c>
      <c r="AE26" s="144" t="n">
        <v>126</v>
      </c>
      <c r="AF26" s="151" t="n">
        <f aca="false">IF(AE26&gt;0, V26/(AE26*24),"no data")</f>
        <v>0.119047619047619</v>
      </c>
      <c r="AG26" s="152" t="n">
        <f aca="false">IF(R26&gt;0,R26/24,"no data")</f>
        <v>146.333333333333</v>
      </c>
      <c r="AH26" s="151" t="n">
        <f aca="false">IF(U26&gt;0,(U26/R26),"no data")</f>
        <v>0.0996583143507973</v>
      </c>
      <c r="AI26" s="153" t="n">
        <f aca="false">IF(U26&gt;0,(1440-((W26*X26)+(Y26*Z26)+(AA26*AB26))/(W26+Y26+AA26))/1440,"no data")</f>
        <v>1</v>
      </c>
      <c r="AJ26" s="154" t="n">
        <f aca="false">IF(U26&gt;0,(1440-((X26*W26+AT26*AU26)+(Z26*Y26+AV26*AW26)+(AA26*AB26+AX26*AY26))/(W26+Y26+AA26))/1440,"no data")</f>
        <v>0.974640464933018</v>
      </c>
      <c r="AK26" s="233" t="n">
        <v>1.128</v>
      </c>
      <c r="AL26" s="234" t="n">
        <v>149.36</v>
      </c>
      <c r="AM26" s="201" t="n">
        <f aca="false">AK26*AL26</f>
        <v>168.47808</v>
      </c>
      <c r="AN26" s="233" t="n">
        <v>2.928</v>
      </c>
      <c r="AO26" s="235" t="n">
        <v>996.77</v>
      </c>
      <c r="AP26" s="155" t="n">
        <f aca="false">AN26*AO26</f>
        <v>2918.54256</v>
      </c>
      <c r="AQ26" s="156" t="n">
        <f aca="false">IF(U26&gt;0,((((AK26*AL26)+(AN26*AO26))/(U26*1000))*1000000),"no data")</f>
        <v>8820.05897142857</v>
      </c>
      <c r="AR26" s="157" t="n">
        <f aca="false">IF(S26&gt;0,S26/24, "no data")</f>
        <v>140.458333333333</v>
      </c>
      <c r="AS26" s="36"/>
      <c r="AT26" s="143" t="n">
        <v>18</v>
      </c>
      <c r="AU26" s="159" t="n">
        <v>20</v>
      </c>
      <c r="AV26" s="159" t="n">
        <v>17</v>
      </c>
      <c r="AW26" s="143" t="n">
        <v>17</v>
      </c>
      <c r="AX26" s="159" t="n">
        <v>25</v>
      </c>
      <c r="AY26" s="143" t="n">
        <v>180</v>
      </c>
      <c r="AZ26" s="143" t="n">
        <v>20</v>
      </c>
      <c r="BA26" s="227"/>
      <c r="BB26" s="160" t="n">
        <v>119</v>
      </c>
      <c r="BC26" s="160" t="n">
        <v>122</v>
      </c>
      <c r="BD26" s="160" t="n">
        <v>119</v>
      </c>
      <c r="BE26" s="160" t="n">
        <f aca="false">BC26-BB26</f>
        <v>3</v>
      </c>
      <c r="BF26" s="160" t="n">
        <f aca="false">AQ26</f>
        <v>8820.05897142857</v>
      </c>
      <c r="BG26" s="162" t="n">
        <f aca="false">BD26/24</f>
        <v>4.95833333333333</v>
      </c>
      <c r="BH26" s="187" t="n">
        <v>0</v>
      </c>
      <c r="BI26" s="188" t="n">
        <v>0</v>
      </c>
      <c r="BJ26" s="189" t="n">
        <v>27</v>
      </c>
      <c r="BK26" s="190" t="n">
        <v>3.27</v>
      </c>
      <c r="BL26" s="190" t="n">
        <v>2.5</v>
      </c>
      <c r="BM26" s="190" t="n">
        <v>3.09</v>
      </c>
      <c r="BN26" s="190" t="n">
        <v>984.21</v>
      </c>
      <c r="BO26" s="190" t="n">
        <v>50.09</v>
      </c>
      <c r="BP26" s="191" t="n">
        <v>0.9415</v>
      </c>
      <c r="BQ26" s="190" t="n">
        <v>97.12</v>
      </c>
      <c r="BR26" s="190" t="n">
        <v>87.38</v>
      </c>
      <c r="BS26" s="190" t="n">
        <v>12047</v>
      </c>
      <c r="BT26" s="190" t="n">
        <v>11554</v>
      </c>
      <c r="BU26" s="135" t="n">
        <f aca="false">BT26-BS26</f>
        <v>-493</v>
      </c>
      <c r="BV26" s="160" t="n">
        <f aca="false">BH26+BI26</f>
        <v>0</v>
      </c>
      <c r="BW26" s="162" t="n">
        <v>0</v>
      </c>
      <c r="BX26" s="162" t="n">
        <v>0</v>
      </c>
      <c r="BZ26" s="162" t="n">
        <v>2.66</v>
      </c>
      <c r="CA26" s="162" t="n">
        <v>5.02</v>
      </c>
      <c r="CC26" s="162" t="n">
        <v>2.1</v>
      </c>
      <c r="CD26" s="162" t="n">
        <v>1.3</v>
      </c>
      <c r="CE26" s="162" t="n">
        <v>2.1</v>
      </c>
      <c r="CF26" s="162" t="n">
        <v>0</v>
      </c>
    </row>
    <row r="27" customFormat="false" ht="15" hidden="false" customHeight="false" outlineLevel="0" collapsed="false">
      <c r="A27" s="90"/>
      <c r="B27" s="91" t="n">
        <v>43270</v>
      </c>
      <c r="C27" s="140" t="n">
        <v>93.7</v>
      </c>
      <c r="D27" s="166" t="n">
        <v>0.582</v>
      </c>
      <c r="E27" s="142" t="n">
        <v>77</v>
      </c>
      <c r="F27" s="144" t="n">
        <v>103</v>
      </c>
      <c r="G27" s="144" t="n">
        <v>83</v>
      </c>
      <c r="H27" s="144" t="n">
        <v>11</v>
      </c>
      <c r="I27" s="144" t="n">
        <v>30</v>
      </c>
      <c r="J27" s="144" t="n">
        <v>13</v>
      </c>
      <c r="K27" s="144" t="n">
        <v>25</v>
      </c>
      <c r="L27" s="185" t="n">
        <v>11</v>
      </c>
      <c r="M27" s="185" t="n">
        <v>59</v>
      </c>
      <c r="N27" s="185" t="n">
        <v>8</v>
      </c>
      <c r="O27" s="185" t="n">
        <v>38</v>
      </c>
      <c r="P27" s="185" t="n">
        <v>0</v>
      </c>
      <c r="Q27" s="159" t="n">
        <v>0</v>
      </c>
      <c r="R27" s="204" t="n">
        <v>3461</v>
      </c>
      <c r="S27" s="143" t="n">
        <v>3157</v>
      </c>
      <c r="T27" s="144" t="n">
        <v>1579</v>
      </c>
      <c r="U27" s="144" t="n">
        <v>1543</v>
      </c>
      <c r="V27" s="144" t="n">
        <v>1604</v>
      </c>
      <c r="W27" s="144" t="n">
        <v>41</v>
      </c>
      <c r="X27" s="144" t="n">
        <v>0</v>
      </c>
      <c r="Y27" s="144" t="n">
        <v>43</v>
      </c>
      <c r="Z27" s="185" t="n">
        <v>0</v>
      </c>
      <c r="AA27" s="185" t="n">
        <v>57</v>
      </c>
      <c r="AB27" s="185" t="n">
        <v>0</v>
      </c>
      <c r="AC27" s="149" t="n">
        <f aca="false">V27-U27+AZ27</f>
        <v>69</v>
      </c>
      <c r="AD27" s="150" t="n">
        <f aca="false">U27-T27</f>
        <v>-36</v>
      </c>
      <c r="AE27" s="144" t="n">
        <v>125</v>
      </c>
      <c r="AF27" s="151" t="n">
        <f aca="false">IF(AE27&gt;0, V27/(AE27*24),"no data")</f>
        <v>0.534666666666667</v>
      </c>
      <c r="AG27" s="152" t="n">
        <f aca="false">IF(R27&gt;0,R27/24,"no data")</f>
        <v>144.208333333333</v>
      </c>
      <c r="AH27" s="151" t="n">
        <f aca="false">IF(U27&gt;0,(U27/R27),"no data")</f>
        <v>0.445824906096504</v>
      </c>
      <c r="AI27" s="153" t="n">
        <f aca="false">IF(U27&gt;0,(1440-((W27*X27)+(Y27*Z27)+(AA27*AB27))/(W27+Y27+AA27))/1440,"no data")</f>
        <v>1</v>
      </c>
      <c r="AJ27" s="154" t="n">
        <f aca="false">IF(U27&gt;0,(1440-((X27*W27+AT27*AU27)+(Z27*Y27+AV27*AW27)+(AA27*AB27+AX27*AY27))/(W27+Y27+AA27))/1440,"no data")</f>
        <v>0.900034475965327</v>
      </c>
      <c r="AK27" s="233" t="n">
        <v>5.673</v>
      </c>
      <c r="AL27" s="234" t="n">
        <v>158.96</v>
      </c>
      <c r="AM27" s="201" t="n">
        <f aca="false">AK27*AL27</f>
        <v>901.78008</v>
      </c>
      <c r="AN27" s="233" t="n">
        <v>12.971</v>
      </c>
      <c r="AO27" s="235" t="n">
        <v>1006.066</v>
      </c>
      <c r="AP27" s="155" t="n">
        <f aca="false">AN27*AO27</f>
        <v>13049.682086</v>
      </c>
      <c r="AQ27" s="156" t="n">
        <f aca="false">IF(U27&gt;0,((((AK27*AL27)+(AN27*AO27))/(U27*1000))*1000000),"no data")</f>
        <v>9041.77716526248</v>
      </c>
      <c r="AR27" s="157" t="n">
        <f aca="false">IF(S27&gt;0,(S27/24), "no data")</f>
        <v>131.541666666667</v>
      </c>
      <c r="AS27" s="36"/>
      <c r="AT27" s="143" t="n">
        <v>24</v>
      </c>
      <c r="AU27" s="159" t="n">
        <v>31</v>
      </c>
      <c r="AV27" s="143" t="n">
        <v>15</v>
      </c>
      <c r="AW27" s="143" t="n">
        <v>117</v>
      </c>
      <c r="AX27" s="159" t="n">
        <v>22</v>
      </c>
      <c r="AY27" s="143" t="n">
        <v>809</v>
      </c>
      <c r="AZ27" s="143" t="n">
        <v>8</v>
      </c>
      <c r="BA27" s="227"/>
      <c r="BB27" s="160" t="n">
        <v>472</v>
      </c>
      <c r="BC27" s="160" t="n">
        <v>633</v>
      </c>
      <c r="BD27" s="160" t="n">
        <v>499</v>
      </c>
      <c r="BE27" s="160" t="n">
        <f aca="false">BC27-BB27</f>
        <v>161</v>
      </c>
      <c r="BF27" s="160" t="n">
        <f aca="false">AQ27</f>
        <v>9041.77716526248</v>
      </c>
      <c r="BG27" s="162" t="n">
        <f aca="false">BD27/24</f>
        <v>20.7916666666667</v>
      </c>
      <c r="BH27" s="187" t="n">
        <v>0</v>
      </c>
      <c r="BI27" s="188" t="n">
        <v>0</v>
      </c>
      <c r="BJ27" s="189" t="n">
        <v>27</v>
      </c>
      <c r="BK27" s="190" t="n">
        <v>12.35</v>
      </c>
      <c r="BL27" s="190" t="n">
        <v>12.85</v>
      </c>
      <c r="BM27" s="190" t="n">
        <v>16.43</v>
      </c>
      <c r="BN27" s="189" t="n">
        <v>983.38</v>
      </c>
      <c r="BO27" s="190" t="n">
        <v>50.08</v>
      </c>
      <c r="BP27" s="191" t="n">
        <v>0.9409</v>
      </c>
      <c r="BQ27" s="190" t="n">
        <v>96.53</v>
      </c>
      <c r="BR27" s="190" t="n">
        <v>87.45</v>
      </c>
      <c r="BS27" s="190" t="n">
        <v>11953</v>
      </c>
      <c r="BT27" s="190" t="n">
        <v>11395</v>
      </c>
      <c r="BU27" s="135" t="n">
        <f aca="false">BT27-BS27</f>
        <v>-558</v>
      </c>
      <c r="BV27" s="160" t="n">
        <f aca="false">BH27+BI27</f>
        <v>0</v>
      </c>
      <c r="BW27" s="162" t="n">
        <v>0</v>
      </c>
      <c r="BX27" s="162" t="n">
        <v>0</v>
      </c>
      <c r="BZ27" s="162" t="n">
        <v>10.45</v>
      </c>
      <c r="CA27" s="162" t="n">
        <v>6.6</v>
      </c>
      <c r="CC27" s="162" t="n">
        <v>2.1</v>
      </c>
      <c r="CD27" s="162" t="n">
        <v>4.5</v>
      </c>
      <c r="CE27" s="162" t="n">
        <v>2.1</v>
      </c>
      <c r="CF27" s="162" t="n">
        <v>0</v>
      </c>
    </row>
    <row r="28" customFormat="false" ht="15" hidden="false" customHeight="false" outlineLevel="0" collapsed="false">
      <c r="A28" s="90"/>
      <c r="B28" s="91" t="n">
        <v>43271</v>
      </c>
      <c r="C28" s="140" t="n">
        <v>93.29</v>
      </c>
      <c r="D28" s="166" t="n">
        <v>0.5392</v>
      </c>
      <c r="E28" s="142" t="n">
        <v>74.16</v>
      </c>
      <c r="F28" s="144" t="n">
        <v>107</v>
      </c>
      <c r="G28" s="144" t="n">
        <v>82</v>
      </c>
      <c r="H28" s="144" t="n">
        <v>24</v>
      </c>
      <c r="I28" s="144" t="n">
        <v>0</v>
      </c>
      <c r="J28" s="144" t="n">
        <v>24</v>
      </c>
      <c r="K28" s="144" t="n">
        <v>0</v>
      </c>
      <c r="L28" s="185" t="n">
        <v>0</v>
      </c>
      <c r="M28" s="185" t="n">
        <v>0</v>
      </c>
      <c r="N28" s="185" t="n">
        <v>0</v>
      </c>
      <c r="O28" s="185" t="n">
        <v>0</v>
      </c>
      <c r="P28" s="185" t="n">
        <v>0</v>
      </c>
      <c r="Q28" s="159" t="n">
        <v>0</v>
      </c>
      <c r="R28" s="204" t="n">
        <v>3466</v>
      </c>
      <c r="S28" s="143" t="n">
        <v>3010</v>
      </c>
      <c r="T28" s="144" t="n">
        <v>3010</v>
      </c>
      <c r="U28" s="144" t="n">
        <v>2940</v>
      </c>
      <c r="V28" s="144" t="n">
        <v>3042</v>
      </c>
      <c r="W28" s="144" t="n">
        <v>42</v>
      </c>
      <c r="X28" s="144" t="n">
        <v>0</v>
      </c>
      <c r="Y28" s="144" t="n">
        <v>44</v>
      </c>
      <c r="Z28" s="206" t="n">
        <v>0</v>
      </c>
      <c r="AA28" s="185" t="n">
        <v>57</v>
      </c>
      <c r="AB28" s="185" t="n">
        <v>0</v>
      </c>
      <c r="AC28" s="149" t="n">
        <f aca="false">V28-U28+AZ28</f>
        <v>102</v>
      </c>
      <c r="AD28" s="150" t="n">
        <f aca="false">U28-T28</f>
        <v>-70</v>
      </c>
      <c r="AE28" s="144" t="n">
        <v>129</v>
      </c>
      <c r="AF28" s="151" t="n">
        <f aca="false">IF(AE28&gt;0, V28/(AE28*24),"no data")</f>
        <v>0.982558139534884</v>
      </c>
      <c r="AG28" s="152" t="n">
        <f aca="false">IF(R28&gt;0,R28/24,"no data")</f>
        <v>144.416666666667</v>
      </c>
      <c r="AH28" s="151" t="n">
        <f aca="false">IF(U28&gt;0,(U28/R28),"no data")</f>
        <v>0.848240046162724</v>
      </c>
      <c r="AI28" s="153" t="n">
        <f aca="false">IF(U28&gt;0,(1440-((W28*X28)+(Y28*Z28)+(AA28*AB28))/(W28+Y28+AA28))/1440,"no data")</f>
        <v>1</v>
      </c>
      <c r="AJ28" s="154" t="n">
        <f aca="false">IF(U28&gt;0,(1440-((X28*W28+AT28*AU28)+(Z28*Y28+AV28*AW28)+(AA28*AB28+AX28*AY28))/(W28+Y28+AA28))/1440,"no data")</f>
        <v>0.888111888111888</v>
      </c>
      <c r="AK28" s="233" t="n">
        <v>9.115</v>
      </c>
      <c r="AL28" s="234" t="n">
        <v>151.51</v>
      </c>
      <c r="AM28" s="201" t="n">
        <f aca="false">AK28*AL28</f>
        <v>1381.01365</v>
      </c>
      <c r="AN28" s="233" t="n">
        <v>23.787</v>
      </c>
      <c r="AO28" s="235" t="n">
        <v>1013.87</v>
      </c>
      <c r="AP28" s="155" t="n">
        <f aca="false">AN28*AO28</f>
        <v>24116.92569</v>
      </c>
      <c r="AQ28" s="156" t="n">
        <f aca="false">IF(U28&gt;0,((((AK28*AL28)+(AN28*AO28))/(U28*1000))*1000000),"no data")</f>
        <v>8672.7684829932</v>
      </c>
      <c r="AR28" s="157" t="n">
        <f aca="false">IF(S28&gt;0,S28/24, "no data")</f>
        <v>125.416666666667</v>
      </c>
      <c r="AS28" s="36"/>
      <c r="AT28" s="143" t="n">
        <v>0</v>
      </c>
      <c r="AU28" s="159" t="n">
        <v>0</v>
      </c>
      <c r="AV28" s="159" t="n">
        <v>0</v>
      </c>
      <c r="AW28" s="143" t="n">
        <v>0</v>
      </c>
      <c r="AX28" s="159" t="n">
        <v>16</v>
      </c>
      <c r="AY28" s="143" t="n">
        <v>1440</v>
      </c>
      <c r="AZ28" s="143" t="n">
        <v>0</v>
      </c>
      <c r="BA28" s="227"/>
      <c r="BB28" s="160" t="n">
        <v>997</v>
      </c>
      <c r="BC28" s="160" t="n">
        <v>1054</v>
      </c>
      <c r="BD28" s="160" t="n">
        <v>991</v>
      </c>
      <c r="BE28" s="160" t="n">
        <f aca="false">BC28-BB28</f>
        <v>57</v>
      </c>
      <c r="BF28" s="160" t="n">
        <f aca="false">AQ28</f>
        <v>8672.7684829932</v>
      </c>
      <c r="BG28" s="162" t="n">
        <f aca="false">BD28/24</f>
        <v>41.2916666666667</v>
      </c>
      <c r="BH28" s="187" t="n">
        <v>0</v>
      </c>
      <c r="BI28" s="187" t="n">
        <v>0</v>
      </c>
      <c r="BJ28" s="189" t="n">
        <v>27</v>
      </c>
      <c r="BK28" s="190" t="n">
        <v>25.1</v>
      </c>
      <c r="BL28" s="190" t="n">
        <v>20.56</v>
      </c>
      <c r="BM28" s="190" t="n">
        <v>26.12</v>
      </c>
      <c r="BN28" s="192" t="n">
        <v>984.83</v>
      </c>
      <c r="BO28" s="189" t="n">
        <v>50.15</v>
      </c>
      <c r="BP28" s="191" t="n">
        <v>0.9423</v>
      </c>
      <c r="BQ28" s="190" t="n">
        <v>96.3</v>
      </c>
      <c r="BR28" s="190" t="n">
        <v>87.33</v>
      </c>
      <c r="BS28" s="190" t="n">
        <v>11826</v>
      </c>
      <c r="BT28" s="190" t="n">
        <v>11289</v>
      </c>
      <c r="BU28" s="135" t="n">
        <f aca="false">BT28-BS28</f>
        <v>-537</v>
      </c>
      <c r="BV28" s="160" t="n">
        <f aca="false">BH28+BI28</f>
        <v>0</v>
      </c>
      <c r="BW28" s="162" t="n">
        <v>0</v>
      </c>
      <c r="BX28" s="162" t="n">
        <v>0</v>
      </c>
      <c r="BZ28" s="162" t="n">
        <v>24</v>
      </c>
      <c r="CA28" s="162" t="n">
        <v>6.12</v>
      </c>
      <c r="CC28" s="162" t="n">
        <v>2.1</v>
      </c>
      <c r="CD28" s="162" t="n">
        <v>4.4</v>
      </c>
      <c r="CE28" s="162" t="n">
        <v>2.1</v>
      </c>
      <c r="CF28" s="162" t="n">
        <v>0</v>
      </c>
    </row>
    <row r="29" customFormat="false" ht="15" hidden="false" customHeight="false" outlineLevel="0" collapsed="false">
      <c r="A29" s="90"/>
      <c r="B29" s="91" t="n">
        <v>43272</v>
      </c>
      <c r="C29" s="140" t="n">
        <v>92.03</v>
      </c>
      <c r="D29" s="166" t="n">
        <v>0.573</v>
      </c>
      <c r="E29" s="142" t="n">
        <v>74.8</v>
      </c>
      <c r="F29" s="144" t="n">
        <v>105</v>
      </c>
      <c r="G29" s="144" t="n">
        <v>79</v>
      </c>
      <c r="H29" s="144" t="n">
        <v>24</v>
      </c>
      <c r="I29" s="144" t="n">
        <v>0</v>
      </c>
      <c r="J29" s="144" t="n">
        <v>24</v>
      </c>
      <c r="K29" s="144" t="n">
        <v>0</v>
      </c>
      <c r="L29" s="185" t="n">
        <v>0</v>
      </c>
      <c r="M29" s="185" t="n">
        <v>0</v>
      </c>
      <c r="N29" s="185" t="n">
        <v>0</v>
      </c>
      <c r="O29" s="185" t="n">
        <v>0</v>
      </c>
      <c r="P29" s="185" t="n">
        <v>0</v>
      </c>
      <c r="Q29" s="159" t="n">
        <v>0</v>
      </c>
      <c r="R29" s="207" t="n">
        <v>3476</v>
      </c>
      <c r="S29" s="143" t="n">
        <v>3012</v>
      </c>
      <c r="T29" s="144" t="n">
        <v>3012</v>
      </c>
      <c r="U29" s="144" t="n">
        <v>2941</v>
      </c>
      <c r="V29" s="144" t="n">
        <v>3043</v>
      </c>
      <c r="W29" s="144" t="n">
        <v>42</v>
      </c>
      <c r="X29" s="144" t="n">
        <v>0</v>
      </c>
      <c r="Y29" s="144" t="n">
        <v>44</v>
      </c>
      <c r="Z29" s="185" t="n">
        <v>0</v>
      </c>
      <c r="AA29" s="185" t="n">
        <v>57</v>
      </c>
      <c r="AB29" s="185" t="n">
        <v>0</v>
      </c>
      <c r="AC29" s="149" t="n">
        <f aca="false">V29-U29+AZ29</f>
        <v>102</v>
      </c>
      <c r="AD29" s="150" t="n">
        <f aca="false">U29-T29</f>
        <v>-71</v>
      </c>
      <c r="AE29" s="144" t="n">
        <v>129</v>
      </c>
      <c r="AF29" s="151" t="n">
        <f aca="false">IF(AE29&gt;0, V29/(AE29*24),"no data")</f>
        <v>0.982881136950904</v>
      </c>
      <c r="AG29" s="152" t="n">
        <f aca="false">IF(R29&gt;0,R29/24,"no data")</f>
        <v>144.833333333333</v>
      </c>
      <c r="AH29" s="151" t="n">
        <f aca="false">IF(U29&gt;0,(U29/R29),"no data")</f>
        <v>0.846087456846951</v>
      </c>
      <c r="AI29" s="153" t="n">
        <f aca="false">IF(U29&gt;0,(1440-((W29*X29)+(Y29*Z29)+(AA29*AB29))/(W29+Y29+AA29))/1440,"no data")</f>
        <v>1</v>
      </c>
      <c r="AJ29" s="154" t="n">
        <f aca="false">IF(U29&gt;0,(1440-((X29*W29+AT29*AU29)+(Z29*Y29+AV29*AW29)+(AA29*AB29+AX29*AY29))/(W29+Y29+AA29))/1440,"no data")</f>
        <v>0.888111888111888</v>
      </c>
      <c r="AK29" s="233" t="n">
        <v>9.087</v>
      </c>
      <c r="AL29" s="234" t="n">
        <v>149.84</v>
      </c>
      <c r="AM29" s="201" t="n">
        <f aca="false">AK29*AL29</f>
        <v>1361.59608</v>
      </c>
      <c r="AN29" s="233" t="n">
        <v>24.377</v>
      </c>
      <c r="AO29" s="235" t="n">
        <v>996.5952</v>
      </c>
      <c r="AP29" s="155" t="n">
        <f aca="false">AN29*AO29</f>
        <v>24294.0011904</v>
      </c>
      <c r="AQ29" s="156" t="n">
        <f aca="false">IF(U29&gt;0,((((AK29*AL29)+(AN29*AO29))/(U29*1000))*1000000),"no data")</f>
        <v>8723.42647752465</v>
      </c>
      <c r="AR29" s="157" t="n">
        <f aca="false">IF(S29&gt;0,S29/24, "no data")</f>
        <v>125.5</v>
      </c>
      <c r="AS29" s="36"/>
      <c r="AT29" s="143" t="n">
        <v>0</v>
      </c>
      <c r="AU29" s="159" t="n">
        <v>0</v>
      </c>
      <c r="AV29" s="159" t="n">
        <v>0</v>
      </c>
      <c r="AW29" s="143" t="n">
        <v>0</v>
      </c>
      <c r="AX29" s="159" t="n">
        <v>16</v>
      </c>
      <c r="AY29" s="143" t="n">
        <v>1440</v>
      </c>
      <c r="AZ29" s="143" t="n">
        <v>0</v>
      </c>
      <c r="BA29" s="227"/>
      <c r="BB29" s="160" t="n">
        <v>997</v>
      </c>
      <c r="BC29" s="160" t="n">
        <v>1054</v>
      </c>
      <c r="BD29" s="160" t="n">
        <v>992</v>
      </c>
      <c r="BE29" s="160" t="n">
        <f aca="false">BC29-BB29</f>
        <v>57</v>
      </c>
      <c r="BF29" s="160" t="n">
        <f aca="false">AQ29</f>
        <v>8723.42647752465</v>
      </c>
      <c r="BG29" s="162" t="n">
        <f aca="false">BD29/24</f>
        <v>41.3333333333333</v>
      </c>
      <c r="BH29" s="187" t="n">
        <v>0</v>
      </c>
      <c r="BI29" s="188" t="n">
        <v>0</v>
      </c>
      <c r="BJ29" s="208" t="n">
        <v>27</v>
      </c>
      <c r="BK29" s="189" t="n">
        <v>25.72</v>
      </c>
      <c r="BL29" s="190" t="n">
        <v>21.14</v>
      </c>
      <c r="BM29" s="192" t="n">
        <v>25.88</v>
      </c>
      <c r="BN29" s="190" t="n">
        <v>984.6</v>
      </c>
      <c r="BO29" s="190" t="n">
        <v>50.13</v>
      </c>
      <c r="BP29" s="191" t="n">
        <v>0.9413</v>
      </c>
      <c r="BQ29" s="190" t="n">
        <v>96.3</v>
      </c>
      <c r="BR29" s="189" t="n">
        <v>87.41</v>
      </c>
      <c r="BS29" s="190" t="n">
        <v>12111</v>
      </c>
      <c r="BT29" s="160" t="n">
        <v>11515</v>
      </c>
      <c r="BU29" s="135" t="n">
        <f aca="false">BT29-BS29</f>
        <v>-596</v>
      </c>
      <c r="BV29" s="160" t="n">
        <f aca="false">BH29+BI29</f>
        <v>0</v>
      </c>
      <c r="BW29" s="162" t="n">
        <v>0</v>
      </c>
      <c r="BX29" s="162" t="n">
        <v>0</v>
      </c>
      <c r="BZ29" s="162" t="n">
        <v>24</v>
      </c>
      <c r="CA29" s="162" t="n">
        <v>6.23</v>
      </c>
      <c r="CC29" s="162" t="n">
        <v>2.2</v>
      </c>
      <c r="CD29" s="162" t="n">
        <v>4.3</v>
      </c>
      <c r="CE29" s="162" t="n">
        <v>2.1</v>
      </c>
      <c r="CF29" s="162" t="n">
        <v>0</v>
      </c>
    </row>
    <row r="30" customFormat="false" ht="15" hidden="false" customHeight="false" outlineLevel="0" collapsed="false">
      <c r="A30" s="90"/>
      <c r="B30" s="91" t="n">
        <v>43273</v>
      </c>
      <c r="C30" s="140" t="n">
        <v>96.5</v>
      </c>
      <c r="D30" s="166" t="n">
        <v>0.492</v>
      </c>
      <c r="E30" s="142" t="n">
        <v>74.8</v>
      </c>
      <c r="F30" s="144" t="n">
        <v>107</v>
      </c>
      <c r="G30" s="144" t="n">
        <v>86</v>
      </c>
      <c r="H30" s="144" t="n">
        <v>22</v>
      </c>
      <c r="I30" s="144" t="n">
        <v>7</v>
      </c>
      <c r="J30" s="144" t="n">
        <v>24</v>
      </c>
      <c r="K30" s="144" t="n">
        <v>0</v>
      </c>
      <c r="L30" s="170" t="n">
        <v>1</v>
      </c>
      <c r="M30" s="170" t="n">
        <v>27</v>
      </c>
      <c r="N30" s="170" t="n">
        <v>0</v>
      </c>
      <c r="O30" s="170" t="n">
        <v>0</v>
      </c>
      <c r="P30" s="170" t="n">
        <v>0</v>
      </c>
      <c r="Q30" s="159" t="n">
        <v>0</v>
      </c>
      <c r="R30" s="204" t="n">
        <v>3430</v>
      </c>
      <c r="S30" s="159" t="n">
        <v>3019</v>
      </c>
      <c r="T30" s="144" t="n">
        <v>2894</v>
      </c>
      <c r="U30" s="144" t="n">
        <v>2825</v>
      </c>
      <c r="V30" s="144" t="n">
        <v>2927</v>
      </c>
      <c r="W30" s="144" t="n">
        <v>41</v>
      </c>
      <c r="X30" s="144" t="n">
        <v>0</v>
      </c>
      <c r="Y30" s="144" t="n">
        <v>43</v>
      </c>
      <c r="Z30" s="170" t="n">
        <v>0</v>
      </c>
      <c r="AA30" s="170" t="n">
        <v>57</v>
      </c>
      <c r="AB30" s="170" t="n">
        <v>0</v>
      </c>
      <c r="AC30" s="149" t="n">
        <f aca="false">V30-U30+AZ30</f>
        <v>102</v>
      </c>
      <c r="AD30" s="150" t="n">
        <f aca="false">U30-T30</f>
        <v>-69</v>
      </c>
      <c r="AE30" s="144" t="n">
        <v>128</v>
      </c>
      <c r="AF30" s="151" t="n">
        <f aca="false">IF(AE30&gt;0, V30/(AE30*24),"no data")</f>
        <v>0.952799479166667</v>
      </c>
      <c r="AG30" s="152" t="n">
        <f aca="false">IF(R30&gt;0,R30/24,"no data")</f>
        <v>142.916666666667</v>
      </c>
      <c r="AH30" s="151" t="n">
        <f aca="false">IF(U30&gt;0,(U30/R30),"no data")</f>
        <v>0.823615160349854</v>
      </c>
      <c r="AI30" s="153" t="n">
        <f aca="false">IF(U30&gt;0,(1440-((W30*X30)+(Y30*Z30)+(AA30*AB30))/(W30+Y30+AA30))/1440,"no data")</f>
        <v>1</v>
      </c>
      <c r="AJ30" s="154" t="n">
        <f aca="false">IF(U30&gt;0,(1440-((X30*W30+AT30*AU30)+(Z30*Y30+AV30*AW30)+(AA30*AB30+AX30*AY30))/(W30+Y30+AA30))/1440,"no data")</f>
        <v>0.87067572892041</v>
      </c>
      <c r="AK30" s="233" t="n">
        <v>9.072</v>
      </c>
      <c r="AL30" s="234" t="n">
        <v>156.69</v>
      </c>
      <c r="AM30" s="201" t="n">
        <f aca="false">AK30*AL30</f>
        <v>1421.49168</v>
      </c>
      <c r="AN30" s="233" t="n">
        <v>23.453</v>
      </c>
      <c r="AO30" s="235" t="n">
        <v>988.767</v>
      </c>
      <c r="AP30" s="155" t="n">
        <f aca="false">AN30*AO30</f>
        <v>23189.552451</v>
      </c>
      <c r="AQ30" s="156" t="n">
        <f aca="false">IF(U30&gt;0,((((AK30*AL30)+(AN30*AO30))/(U30*1000))*1000000),"no data")</f>
        <v>8711.87402867257</v>
      </c>
      <c r="AR30" s="157" t="n">
        <f aca="false">IF(S30&gt;0,S30/24, "no data")</f>
        <v>125.791666666667</v>
      </c>
      <c r="AS30" s="36"/>
      <c r="AT30" s="143" t="n">
        <v>13</v>
      </c>
      <c r="AU30" s="159" t="n">
        <v>26</v>
      </c>
      <c r="AV30" s="159" t="n">
        <v>0</v>
      </c>
      <c r="AW30" s="143" t="n">
        <v>0</v>
      </c>
      <c r="AX30" s="159" t="n">
        <v>18</v>
      </c>
      <c r="AY30" s="143" t="n">
        <v>1440</v>
      </c>
      <c r="AZ30" s="143" t="n">
        <v>0</v>
      </c>
      <c r="BA30" s="227"/>
      <c r="BB30" s="160" t="n">
        <v>927</v>
      </c>
      <c r="BC30" s="160" t="n">
        <v>1047</v>
      </c>
      <c r="BD30" s="160" t="n">
        <v>953</v>
      </c>
      <c r="BE30" s="160" t="n">
        <f aca="false">BC30-BB30</f>
        <v>120</v>
      </c>
      <c r="BF30" s="160" t="n">
        <f aca="false">AQ30</f>
        <v>8711.87402867257</v>
      </c>
      <c r="BG30" s="162" t="n">
        <f aca="false">BD30/24</f>
        <v>39.7083333333333</v>
      </c>
      <c r="BH30" s="187" t="n">
        <v>0</v>
      </c>
      <c r="BI30" s="188" t="n">
        <v>0</v>
      </c>
      <c r="BJ30" s="189" t="n">
        <v>27</v>
      </c>
      <c r="BK30" s="190" t="n">
        <v>23.99</v>
      </c>
      <c r="BL30" s="190" t="n">
        <v>20.91</v>
      </c>
      <c r="BM30" s="190" t="n">
        <v>26.28</v>
      </c>
      <c r="BN30" s="190" t="n">
        <v>983.4</v>
      </c>
      <c r="BO30" s="189" t="n">
        <v>50.19</v>
      </c>
      <c r="BP30" s="191" t="n">
        <v>0.942</v>
      </c>
      <c r="BQ30" s="190" t="n">
        <v>96.34</v>
      </c>
      <c r="BR30" s="189" t="n">
        <v>87.41</v>
      </c>
      <c r="BS30" s="190" t="n">
        <v>12124</v>
      </c>
      <c r="BT30" s="160" t="n">
        <v>11531</v>
      </c>
      <c r="BU30" s="135" t="n">
        <f aca="false">BT30-BS30</f>
        <v>-593</v>
      </c>
      <c r="BV30" s="160" t="n">
        <f aca="false">BH30+BI30</f>
        <v>0</v>
      </c>
      <c r="BW30" s="162" t="n">
        <v>0</v>
      </c>
      <c r="BX30" s="162" t="n">
        <v>0</v>
      </c>
      <c r="BZ30" s="162" t="n">
        <v>22.12</v>
      </c>
      <c r="CA30" s="162" t="n">
        <v>6.62</v>
      </c>
      <c r="CC30" s="162" t="n">
        <v>2.1</v>
      </c>
      <c r="CD30" s="162" t="n">
        <v>4.3</v>
      </c>
      <c r="CE30" s="162" t="n">
        <v>2.1</v>
      </c>
      <c r="CF30" s="162" t="n">
        <v>0</v>
      </c>
    </row>
    <row r="31" customFormat="false" ht="15" hidden="false" customHeight="false" outlineLevel="0" collapsed="false">
      <c r="A31" s="90"/>
      <c r="B31" s="91" t="n">
        <v>43274</v>
      </c>
      <c r="C31" s="140" t="n">
        <v>94</v>
      </c>
      <c r="D31" s="166" t="n">
        <v>0.5</v>
      </c>
      <c r="E31" s="142" t="n">
        <v>73</v>
      </c>
      <c r="F31" s="143" t="n">
        <v>104</v>
      </c>
      <c r="G31" s="143" t="n">
        <v>82</v>
      </c>
      <c r="H31" s="144" t="n">
        <v>14</v>
      </c>
      <c r="I31" s="144" t="n">
        <v>12</v>
      </c>
      <c r="J31" s="144" t="n">
        <v>24</v>
      </c>
      <c r="K31" s="144" t="n">
        <v>0</v>
      </c>
      <c r="L31" s="170" t="n">
        <v>9</v>
      </c>
      <c r="M31" s="170" t="n">
        <v>10</v>
      </c>
      <c r="N31" s="170" t="n">
        <v>0</v>
      </c>
      <c r="O31" s="170" t="n">
        <v>0</v>
      </c>
      <c r="P31" s="170" t="n">
        <v>0</v>
      </c>
      <c r="Q31" s="159" t="n">
        <v>0</v>
      </c>
      <c r="R31" s="207" t="n">
        <v>3458</v>
      </c>
      <c r="S31" s="159" t="n">
        <v>3190</v>
      </c>
      <c r="T31" s="143" t="n">
        <v>2379</v>
      </c>
      <c r="U31" s="143" t="n">
        <v>2338</v>
      </c>
      <c r="V31" s="144" t="n">
        <v>2430</v>
      </c>
      <c r="W31" s="144" t="n">
        <v>41</v>
      </c>
      <c r="X31" s="144" t="n">
        <v>0</v>
      </c>
      <c r="Y31" s="144" t="n">
        <v>44</v>
      </c>
      <c r="Z31" s="170" t="n">
        <v>0</v>
      </c>
      <c r="AA31" s="170" t="n">
        <v>57</v>
      </c>
      <c r="AB31" s="170" t="n">
        <v>0</v>
      </c>
      <c r="AC31" s="149" t="n">
        <f aca="false">V31-U31+AZ31</f>
        <v>92</v>
      </c>
      <c r="AD31" s="150" t="n">
        <f aca="false">U31-T31</f>
        <v>-41</v>
      </c>
      <c r="AE31" s="144" t="n">
        <v>127</v>
      </c>
      <c r="AF31" s="151" t="n">
        <f aca="false">IF(AE31&gt;0, V31/(AE31*24),"no data")</f>
        <v>0.797244094488189</v>
      </c>
      <c r="AG31" s="152" t="n">
        <f aca="false">IF(R31&gt;0,R31/24,"no data")</f>
        <v>144.083333333333</v>
      </c>
      <c r="AH31" s="151" t="n">
        <f aca="false">IF(U31&gt;0,(U31/R31),"no data")</f>
        <v>0.676113360323887</v>
      </c>
      <c r="AI31" s="153" t="n">
        <f aca="false">IF(U31&gt;0,(1440-((W31*X31)+(Y31*Z31)+(AA31*AB31))/(W31+Y31+AA31))/1440,"no data")</f>
        <v>1</v>
      </c>
      <c r="AJ31" s="154" t="n">
        <f aca="false">IF(U31&gt;0,(1440-((X31*W31+AT31*AU31)+(Z31*Y31+AV31*AW31)+(AA31*AB31+AX31*AY31))/(W31+Y31+AA31))/1440,"no data")</f>
        <v>0.862480438184663</v>
      </c>
      <c r="AK31" s="233" t="n">
        <v>9.08</v>
      </c>
      <c r="AL31" s="234" t="n">
        <v>155.77</v>
      </c>
      <c r="AM31" s="201" t="n">
        <f aca="false">AK31*AL31</f>
        <v>1414.3916</v>
      </c>
      <c r="AN31" s="233" t="n">
        <v>19.351</v>
      </c>
      <c r="AO31" s="235" t="n">
        <v>992.93</v>
      </c>
      <c r="AP31" s="155" t="n">
        <f aca="false">AN31*AO31</f>
        <v>19214.18843</v>
      </c>
      <c r="AQ31" s="156" t="n">
        <f aca="false">IF(U31&gt;0,((((AK31*AL31)+(AN31*AO31))/(U31*1000))*1000000),"no data")</f>
        <v>8823.17366552609</v>
      </c>
      <c r="AR31" s="157" t="n">
        <f aca="false">IF(S31&gt;0,S31/24, "no data")</f>
        <v>132.916666666667</v>
      </c>
      <c r="AS31" s="36"/>
      <c r="AT31" s="143" t="n">
        <v>20</v>
      </c>
      <c r="AU31" s="159" t="n">
        <v>38</v>
      </c>
      <c r="AV31" s="143" t="n">
        <v>0</v>
      </c>
      <c r="AW31" s="143" t="n">
        <v>0</v>
      </c>
      <c r="AX31" s="159" t="n">
        <v>19</v>
      </c>
      <c r="AY31" s="143" t="n">
        <v>1440</v>
      </c>
      <c r="AZ31" s="143" t="n">
        <v>0</v>
      </c>
      <c r="BA31" s="227"/>
      <c r="BB31" s="160" t="n">
        <v>598</v>
      </c>
      <c r="BC31" s="160" t="n">
        <v>1055</v>
      </c>
      <c r="BD31" s="160" t="n">
        <v>777</v>
      </c>
      <c r="BE31" s="160" t="n">
        <f aca="false">BC31-BB31</f>
        <v>457</v>
      </c>
      <c r="BF31" s="160" t="n">
        <f aca="false">AQ31</f>
        <v>8823.17366552609</v>
      </c>
      <c r="BG31" s="162" t="n">
        <f aca="false">BD31/24</f>
        <v>32.375</v>
      </c>
      <c r="BH31" s="187" t="n">
        <v>0</v>
      </c>
      <c r="BI31" s="188" t="n">
        <v>0</v>
      </c>
      <c r="BJ31" s="189" t="n">
        <v>27</v>
      </c>
      <c r="BK31" s="190" t="n">
        <v>15.7</v>
      </c>
      <c r="BL31" s="190" t="n">
        <v>21.07</v>
      </c>
      <c r="BM31" s="190" t="n">
        <v>26.18</v>
      </c>
      <c r="BN31" s="190" t="n">
        <v>984.4</v>
      </c>
      <c r="BO31" s="190" t="n">
        <v>50.14</v>
      </c>
      <c r="BP31" s="191" t="n">
        <v>0.9412</v>
      </c>
      <c r="BQ31" s="190" t="n">
        <v>96.2</v>
      </c>
      <c r="BR31" s="189" t="n">
        <v>87.28</v>
      </c>
      <c r="BS31" s="160" t="n">
        <v>12123</v>
      </c>
      <c r="BT31" s="160" t="n">
        <v>11486</v>
      </c>
      <c r="BU31" s="135" t="n">
        <f aca="false">BT31-BS31</f>
        <v>-637</v>
      </c>
      <c r="BV31" s="160" t="n">
        <f aca="false">BH31+BI31</f>
        <v>0</v>
      </c>
      <c r="BW31" s="162" t="n">
        <v>0</v>
      </c>
      <c r="BX31" s="162" t="n">
        <v>0</v>
      </c>
      <c r="BZ31" s="162" t="n">
        <v>13.4</v>
      </c>
      <c r="CA31" s="162" t="n">
        <v>6.7</v>
      </c>
      <c r="CC31" s="162" t="n">
        <v>2.1</v>
      </c>
      <c r="CD31" s="162" t="n">
        <v>4.3</v>
      </c>
      <c r="CE31" s="162" t="n">
        <v>2.1</v>
      </c>
      <c r="CF31" s="162" t="n">
        <v>0</v>
      </c>
    </row>
    <row r="32" customFormat="false" ht="15" hidden="false" customHeight="false" outlineLevel="0" collapsed="false">
      <c r="A32" s="90"/>
      <c r="B32" s="91" t="n">
        <v>43275</v>
      </c>
      <c r="C32" s="140" t="n">
        <v>95.5</v>
      </c>
      <c r="D32" s="166" t="n">
        <v>0.516</v>
      </c>
      <c r="E32" s="142" t="n">
        <v>74.7</v>
      </c>
      <c r="F32" s="143" t="n">
        <v>108</v>
      </c>
      <c r="G32" s="143" t="n">
        <v>86</v>
      </c>
      <c r="H32" s="144" t="n">
        <v>24</v>
      </c>
      <c r="I32" s="144" t="n">
        <v>0</v>
      </c>
      <c r="J32" s="144" t="n">
        <v>24</v>
      </c>
      <c r="K32" s="144" t="n">
        <v>0</v>
      </c>
      <c r="L32" s="170" t="n">
        <v>0</v>
      </c>
      <c r="M32" s="170" t="n">
        <v>0</v>
      </c>
      <c r="N32" s="170" t="n">
        <v>0</v>
      </c>
      <c r="O32" s="170" t="n">
        <v>0</v>
      </c>
      <c r="P32" s="170" t="n">
        <v>0</v>
      </c>
      <c r="Q32" s="159" t="n">
        <v>0</v>
      </c>
      <c r="R32" s="204" t="n">
        <v>3441</v>
      </c>
      <c r="S32" s="159" t="n">
        <v>3000</v>
      </c>
      <c r="T32" s="159" t="n">
        <v>3000</v>
      </c>
      <c r="U32" s="159" t="n">
        <v>2925</v>
      </c>
      <c r="V32" s="209" t="n">
        <v>3026</v>
      </c>
      <c r="W32" s="144" t="n">
        <v>41</v>
      </c>
      <c r="X32" s="144" t="n">
        <v>0</v>
      </c>
      <c r="Y32" s="144" t="n">
        <v>43</v>
      </c>
      <c r="Z32" s="170" t="n">
        <v>0</v>
      </c>
      <c r="AA32" s="170" t="n">
        <v>57</v>
      </c>
      <c r="AB32" s="170" t="n">
        <v>0</v>
      </c>
      <c r="AC32" s="149" t="n">
        <f aca="false">V32-U32+AZ32</f>
        <v>101</v>
      </c>
      <c r="AD32" s="150" t="n">
        <f aca="false">U32-T32</f>
        <v>-75</v>
      </c>
      <c r="AE32" s="143" t="n">
        <v>129</v>
      </c>
      <c r="AF32" s="151" t="n">
        <f aca="false">IF(AE32&gt;0, V32/(AE32*24),"no data")</f>
        <v>0.977390180878553</v>
      </c>
      <c r="AG32" s="152" t="n">
        <f aca="false">IF(R32&gt;0,R32/24,"no data")</f>
        <v>143.375</v>
      </c>
      <c r="AH32" s="151" t="n">
        <f aca="false">IF(U32&gt;0,(U32/R32),"no data")</f>
        <v>0.850043591979076</v>
      </c>
      <c r="AI32" s="153" t="n">
        <f aca="false">IF(U32&gt;0,(1440-((W32*X32)+(Y32*Z32)+(AA32*AB32))/(W32+Y32+AA32))/1440,"no data")</f>
        <v>1</v>
      </c>
      <c r="AJ32" s="154" t="n">
        <f aca="false">IF(U32&gt;0,(1440-((X32*W32+AT32*AU32)+(Z32*Y32+AV32*AW32)+(AA32*AB32+AX32*AY32))/(W32+Y32+AA32))/1440,"no data")</f>
        <v>0.886524822695036</v>
      </c>
      <c r="AK32" s="233" t="n">
        <v>9.082</v>
      </c>
      <c r="AL32" s="234" t="n">
        <v>157.5</v>
      </c>
      <c r="AM32" s="201" t="n">
        <f aca="false">AK32*AL32</f>
        <v>1430.415</v>
      </c>
      <c r="AN32" s="233" t="n">
        <v>24.152</v>
      </c>
      <c r="AO32" s="235" t="n">
        <v>993.33</v>
      </c>
      <c r="AP32" s="155" t="n">
        <f aca="false">AN32*AO32</f>
        <v>23990.90616</v>
      </c>
      <c r="AQ32" s="156" t="n">
        <f aca="false">IF(U32&gt;0,((((AK32*AL32)+(AN32*AO32))/(U32*1000))*1000000),"no data")</f>
        <v>8691.04996923077</v>
      </c>
      <c r="AR32" s="157" t="n">
        <f aca="false">IF(S32&gt;0,S32/24, "no data")</f>
        <v>125</v>
      </c>
      <c r="AS32" s="36"/>
      <c r="AT32" s="143" t="n">
        <v>0</v>
      </c>
      <c r="AU32" s="159" t="n">
        <v>0</v>
      </c>
      <c r="AV32" s="159" t="n">
        <v>0</v>
      </c>
      <c r="AW32" s="143" t="n">
        <v>0</v>
      </c>
      <c r="AX32" s="159" t="n">
        <v>16</v>
      </c>
      <c r="AY32" s="143" t="n">
        <v>1440</v>
      </c>
      <c r="AZ32" s="143" t="n">
        <v>0</v>
      </c>
      <c r="BA32" s="227"/>
      <c r="BB32" s="160" t="n">
        <v>992</v>
      </c>
      <c r="BC32" s="160" t="n">
        <v>1046</v>
      </c>
      <c r="BD32" s="160" t="n">
        <v>988</v>
      </c>
      <c r="BE32" s="160" t="n">
        <f aca="false">BC32-BB32</f>
        <v>54</v>
      </c>
      <c r="BF32" s="160" t="n">
        <f aca="false">AQ32</f>
        <v>8691.04996923077</v>
      </c>
      <c r="BG32" s="162" t="n">
        <f aca="false">BD32/24</f>
        <v>41.1666666666667</v>
      </c>
      <c r="BH32" s="187" t="n">
        <v>0</v>
      </c>
      <c r="BI32" s="188" t="n">
        <v>0</v>
      </c>
      <c r="BJ32" s="189" t="n">
        <v>27</v>
      </c>
      <c r="BK32" s="190" t="n">
        <v>25.6</v>
      </c>
      <c r="BL32" s="190" t="n">
        <v>20.95</v>
      </c>
      <c r="BM32" s="190" t="n">
        <v>26.42</v>
      </c>
      <c r="BN32" s="160" t="n">
        <v>982.2</v>
      </c>
      <c r="BO32" s="190" t="n">
        <v>50.14</v>
      </c>
      <c r="BP32" s="191" t="n">
        <v>0.9425</v>
      </c>
      <c r="BQ32" s="190" t="n">
        <v>96.45</v>
      </c>
      <c r="BR32" s="189" t="n">
        <v>87.37</v>
      </c>
      <c r="BS32" s="160" t="n">
        <v>12126</v>
      </c>
      <c r="BT32" s="160" t="n">
        <v>11552</v>
      </c>
      <c r="BU32" s="135" t="n">
        <f aca="false">BT32-BS32</f>
        <v>-574</v>
      </c>
      <c r="BV32" s="160" t="n">
        <f aca="false">BH32+BI32</f>
        <v>0</v>
      </c>
      <c r="BW32" s="162" t="n">
        <v>0</v>
      </c>
      <c r="BX32" s="162" t="n">
        <v>0</v>
      </c>
      <c r="BZ32" s="162" t="n">
        <v>24</v>
      </c>
      <c r="CA32" s="162" t="n">
        <v>6.4</v>
      </c>
      <c r="CC32" s="162" t="n">
        <v>2.1</v>
      </c>
      <c r="CD32" s="162" t="n">
        <v>4.2</v>
      </c>
      <c r="CE32" s="162" t="n">
        <v>2.2</v>
      </c>
      <c r="CF32" s="162" t="n">
        <v>0</v>
      </c>
    </row>
    <row r="33" customFormat="false" ht="15" hidden="false" customHeight="false" outlineLevel="0" collapsed="false">
      <c r="A33" s="90" t="s">
        <v>117</v>
      </c>
      <c r="B33" s="91" t="n">
        <v>43276</v>
      </c>
      <c r="C33" s="92" t="n">
        <v>95.6</v>
      </c>
      <c r="D33" s="93" t="n">
        <v>0.515</v>
      </c>
      <c r="E33" s="94" t="n">
        <v>74.8</v>
      </c>
      <c r="F33" s="95" t="n">
        <v>106</v>
      </c>
      <c r="G33" s="95" t="n">
        <v>84</v>
      </c>
      <c r="H33" s="96" t="n">
        <v>24</v>
      </c>
      <c r="I33" s="96" t="n">
        <v>0</v>
      </c>
      <c r="J33" s="96" t="n">
        <v>24</v>
      </c>
      <c r="K33" s="96" t="n">
        <v>0</v>
      </c>
      <c r="L33" s="97" t="n">
        <v>0</v>
      </c>
      <c r="M33" s="97" t="n">
        <v>0</v>
      </c>
      <c r="N33" s="97" t="n">
        <v>0</v>
      </c>
      <c r="O33" s="97" t="n">
        <v>0</v>
      </c>
      <c r="P33" s="97" t="n">
        <v>12</v>
      </c>
      <c r="Q33" s="112" t="n">
        <v>0</v>
      </c>
      <c r="R33" s="203" t="n">
        <v>3435</v>
      </c>
      <c r="S33" s="112" t="n">
        <v>3168</v>
      </c>
      <c r="T33" s="112" t="n">
        <v>3168</v>
      </c>
      <c r="U33" s="112" t="n">
        <v>3100</v>
      </c>
      <c r="V33" s="216" t="n">
        <v>3209</v>
      </c>
      <c r="W33" s="96" t="n">
        <v>41</v>
      </c>
      <c r="X33" s="96" t="n">
        <v>0</v>
      </c>
      <c r="Y33" s="96" t="n">
        <v>44</v>
      </c>
      <c r="Z33" s="221" t="n">
        <v>0</v>
      </c>
      <c r="AA33" s="221" t="n">
        <v>57</v>
      </c>
      <c r="AB33" s="97" t="n">
        <v>0</v>
      </c>
      <c r="AC33" s="100" t="n">
        <f aca="false">V33-U33+AZ33</f>
        <v>109</v>
      </c>
      <c r="AD33" s="101" t="n">
        <f aca="false">U33-T33</f>
        <v>-68</v>
      </c>
      <c r="AE33" s="95" t="n">
        <v>142</v>
      </c>
      <c r="AF33" s="102" t="n">
        <f aca="false">IF(AE33&gt;0, V33/(AE33*24),"no data")</f>
        <v>0.941607981220657</v>
      </c>
      <c r="AG33" s="103" t="n">
        <f aca="false">IF(R33&gt;0,R33/24,"no data")</f>
        <v>143.125</v>
      </c>
      <c r="AH33" s="102" t="n">
        <f aca="false">IF(U33&gt;0,(U33/R33),"no data")</f>
        <v>0.902474526928675</v>
      </c>
      <c r="AI33" s="104" t="n">
        <f aca="false">IF(U33&gt;0,(1440-((W33*X33)+(Y33*Z33)+(AA33*AB33))/(W33+Y33+AA33))/1440,"no data")</f>
        <v>1</v>
      </c>
      <c r="AJ33" s="105" t="n">
        <f aca="false">IF(U33&gt;0,(1440-((X33*W33+AT33*AU33)+(Z33*Y33+AV33*AW33)+(AA33*AB33+AX33*AY33))/(W33+Y33+AA33))/1440,"no data")</f>
        <v>0.943661971830986</v>
      </c>
      <c r="AK33" s="210" t="n">
        <v>9.054</v>
      </c>
      <c r="AL33" s="211" t="n">
        <v>155.85</v>
      </c>
      <c r="AM33" s="94" t="n">
        <f aca="false">AK33*AL33</f>
        <v>1411.0659</v>
      </c>
      <c r="AN33" s="210" t="n">
        <v>26.288</v>
      </c>
      <c r="AO33" s="231" t="n">
        <v>989.37</v>
      </c>
      <c r="AP33" s="109" t="n">
        <f aca="false">AN33*AO33</f>
        <v>26008.55856</v>
      </c>
      <c r="AQ33" s="130" t="n">
        <f aca="false">IF(U33&gt;0,((((AK33*AL33)+(AN33*AO33))/(U33*1000))*1000000),"no data")</f>
        <v>8845.0401483871</v>
      </c>
      <c r="AR33" s="111" t="n">
        <f aca="false">IF(S33&gt;0,S33/24, "no data")</f>
        <v>132</v>
      </c>
      <c r="AS33" s="222"/>
      <c r="AT33" s="95" t="n">
        <v>0</v>
      </c>
      <c r="AU33" s="112" t="n">
        <v>0</v>
      </c>
      <c r="AV33" s="112" t="n">
        <v>0</v>
      </c>
      <c r="AW33" s="95" t="n">
        <v>0</v>
      </c>
      <c r="AX33" s="112" t="n">
        <v>16</v>
      </c>
      <c r="AY33" s="95" t="n">
        <v>720</v>
      </c>
      <c r="AZ33" s="95" t="n">
        <v>0</v>
      </c>
      <c r="BA33" s="223"/>
      <c r="BB33" s="113" t="n">
        <v>994</v>
      </c>
      <c r="BC33" s="113" t="n">
        <v>1052</v>
      </c>
      <c r="BD33" s="113" t="n">
        <v>1163</v>
      </c>
      <c r="BE33" s="113" t="n">
        <f aca="false">BC33-BB33</f>
        <v>58</v>
      </c>
      <c r="BF33" s="113" t="n">
        <f aca="false">AQ33</f>
        <v>8845.0401483871</v>
      </c>
      <c r="BG33" s="173" t="n">
        <f aca="false">BD33/24</f>
        <v>48.4583333333333</v>
      </c>
      <c r="BH33" s="115" t="n">
        <v>0.956</v>
      </c>
      <c r="BI33" s="116" t="n">
        <v>0.96</v>
      </c>
      <c r="BJ33" s="117" t="n">
        <v>27</v>
      </c>
      <c r="BK33" s="118" t="n">
        <v>25.86</v>
      </c>
      <c r="BL33" s="118" t="n">
        <v>21.22</v>
      </c>
      <c r="BM33" s="118" t="n">
        <v>26.34</v>
      </c>
      <c r="BN33" s="113" t="n">
        <v>979.8</v>
      </c>
      <c r="BO33" s="118" t="n">
        <v>50.15</v>
      </c>
      <c r="BP33" s="119" t="n">
        <v>0.9427</v>
      </c>
      <c r="BQ33" s="118" t="n">
        <v>96.43</v>
      </c>
      <c r="BR33" s="117" t="n">
        <v>87.42</v>
      </c>
      <c r="BS33" s="113" t="n">
        <v>12227</v>
      </c>
      <c r="BT33" s="113" t="n">
        <v>11627</v>
      </c>
      <c r="BU33" s="224" t="n">
        <f aca="false">BT33-BS33</f>
        <v>-600</v>
      </c>
      <c r="BV33" s="113" t="n">
        <f aca="false">BH33+BI33</f>
        <v>1.916</v>
      </c>
      <c r="BW33" s="114" t="n">
        <v>12</v>
      </c>
      <c r="BX33" s="114" t="n">
        <v>12</v>
      </c>
      <c r="BZ33" s="114" t="n">
        <v>24</v>
      </c>
      <c r="CA33" s="114" t="n">
        <v>6.9</v>
      </c>
      <c r="CC33" s="114" t="n">
        <v>2.1</v>
      </c>
      <c r="CD33" s="114" t="n">
        <v>4.2</v>
      </c>
      <c r="CE33" s="114" t="n">
        <v>2.1</v>
      </c>
      <c r="CF33" s="114" t="n">
        <v>0</v>
      </c>
    </row>
    <row r="34" customFormat="false" ht="15" hidden="false" customHeight="false" outlineLevel="0" collapsed="false">
      <c r="A34" s="90"/>
      <c r="B34" s="91" t="n">
        <v>43277</v>
      </c>
      <c r="C34" s="92" t="n">
        <v>97.9</v>
      </c>
      <c r="D34" s="93" t="n">
        <v>0.468</v>
      </c>
      <c r="E34" s="94" t="n">
        <v>74.3</v>
      </c>
      <c r="F34" s="95" t="n">
        <v>108</v>
      </c>
      <c r="G34" s="95" t="n">
        <v>86</v>
      </c>
      <c r="H34" s="96" t="n">
        <v>24</v>
      </c>
      <c r="I34" s="96" t="n">
        <v>0</v>
      </c>
      <c r="J34" s="96" t="n">
        <v>24</v>
      </c>
      <c r="K34" s="96" t="n">
        <v>0</v>
      </c>
      <c r="L34" s="97" t="n">
        <v>0</v>
      </c>
      <c r="M34" s="97" t="n">
        <v>0</v>
      </c>
      <c r="N34" s="97" t="n">
        <v>0</v>
      </c>
      <c r="O34" s="97" t="n">
        <v>0</v>
      </c>
      <c r="P34" s="97" t="n">
        <v>12</v>
      </c>
      <c r="Q34" s="112" t="n">
        <v>0</v>
      </c>
      <c r="R34" s="203" t="n">
        <v>3417</v>
      </c>
      <c r="S34" s="112" t="n">
        <v>3158</v>
      </c>
      <c r="T34" s="112" t="n">
        <v>3158</v>
      </c>
      <c r="U34" s="112" t="n">
        <v>3090</v>
      </c>
      <c r="V34" s="216" t="n">
        <v>3200</v>
      </c>
      <c r="W34" s="96" t="n">
        <v>41</v>
      </c>
      <c r="X34" s="96" t="n">
        <v>0</v>
      </c>
      <c r="Y34" s="96" t="n">
        <v>44</v>
      </c>
      <c r="Z34" s="221" t="n">
        <v>0</v>
      </c>
      <c r="AA34" s="221" t="n">
        <v>57</v>
      </c>
      <c r="AB34" s="97" t="n">
        <v>0</v>
      </c>
      <c r="AC34" s="100" t="n">
        <f aca="false">V34-U34+AZ34</f>
        <v>110</v>
      </c>
      <c r="AD34" s="101" t="n">
        <f aca="false">U34-T34</f>
        <v>-68</v>
      </c>
      <c r="AE34" s="95" t="n">
        <v>142</v>
      </c>
      <c r="AF34" s="102" t="n">
        <f aca="false">IF(AE34&gt;0, V34/(AE34*24),"no data")</f>
        <v>0.938967136150235</v>
      </c>
      <c r="AG34" s="103" t="n">
        <f aca="false">IF(R34&gt;0,R34/24,"no data")</f>
        <v>142.375</v>
      </c>
      <c r="AH34" s="102" t="n">
        <f aca="false">IF(U34&gt;0,(U34/R34),"no data")</f>
        <v>0.904302019315189</v>
      </c>
      <c r="AI34" s="104" t="n">
        <f aca="false">IF(U34&gt;0,(1440-((W34*X34)+(Y34*Z34)+(AA34*AB34))/(W34+Y34+AA34))/1440,"no data")</f>
        <v>1</v>
      </c>
      <c r="AJ34" s="105" t="n">
        <f aca="false">IF(U34&gt;0,(1440-((X34*W34+AT34*AU34)+(Z34*Y34+AV34*AW34)+(AA34*AB34+AX34*AY34))/(W34+Y34+AA34))/1440,"no data")</f>
        <v>0.943661971830986</v>
      </c>
      <c r="AK34" s="210" t="n">
        <v>9.064</v>
      </c>
      <c r="AL34" s="211" t="n">
        <v>154</v>
      </c>
      <c r="AM34" s="94" t="n">
        <f aca="false">AK34*AL34</f>
        <v>1395.856</v>
      </c>
      <c r="AN34" s="210" t="n">
        <v>26.193</v>
      </c>
      <c r="AO34" s="231" t="n">
        <v>988.253</v>
      </c>
      <c r="AP34" s="109" t="n">
        <f aca="false">AN34*AO34</f>
        <v>25885.310829</v>
      </c>
      <c r="AQ34" s="130" t="n">
        <f aca="false">IF(U34&gt;0,((((AK34*AL34)+(AN34*AO34))/(U34*1000))*1000000),"no data")</f>
        <v>8828.8565789644</v>
      </c>
      <c r="AR34" s="111" t="n">
        <f aca="false">IF(S34&gt;0,S34/24, "no data")</f>
        <v>131.583333333333</v>
      </c>
      <c r="AS34" s="222"/>
      <c r="AT34" s="95" t="n">
        <v>0</v>
      </c>
      <c r="AU34" s="112" t="n">
        <v>0</v>
      </c>
      <c r="AV34" s="112" t="n">
        <v>0</v>
      </c>
      <c r="AW34" s="95" t="n">
        <v>0</v>
      </c>
      <c r="AX34" s="112" t="n">
        <v>16</v>
      </c>
      <c r="AY34" s="95" t="n">
        <v>720</v>
      </c>
      <c r="AZ34" s="95" t="n">
        <v>0</v>
      </c>
      <c r="BA34" s="223"/>
      <c r="BB34" s="113" t="n">
        <v>991</v>
      </c>
      <c r="BC34" s="113" t="n">
        <v>1049</v>
      </c>
      <c r="BD34" s="113" t="n">
        <v>1160</v>
      </c>
      <c r="BE34" s="113" t="n">
        <f aca="false">BC34-BB34</f>
        <v>58</v>
      </c>
      <c r="BF34" s="113" t="n">
        <f aca="false">AQ34</f>
        <v>8828.8565789644</v>
      </c>
      <c r="BG34" s="173" t="n">
        <f aca="false">BD34/24</f>
        <v>48.3333333333333</v>
      </c>
      <c r="BH34" s="115" t="n">
        <v>0.998</v>
      </c>
      <c r="BI34" s="116" t="n">
        <v>0.954</v>
      </c>
      <c r="BJ34" s="117" t="n">
        <v>27</v>
      </c>
      <c r="BK34" s="118" t="n">
        <v>25.73</v>
      </c>
      <c r="BL34" s="118" t="n">
        <v>21.14</v>
      </c>
      <c r="BM34" s="118" t="n">
        <v>26.19</v>
      </c>
      <c r="BN34" s="113" t="n">
        <v>979.5</v>
      </c>
      <c r="BO34" s="118" t="n">
        <v>50.11</v>
      </c>
      <c r="BP34" s="119" t="n">
        <v>0.9423</v>
      </c>
      <c r="BQ34" s="118" t="n">
        <v>96.32</v>
      </c>
      <c r="BR34" s="117" t="n">
        <v>87.43</v>
      </c>
      <c r="BS34" s="113" t="n">
        <v>12182</v>
      </c>
      <c r="BT34" s="113" t="n">
        <v>11601</v>
      </c>
      <c r="BU34" s="224" t="n">
        <f aca="false">BT34-BS34</f>
        <v>-581</v>
      </c>
      <c r="BV34" s="113" t="n">
        <f aca="false">BH34+BI34</f>
        <v>1.952</v>
      </c>
      <c r="BW34" s="114" t="n">
        <v>12</v>
      </c>
      <c r="BX34" s="114" t="n">
        <v>12</v>
      </c>
      <c r="BZ34" s="114" t="n">
        <v>24</v>
      </c>
      <c r="CA34" s="114" t="n">
        <v>6.57</v>
      </c>
      <c r="CC34" s="114" t="n">
        <v>2.1</v>
      </c>
      <c r="CD34" s="114" t="n">
        <v>4.4</v>
      </c>
      <c r="CE34" s="114" t="n">
        <v>2.1</v>
      </c>
      <c r="CF34" s="114" t="n">
        <v>0</v>
      </c>
    </row>
    <row r="35" customFormat="false" ht="15" hidden="false" customHeight="false" outlineLevel="0" collapsed="false">
      <c r="A35" s="90"/>
      <c r="B35" s="91" t="n">
        <v>43278</v>
      </c>
      <c r="C35" s="92" t="n">
        <v>89.4</v>
      </c>
      <c r="D35" s="93" t="n">
        <v>0.609</v>
      </c>
      <c r="E35" s="94" t="n">
        <v>74.6</v>
      </c>
      <c r="F35" s="95" t="n">
        <v>97</v>
      </c>
      <c r="G35" s="95" t="n">
        <v>82</v>
      </c>
      <c r="H35" s="96" t="n">
        <v>24</v>
      </c>
      <c r="I35" s="96" t="n">
        <v>0</v>
      </c>
      <c r="J35" s="96" t="n">
        <v>24</v>
      </c>
      <c r="K35" s="96" t="n">
        <v>0</v>
      </c>
      <c r="L35" s="97" t="n">
        <v>0</v>
      </c>
      <c r="M35" s="97" t="n">
        <v>0</v>
      </c>
      <c r="N35" s="97" t="n">
        <v>0</v>
      </c>
      <c r="O35" s="97" t="n">
        <v>0</v>
      </c>
      <c r="P35" s="97" t="n">
        <v>12</v>
      </c>
      <c r="Q35" s="112" t="n">
        <v>0</v>
      </c>
      <c r="R35" s="203" t="n">
        <v>3502</v>
      </c>
      <c r="S35" s="112" t="n">
        <v>3178</v>
      </c>
      <c r="T35" s="112" t="n">
        <v>3178</v>
      </c>
      <c r="U35" s="112" t="n">
        <v>3113</v>
      </c>
      <c r="V35" s="216" t="n">
        <v>3217</v>
      </c>
      <c r="W35" s="96" t="n">
        <v>41</v>
      </c>
      <c r="X35" s="96" t="n">
        <v>0</v>
      </c>
      <c r="Y35" s="96" t="n">
        <v>44</v>
      </c>
      <c r="Z35" s="221" t="n">
        <v>0</v>
      </c>
      <c r="AA35" s="221" t="n">
        <v>57</v>
      </c>
      <c r="AB35" s="97" t="n">
        <v>0</v>
      </c>
      <c r="AC35" s="100" t="n">
        <f aca="false">V35-U35+AZ35</f>
        <v>104</v>
      </c>
      <c r="AD35" s="101" t="n">
        <f aca="false">U35-T35</f>
        <v>-65</v>
      </c>
      <c r="AE35" s="95" t="n">
        <v>142</v>
      </c>
      <c r="AF35" s="102" t="n">
        <f aca="false">IF(AE35&gt;0, V35/(AE35*24),"no data")</f>
        <v>0.943955399061033</v>
      </c>
      <c r="AG35" s="103" t="n">
        <f aca="false">IF(R35&gt;0,R35/24,"no data")</f>
        <v>145.916666666667</v>
      </c>
      <c r="AH35" s="102" t="n">
        <f aca="false">IF(U35&gt;0,(U35/R35),"no data")</f>
        <v>0.888920616790406</v>
      </c>
      <c r="AI35" s="104" t="n">
        <f aca="false">IF(U35&gt;0,(1440-((W35*X35)+(Y35*Z35)+(AA35*AB35))/(W35+Y35+AA35))/1440,"no data")</f>
        <v>1</v>
      </c>
      <c r="AJ35" s="105" t="n">
        <f aca="false">IF(U35&gt;0,(1440-((X35*W35+AT35*AU35)+(Z35*Y35+AV35*AW35)+(AA35*AB35+AX35*AY35))/(W35+Y35+AA35))/1440,"no data")</f>
        <v>0.943661971830986</v>
      </c>
      <c r="AK35" s="210" t="n">
        <v>9.073</v>
      </c>
      <c r="AL35" s="211" t="n">
        <v>149.46</v>
      </c>
      <c r="AM35" s="94" t="n">
        <f aca="false">AK35*AL35</f>
        <v>1356.05058</v>
      </c>
      <c r="AN35" s="210" t="n">
        <v>26.358</v>
      </c>
      <c r="AO35" s="231" t="n">
        <v>990.38</v>
      </c>
      <c r="AP35" s="109" t="n">
        <f aca="false">AN35*AO35</f>
        <v>26104.43604</v>
      </c>
      <c r="AQ35" s="130" t="n">
        <f aca="false">IF(U35&gt;0,((((AK35*AL35)+(AN35*AO35))/(U35*1000))*1000000),"no data")</f>
        <v>8821.22923867652</v>
      </c>
      <c r="AR35" s="111" t="n">
        <f aca="false">IF(S35&gt;0,S35/24, "no data")</f>
        <v>132.416666666667</v>
      </c>
      <c r="AS35" s="222"/>
      <c r="AT35" s="95" t="n">
        <v>0</v>
      </c>
      <c r="AU35" s="112" t="n">
        <v>0</v>
      </c>
      <c r="AV35" s="112" t="n">
        <v>0</v>
      </c>
      <c r="AW35" s="95" t="n">
        <v>0</v>
      </c>
      <c r="AX35" s="112" t="n">
        <v>16</v>
      </c>
      <c r="AY35" s="95" t="n">
        <v>720</v>
      </c>
      <c r="AZ35" s="95" t="n">
        <v>0</v>
      </c>
      <c r="BA35" s="223"/>
      <c r="BB35" s="113" t="n">
        <v>999</v>
      </c>
      <c r="BC35" s="113" t="n">
        <v>1051</v>
      </c>
      <c r="BD35" s="113" t="n">
        <v>1167</v>
      </c>
      <c r="BE35" s="113" t="n">
        <f aca="false">BC35-BB35</f>
        <v>52</v>
      </c>
      <c r="BF35" s="113" t="n">
        <f aca="false">AQ35</f>
        <v>8821.22923867652</v>
      </c>
      <c r="BG35" s="173" t="n">
        <f aca="false">BD35/24</f>
        <v>48.625</v>
      </c>
      <c r="BH35" s="115" t="n">
        <v>1.013</v>
      </c>
      <c r="BI35" s="116" t="n">
        <v>0.998</v>
      </c>
      <c r="BJ35" s="117" t="n">
        <v>27</v>
      </c>
      <c r="BK35" s="118" t="n">
        <v>25.88</v>
      </c>
      <c r="BL35" s="118" t="n">
        <v>21.24</v>
      </c>
      <c r="BM35" s="118" t="n">
        <v>26.52</v>
      </c>
      <c r="BN35" s="113" t="n">
        <v>982.79</v>
      </c>
      <c r="BO35" s="118" t="n">
        <v>50.08</v>
      </c>
      <c r="BP35" s="119" t="n">
        <v>0.941</v>
      </c>
      <c r="BQ35" s="118" t="n">
        <v>96.69</v>
      </c>
      <c r="BR35" s="117" t="n">
        <v>87.51</v>
      </c>
      <c r="BS35" s="113" t="n">
        <v>12177</v>
      </c>
      <c r="BT35" s="113" t="n">
        <v>11624</v>
      </c>
      <c r="BU35" s="224" t="n">
        <f aca="false">BT35-BS35</f>
        <v>-553</v>
      </c>
      <c r="BV35" s="113" t="n">
        <f aca="false">BH35+BI35</f>
        <v>2.011</v>
      </c>
      <c r="BW35" s="114" t="n">
        <v>12</v>
      </c>
      <c r="BX35" s="114" t="n">
        <v>12</v>
      </c>
      <c r="BZ35" s="114" t="n">
        <v>24</v>
      </c>
      <c r="CA35" s="114" t="n">
        <v>6.82</v>
      </c>
      <c r="CC35" s="114" t="n">
        <v>2.1</v>
      </c>
      <c r="CD35" s="114" t="n">
        <v>4.2</v>
      </c>
      <c r="CE35" s="114" t="n">
        <v>2.2</v>
      </c>
      <c r="CF35" s="114" t="n">
        <v>0</v>
      </c>
    </row>
    <row r="36" customFormat="false" ht="15" hidden="false" customHeight="false" outlineLevel="0" collapsed="false">
      <c r="A36" s="90"/>
      <c r="B36" s="91" t="n">
        <v>43279</v>
      </c>
      <c r="C36" s="92" t="n">
        <v>86.8</v>
      </c>
      <c r="D36" s="93" t="n">
        <v>0.664</v>
      </c>
      <c r="E36" s="94" t="n">
        <v>74.8</v>
      </c>
      <c r="F36" s="95" t="n">
        <v>92</v>
      </c>
      <c r="G36" s="95" t="n">
        <v>82</v>
      </c>
      <c r="H36" s="96" t="n">
        <v>24</v>
      </c>
      <c r="I36" s="96" t="n">
        <v>0</v>
      </c>
      <c r="J36" s="96" t="n">
        <v>24</v>
      </c>
      <c r="K36" s="96" t="n">
        <v>0</v>
      </c>
      <c r="L36" s="97" t="n">
        <v>0</v>
      </c>
      <c r="M36" s="97" t="n">
        <v>0</v>
      </c>
      <c r="N36" s="97" t="n">
        <v>0</v>
      </c>
      <c r="O36" s="97" t="n">
        <v>0</v>
      </c>
      <c r="P36" s="97" t="n">
        <v>17</v>
      </c>
      <c r="Q36" s="112" t="n">
        <v>46</v>
      </c>
      <c r="R36" s="203" t="n">
        <v>3531</v>
      </c>
      <c r="S36" s="112" t="n">
        <v>3221</v>
      </c>
      <c r="T36" s="112" t="n">
        <v>3101</v>
      </c>
      <c r="U36" s="112" t="n">
        <v>3058</v>
      </c>
      <c r="V36" s="216" t="n">
        <v>3159</v>
      </c>
      <c r="W36" s="96" t="n">
        <v>41</v>
      </c>
      <c r="X36" s="96" t="n">
        <v>0</v>
      </c>
      <c r="Y36" s="96" t="n">
        <v>44</v>
      </c>
      <c r="Z36" s="221" t="n">
        <v>0</v>
      </c>
      <c r="AA36" s="221" t="n">
        <v>57</v>
      </c>
      <c r="AB36" s="97" t="n">
        <v>0</v>
      </c>
      <c r="AC36" s="100" t="n">
        <f aca="false">V36-U36+AZ36</f>
        <v>101</v>
      </c>
      <c r="AD36" s="101" t="n">
        <f aca="false">U36-T36</f>
        <v>-43</v>
      </c>
      <c r="AE36" s="95" t="n">
        <v>142</v>
      </c>
      <c r="AF36" s="102" t="n">
        <f aca="false">IF(AE36&gt;0, V36/(AE36*24),"no data")</f>
        <v>0.92693661971831</v>
      </c>
      <c r="AG36" s="103" t="n">
        <f aca="false">IF(R36&gt;0,R36/24,"no data")</f>
        <v>147.125</v>
      </c>
      <c r="AH36" s="102" t="n">
        <f aca="false">IF(U36&gt;0,(U36/R36),"no data")</f>
        <v>0.866043613707165</v>
      </c>
      <c r="AI36" s="104" t="n">
        <f aca="false">IF(U36&gt;0,(1440-((W36*X36)+(Y36*Z36)+(AA36*AB36))/(W36+Y36+AA36))/1440,"no data")</f>
        <v>1</v>
      </c>
      <c r="AJ36" s="105" t="n">
        <f aca="false">IF(U36&gt;0,(1440-((X36*W36+AT36*AU36)+(Z36*Y36+AV36*AW36)+(AA36*AB36+AX36*AY36))/(W36+Y36+AA36))/1440,"no data")</f>
        <v>0.924149061032864</v>
      </c>
      <c r="AK36" s="210" t="n">
        <v>9.08</v>
      </c>
      <c r="AL36" s="211" t="n">
        <v>149.49</v>
      </c>
      <c r="AM36" s="94" t="n">
        <f aca="false">AK36*AL36</f>
        <v>1357.3692</v>
      </c>
      <c r="AN36" s="210" t="n">
        <v>25.623</v>
      </c>
      <c r="AO36" s="231" t="n">
        <v>991.67</v>
      </c>
      <c r="AP36" s="109" t="n">
        <f aca="false">AN36*AO36</f>
        <v>25409.56041</v>
      </c>
      <c r="AQ36" s="130" t="n">
        <f aca="false">IF(U36&gt;0,((((AK36*AL36)+(AN36*AO36))/(U36*1000))*1000000),"no data")</f>
        <v>8753.08358731197</v>
      </c>
      <c r="AR36" s="111" t="n">
        <f aca="false">IF(S36&gt;0,S36/24, "no data")</f>
        <v>134.208333333333</v>
      </c>
      <c r="AS36" s="222"/>
      <c r="AT36" s="95" t="n">
        <v>0</v>
      </c>
      <c r="AU36" s="112" t="n">
        <v>0</v>
      </c>
      <c r="AV36" s="112" t="n">
        <v>0</v>
      </c>
      <c r="AW36" s="95" t="n">
        <v>0</v>
      </c>
      <c r="AX36" s="112" t="n">
        <v>15</v>
      </c>
      <c r="AY36" s="95" t="n">
        <v>1034</v>
      </c>
      <c r="AZ36" s="95" t="n">
        <v>0</v>
      </c>
      <c r="BA36" s="223"/>
      <c r="BB36" s="113" t="n">
        <v>1001</v>
      </c>
      <c r="BC36" s="113" t="n">
        <v>1057</v>
      </c>
      <c r="BD36" s="113" t="n">
        <v>1101</v>
      </c>
      <c r="BE36" s="113" t="n">
        <f aca="false">BC36-BB36</f>
        <v>56</v>
      </c>
      <c r="BF36" s="113" t="n">
        <f aca="false">AQ36</f>
        <v>8753.08358731197</v>
      </c>
      <c r="BG36" s="173" t="n">
        <f aca="false">BD36/24</f>
        <v>45.875</v>
      </c>
      <c r="BH36" s="115" t="n">
        <v>0.617</v>
      </c>
      <c r="BI36" s="116" t="n">
        <v>0.615</v>
      </c>
      <c r="BJ36" s="117" t="n">
        <v>27</v>
      </c>
      <c r="BK36" s="118" t="n">
        <v>25.87</v>
      </c>
      <c r="BL36" s="118" t="n">
        <v>21.26</v>
      </c>
      <c r="BM36" s="118" t="n">
        <v>26.38</v>
      </c>
      <c r="BN36" s="113" t="n">
        <v>985.88</v>
      </c>
      <c r="BO36" s="118" t="n">
        <v>50.13</v>
      </c>
      <c r="BP36" s="119" t="n">
        <v>0.94</v>
      </c>
      <c r="BQ36" s="118" t="n">
        <v>96.68</v>
      </c>
      <c r="BR36" s="117" t="n">
        <v>87.51</v>
      </c>
      <c r="BS36" s="113" t="n">
        <v>12130</v>
      </c>
      <c r="BT36" s="113" t="n">
        <v>11560</v>
      </c>
      <c r="BU36" s="224" t="n">
        <f aca="false">BT36-BS36</f>
        <v>-570</v>
      </c>
      <c r="BV36" s="113" t="n">
        <f aca="false">BH36+BI36</f>
        <v>1.232</v>
      </c>
      <c r="BW36" s="114" t="n">
        <v>13</v>
      </c>
      <c r="BX36" s="114" t="n">
        <v>13</v>
      </c>
      <c r="BZ36" s="114" t="n">
        <v>24</v>
      </c>
      <c r="CA36" s="114" t="n">
        <v>6.52</v>
      </c>
      <c r="CC36" s="114" t="n">
        <v>2.1</v>
      </c>
      <c r="CD36" s="114" t="n">
        <v>4.2</v>
      </c>
      <c r="CE36" s="114" t="n">
        <v>2</v>
      </c>
      <c r="CF36" s="114" t="n">
        <v>0</v>
      </c>
    </row>
    <row r="37" customFormat="false" ht="15" hidden="false" customHeight="false" outlineLevel="0" collapsed="false">
      <c r="A37" s="90"/>
      <c r="B37" s="91" t="n">
        <v>43280</v>
      </c>
      <c r="C37" s="92" t="n">
        <v>84.5</v>
      </c>
      <c r="D37" s="93" t="n">
        <v>0.723</v>
      </c>
      <c r="E37" s="94" t="n">
        <v>76.5</v>
      </c>
      <c r="F37" s="95" t="n">
        <v>89</v>
      </c>
      <c r="G37" s="95" t="n">
        <v>82</v>
      </c>
      <c r="H37" s="96" t="n">
        <v>24</v>
      </c>
      <c r="I37" s="96" t="n">
        <v>0</v>
      </c>
      <c r="J37" s="96" t="n">
        <v>24</v>
      </c>
      <c r="K37" s="96" t="n">
        <v>0</v>
      </c>
      <c r="L37" s="97" t="n">
        <v>0</v>
      </c>
      <c r="M37" s="97" t="n">
        <v>0</v>
      </c>
      <c r="N37" s="97" t="n">
        <v>0</v>
      </c>
      <c r="O37" s="97" t="n">
        <v>0</v>
      </c>
      <c r="P37" s="97" t="n">
        <v>12</v>
      </c>
      <c r="Q37" s="95" t="n">
        <v>6</v>
      </c>
      <c r="R37" s="203" t="n">
        <v>3549</v>
      </c>
      <c r="S37" s="112" t="n">
        <v>3426</v>
      </c>
      <c r="T37" s="112" t="n">
        <v>3196</v>
      </c>
      <c r="U37" s="112" t="n">
        <v>3163</v>
      </c>
      <c r="V37" s="216" t="n">
        <v>3270</v>
      </c>
      <c r="W37" s="96" t="n">
        <v>41</v>
      </c>
      <c r="X37" s="96" t="n">
        <v>0</v>
      </c>
      <c r="Y37" s="96" t="n">
        <v>44</v>
      </c>
      <c r="Z37" s="221" t="n">
        <v>0</v>
      </c>
      <c r="AA37" s="221" t="n">
        <v>57</v>
      </c>
      <c r="AB37" s="97" t="n">
        <v>0</v>
      </c>
      <c r="AC37" s="100" t="n">
        <f aca="false">V37-U37+AZ37</f>
        <v>107</v>
      </c>
      <c r="AD37" s="101" t="n">
        <f aca="false">U37-T37</f>
        <v>-33</v>
      </c>
      <c r="AE37" s="95" t="n">
        <v>144</v>
      </c>
      <c r="AF37" s="102" t="n">
        <f aca="false">IF(AE37&gt;0, V37/(AE37*24),"no data")</f>
        <v>0.946180555555556</v>
      </c>
      <c r="AG37" s="103" t="n">
        <f aca="false">IF(R37&gt;0,R37/24,"no data")</f>
        <v>147.875</v>
      </c>
      <c r="AH37" s="102" t="n">
        <f aca="false">IF(U37&gt;0,(U37/R37),"no data")</f>
        <v>0.891236968160045</v>
      </c>
      <c r="AI37" s="104" t="n">
        <f aca="false">IF(U37&gt;0,(1440-((W37*X37)+(Y37*Z37)+(AA37*AB37))/(W37+Y37+AA37))/1440,"no data")</f>
        <v>1</v>
      </c>
      <c r="AJ37" s="105" t="n">
        <f aca="false">IF(U37&gt;0,(1440-((X37*W37+AT37*AU37)+(Z37*Y37+AV37*AW37)+(AA37*AB37+AX37*AY37))/(W37+Y37+AA37))/1440,"no data")</f>
        <v>0.953843896713615</v>
      </c>
      <c r="AK37" s="210" t="n">
        <v>8.148</v>
      </c>
      <c r="AL37" s="211" t="n">
        <v>141.42</v>
      </c>
      <c r="AM37" s="94" t="n">
        <f aca="false">AK37*AL37</f>
        <v>1152.29016</v>
      </c>
      <c r="AN37" s="210" t="n">
        <v>26.992</v>
      </c>
      <c r="AO37" s="231" t="n">
        <v>997.36</v>
      </c>
      <c r="AP37" s="109" t="n">
        <f aca="false">AN37*AO37</f>
        <v>26920.74112</v>
      </c>
      <c r="AQ37" s="130" t="n">
        <f aca="false">IF(U37&gt;0,((((AK37*AL37)+(AN37*AO37))/(U37*1000))*1000000),"no data")</f>
        <v>8875.44460322479</v>
      </c>
      <c r="AR37" s="111" t="n">
        <f aca="false">IF(S37&gt;0,S37/24, "no data")</f>
        <v>142.75</v>
      </c>
      <c r="AS37" s="222"/>
      <c r="AT37" s="95" t="n">
        <v>0</v>
      </c>
      <c r="AU37" s="112" t="n">
        <v>0</v>
      </c>
      <c r="AV37" s="112" t="n">
        <v>0</v>
      </c>
      <c r="AW37" s="95" t="n">
        <v>0</v>
      </c>
      <c r="AX37" s="112" t="n">
        <v>13</v>
      </c>
      <c r="AY37" s="95" t="n">
        <v>726</v>
      </c>
      <c r="AZ37" s="95" t="n">
        <v>0</v>
      </c>
      <c r="BA37" s="223"/>
      <c r="BB37" s="113" t="n">
        <v>1001</v>
      </c>
      <c r="BC37" s="113" t="n">
        <v>1051</v>
      </c>
      <c r="BD37" s="113" t="n">
        <v>1218</v>
      </c>
      <c r="BE37" s="113" t="n">
        <f aca="false">BC37-BB37</f>
        <v>50</v>
      </c>
      <c r="BF37" s="113" t="n">
        <f aca="false">AQ37</f>
        <v>8875.44460322479</v>
      </c>
      <c r="BG37" s="173" t="n">
        <f aca="false">BD37/24</f>
        <v>50.75</v>
      </c>
      <c r="BH37" s="115" t="n">
        <v>1.221</v>
      </c>
      <c r="BI37" s="116" t="n">
        <v>1.217</v>
      </c>
      <c r="BJ37" s="117" t="n">
        <v>27</v>
      </c>
      <c r="BK37" s="118" t="n">
        <v>25.76</v>
      </c>
      <c r="BL37" s="118" t="n">
        <v>21.4</v>
      </c>
      <c r="BM37" s="118" t="n">
        <v>24.48</v>
      </c>
      <c r="BN37" s="113" t="n">
        <v>985.46</v>
      </c>
      <c r="BO37" s="118" t="n">
        <v>50.14</v>
      </c>
      <c r="BP37" s="119" t="n">
        <v>0.9423</v>
      </c>
      <c r="BQ37" s="118" t="n">
        <v>96.8</v>
      </c>
      <c r="BR37" s="117" t="n">
        <v>87.54</v>
      </c>
      <c r="BS37" s="113" t="n">
        <v>12102</v>
      </c>
      <c r="BT37" s="113" t="n">
        <v>11529</v>
      </c>
      <c r="BU37" s="224" t="n">
        <f aca="false">BT37-BS37</f>
        <v>-573</v>
      </c>
      <c r="BV37" s="113" t="n">
        <f aca="false">BH37+BI37</f>
        <v>2.438</v>
      </c>
      <c r="BW37" s="114" t="n">
        <v>24</v>
      </c>
      <c r="BX37" s="114" t="n">
        <v>24</v>
      </c>
      <c r="BZ37" s="114" t="n">
        <v>24</v>
      </c>
      <c r="CA37" s="114" t="n">
        <v>6.62</v>
      </c>
      <c r="CC37" s="114" t="n">
        <v>2.1</v>
      </c>
      <c r="CD37" s="114" t="n">
        <v>4.3</v>
      </c>
      <c r="CE37" s="114" t="n">
        <v>2.1</v>
      </c>
      <c r="CF37" s="114" t="n">
        <v>0</v>
      </c>
    </row>
    <row r="38" customFormat="false" ht="15" hidden="false" customHeight="false" outlineLevel="0" collapsed="false">
      <c r="A38" s="90"/>
      <c r="B38" s="91" t="n">
        <v>43281</v>
      </c>
      <c r="C38" s="92" t="n">
        <v>84.3</v>
      </c>
      <c r="D38" s="93" t="n">
        <v>0.796</v>
      </c>
      <c r="E38" s="94" t="n">
        <v>79.2</v>
      </c>
      <c r="F38" s="95" t="n">
        <v>92</v>
      </c>
      <c r="G38" s="95" t="n">
        <v>78</v>
      </c>
      <c r="H38" s="96" t="n">
        <v>20</v>
      </c>
      <c r="I38" s="96" t="n">
        <v>4</v>
      </c>
      <c r="J38" s="96" t="n">
        <v>24</v>
      </c>
      <c r="K38" s="96" t="n">
        <v>0</v>
      </c>
      <c r="L38" s="97" t="n">
        <v>0</v>
      </c>
      <c r="M38" s="97" t="n">
        <v>0</v>
      </c>
      <c r="N38" s="97" t="n">
        <v>0</v>
      </c>
      <c r="O38" s="97" t="n">
        <v>0</v>
      </c>
      <c r="P38" s="97" t="n">
        <v>0</v>
      </c>
      <c r="Q38" s="92" t="n">
        <v>0</v>
      </c>
      <c r="R38" s="203" t="n">
        <v>3552</v>
      </c>
      <c r="S38" s="112" t="n">
        <v>2879</v>
      </c>
      <c r="T38" s="112" t="n">
        <v>2759</v>
      </c>
      <c r="U38" s="112" t="n">
        <v>2719</v>
      </c>
      <c r="V38" s="216" t="n">
        <v>2814</v>
      </c>
      <c r="W38" s="96" t="n">
        <v>41</v>
      </c>
      <c r="X38" s="96" t="n">
        <v>218</v>
      </c>
      <c r="Y38" s="96" t="n">
        <v>44</v>
      </c>
      <c r="Z38" s="221" t="n">
        <v>0</v>
      </c>
      <c r="AA38" s="221" t="n">
        <v>57</v>
      </c>
      <c r="AB38" s="97" t="n">
        <v>0</v>
      </c>
      <c r="AC38" s="100" t="n">
        <f aca="false">V38-U38+AZ38</f>
        <v>95</v>
      </c>
      <c r="AD38" s="101" t="n">
        <f aca="false">U38-T38</f>
        <v>-40</v>
      </c>
      <c r="AE38" s="95" t="n">
        <v>131</v>
      </c>
      <c r="AF38" s="102" t="n">
        <f aca="false">IF(AE38&gt;0, V38/(AE38*24),"no data")</f>
        <v>0.895038167938931</v>
      </c>
      <c r="AG38" s="103" t="n">
        <f aca="false">IF(R38&gt;0,R38/24,"no data")</f>
        <v>148</v>
      </c>
      <c r="AH38" s="102" t="n">
        <f aca="false">IF(U38&gt;0,(U38/R38),"no data")</f>
        <v>0.765484234234234</v>
      </c>
      <c r="AI38" s="104" t="n">
        <f aca="false">IF(U38&gt;0,(1440-((W38*X38)+(Y38*Z38)+(AA38*AB38))/(W38+Y38+AA38))/1440,"no data")</f>
        <v>0.956289123630673</v>
      </c>
      <c r="AJ38" s="105" t="n">
        <f aca="false">IF(U38&gt;0,(1440-((X38*W38+AT38*AU38)+(Z38*Y38+AV38*AW38)+(AA38*AB38+AX38*AY38))/(W38+Y38+AA38))/1440,"no data")</f>
        <v>0.827591940532081</v>
      </c>
      <c r="AK38" s="210" t="n">
        <v>9.06</v>
      </c>
      <c r="AL38" s="211" t="n">
        <v>147.07</v>
      </c>
      <c r="AM38" s="94" t="n">
        <f aca="false">AK38*AL38</f>
        <v>1332.4542</v>
      </c>
      <c r="AN38" s="210" t="n">
        <v>23.048</v>
      </c>
      <c r="AO38" s="231" t="n">
        <v>985.41</v>
      </c>
      <c r="AP38" s="109" t="n">
        <f aca="false">AN38*AO38</f>
        <v>22711.72968</v>
      </c>
      <c r="AQ38" s="130" t="n">
        <f aca="false">IF(U38&gt;0,((((AK38*AL38)+(AN38*AO38))/(U38*1000))*1000000),"no data")</f>
        <v>8843.02459727841</v>
      </c>
      <c r="AR38" s="111" t="n">
        <f aca="false">IF(S38&gt;0,S38/24, "no data")</f>
        <v>119.958333333333</v>
      </c>
      <c r="AS38" s="222"/>
      <c r="AT38" s="95" t="n">
        <v>22</v>
      </c>
      <c r="AU38" s="112" t="n">
        <v>18</v>
      </c>
      <c r="AV38" s="112" t="n">
        <v>0</v>
      </c>
      <c r="AW38" s="95" t="n">
        <v>0</v>
      </c>
      <c r="AX38" s="112" t="n">
        <v>18</v>
      </c>
      <c r="AY38" s="95" t="n">
        <v>1440</v>
      </c>
      <c r="AZ38" s="95" t="n">
        <v>0</v>
      </c>
      <c r="BA38" s="223"/>
      <c r="BB38" s="113" t="n">
        <v>832</v>
      </c>
      <c r="BC38" s="113" t="n">
        <v>1051</v>
      </c>
      <c r="BD38" s="113" t="n">
        <v>931</v>
      </c>
      <c r="BE38" s="113" t="n">
        <f aca="false">BC38-BB38</f>
        <v>219</v>
      </c>
      <c r="BF38" s="113" t="n">
        <f aca="false">AQ38</f>
        <v>8843.02459727841</v>
      </c>
      <c r="BG38" s="173" t="n">
        <f aca="false">BD38/24</f>
        <v>38.7916666666667</v>
      </c>
      <c r="BH38" s="115" t="n">
        <v>0.101</v>
      </c>
      <c r="BI38" s="116" t="n">
        <v>0.253</v>
      </c>
      <c r="BJ38" s="117" t="n">
        <v>27</v>
      </c>
      <c r="BK38" s="118" t="n">
        <v>21.98</v>
      </c>
      <c r="BL38" s="118" t="n">
        <v>21.57</v>
      </c>
      <c r="BM38" s="118" t="n">
        <v>26.04</v>
      </c>
      <c r="BN38" s="113" t="n">
        <v>984.67</v>
      </c>
      <c r="BO38" s="118" t="n">
        <v>50.13</v>
      </c>
      <c r="BP38" s="119" t="n">
        <v>0.9397</v>
      </c>
      <c r="BQ38" s="118" t="n">
        <v>97.3</v>
      </c>
      <c r="BR38" s="117" t="n">
        <v>87.66</v>
      </c>
      <c r="BS38" s="113" t="n">
        <v>12327</v>
      </c>
      <c r="BT38" s="113" t="n">
        <v>11741</v>
      </c>
      <c r="BU38" s="224" t="n">
        <f aca="false">BT38-BS38</f>
        <v>-586</v>
      </c>
      <c r="BV38" s="113" t="n">
        <f aca="false">BH38+BI38</f>
        <v>0.354</v>
      </c>
      <c r="BW38" s="114" t="n">
        <v>6.1</v>
      </c>
      <c r="BX38" s="114" t="n">
        <v>10.12</v>
      </c>
      <c r="BZ38" s="114" t="n">
        <v>19.1</v>
      </c>
      <c r="CA38" s="114" t="n">
        <v>7.13</v>
      </c>
      <c r="CC38" s="114" t="n">
        <v>2.1</v>
      </c>
      <c r="CD38" s="114" t="n">
        <v>4.3</v>
      </c>
      <c r="CE38" s="114" t="n">
        <v>2.1</v>
      </c>
      <c r="CF38" s="114" t="n">
        <v>0</v>
      </c>
    </row>
    <row r="39" customFormat="false" ht="15" hidden="false" customHeight="false" outlineLevel="0" collapsed="false">
      <c r="A39" s="90"/>
      <c r="B39" s="91" t="n">
        <v>43282</v>
      </c>
      <c r="C39" s="92"/>
      <c r="D39" s="93"/>
      <c r="E39" s="94"/>
      <c r="F39" s="95"/>
      <c r="G39" s="95"/>
      <c r="H39" s="96"/>
      <c r="I39" s="96"/>
      <c r="J39" s="96"/>
      <c r="K39" s="96"/>
      <c r="L39" s="97"/>
      <c r="M39" s="97"/>
      <c r="N39" s="97"/>
      <c r="O39" s="97"/>
      <c r="P39" s="97"/>
      <c r="Q39" s="92"/>
      <c r="R39" s="203"/>
      <c r="S39" s="112"/>
      <c r="T39" s="112"/>
      <c r="U39" s="112"/>
      <c r="V39" s="216"/>
      <c r="W39" s="96"/>
      <c r="X39" s="96"/>
      <c r="Y39" s="96"/>
      <c r="Z39" s="221"/>
      <c r="AA39" s="221"/>
      <c r="AB39" s="97"/>
      <c r="AC39" s="100" t="n">
        <f aca="false">V39-U39+AZ39</f>
        <v>0</v>
      </c>
      <c r="AD39" s="101" t="n">
        <f aca="false">U39-T39</f>
        <v>0</v>
      </c>
      <c r="AE39" s="95"/>
      <c r="AF39" s="102" t="str">
        <f aca="false">IF(AE39&gt;0, V39/(AE39*24),"no data")</f>
        <v>no data</v>
      </c>
      <c r="AG39" s="103" t="str">
        <f aca="false">IF(R39&gt;0,R39/24,"no data")</f>
        <v>no data</v>
      </c>
      <c r="AH39" s="102" t="str">
        <f aca="false">IF(U39&gt;0,(U39/R39),"no data")</f>
        <v>no data</v>
      </c>
      <c r="AI39" s="104" t="str">
        <f aca="false">IF(U39&gt;0,(1440-((W39*X39)+(Y39*Z39)+(AA39*AB39))/(W39+Y39+AA39))/1440,"no data")</f>
        <v>no data</v>
      </c>
      <c r="AJ39" s="105" t="str">
        <f aca="false">IF(U39&gt;0,(1440-((X39*W39+AT39*AU39)+(Z39*Y39+AV39*AW39)+(AA39*AB39+AX39*AY39))/(W39+Y39+AA39))/1440,"no data")</f>
        <v>no data</v>
      </c>
      <c r="AK39" s="210"/>
      <c r="AL39" s="211"/>
      <c r="AM39" s="94" t="n">
        <f aca="false">AK39*AL39</f>
        <v>0</v>
      </c>
      <c r="AN39" s="210"/>
      <c r="AO39" s="228"/>
      <c r="AP39" s="109" t="n">
        <f aca="false">AN39*AO39</f>
        <v>0</v>
      </c>
      <c r="AQ39" s="130" t="str">
        <f aca="false">IF(U39&gt;0,((((AK39*AL39)+(AN39*AO39))/(U39*1000))*1000000),"no data")</f>
        <v>no data</v>
      </c>
      <c r="AR39" s="111" t="str">
        <f aca="false">IF(S39&gt;0,S39/24, "no data")</f>
        <v>no data</v>
      </c>
      <c r="AS39" s="222"/>
      <c r="AT39" s="95"/>
      <c r="AU39" s="112"/>
      <c r="AV39" s="112"/>
      <c r="AW39" s="95"/>
      <c r="AX39" s="112"/>
      <c r="AY39" s="95"/>
      <c r="AZ39" s="95"/>
      <c r="BA39" s="223"/>
      <c r="BB39" s="113"/>
      <c r="BC39" s="113"/>
      <c r="BD39" s="113"/>
      <c r="BE39" s="113" t="n">
        <f aca="false">BC39-BB39</f>
        <v>0</v>
      </c>
      <c r="BF39" s="113" t="str">
        <f aca="false">AQ39</f>
        <v>no data</v>
      </c>
      <c r="BG39" s="173" t="n">
        <f aca="false">BD39/24</f>
        <v>0</v>
      </c>
      <c r="BH39" s="115"/>
      <c r="BI39" s="116"/>
      <c r="BJ39" s="117"/>
      <c r="BK39" s="118"/>
      <c r="BL39" s="118"/>
      <c r="BM39" s="118"/>
      <c r="BN39" s="113"/>
      <c r="BO39" s="118"/>
      <c r="BP39" s="119"/>
      <c r="BQ39" s="118"/>
      <c r="BR39" s="117"/>
      <c r="BS39" s="113"/>
      <c r="BT39" s="113"/>
      <c r="BU39" s="224" t="n">
        <f aca="false">BT39-BS39</f>
        <v>0</v>
      </c>
      <c r="BV39" s="113"/>
      <c r="BW39" s="114"/>
      <c r="BX39" s="114"/>
      <c r="BZ39" s="114"/>
      <c r="CA39" s="114"/>
      <c r="CC39" s="114"/>
      <c r="CD39" s="114"/>
      <c r="CE39" s="114"/>
      <c r="CF39" s="114"/>
    </row>
    <row r="40" customFormat="false" ht="15" hidden="false" customHeight="false" outlineLevel="0" collapsed="false">
      <c r="A40" s="305"/>
      <c r="B40" s="306" t="s">
        <v>156</v>
      </c>
      <c r="C40" s="307" t="n">
        <f aca="false">AVERAGE(C9:C38)</f>
        <v>94.762</v>
      </c>
      <c r="D40" s="308" t="n">
        <f aca="false">AVERAGE(D9:D38)</f>
        <v>0.530626666666667</v>
      </c>
      <c r="E40" s="307" t="n">
        <f aca="false">AVERAGE(E9:E38)</f>
        <v>74.9096666666667</v>
      </c>
      <c r="F40" s="307" t="n">
        <f aca="false">AVERAGE(F9:F38)</f>
        <v>104.333333333333</v>
      </c>
      <c r="G40" s="307" t="n">
        <f aca="false">AVERAGE(G9:G38)</f>
        <v>85.1666666666667</v>
      </c>
      <c r="H40" s="307" t="n">
        <f aca="false">SUM(H9:H38)+(INT(SUM(I9:I38)/60))</f>
        <v>658</v>
      </c>
      <c r="I40" s="307" t="n">
        <f aca="false">SUM(I9:I38)-(INT(SUM(I9:I38)/60)*60)</f>
        <v>50</v>
      </c>
      <c r="J40" s="307" t="n">
        <f aca="false">SUM(J9:J38)+(INT(SUM(K9:K38)/60))</f>
        <v>686</v>
      </c>
      <c r="K40" s="307" t="n">
        <f aca="false">SUM(K9:K38)-(INT(SUM(K9:K38)/60)*60)</f>
        <v>12</v>
      </c>
      <c r="L40" s="307" t="n">
        <f aca="false">SUM(L9:L38)-(INT(SUM(L9:L38)/60)*60)</f>
        <v>49</v>
      </c>
      <c r="M40" s="307" t="n">
        <f aca="false">SUM(M9:M38)-(INT(SUM(M9:M38)/60)*60)</f>
        <v>35</v>
      </c>
      <c r="N40" s="307" t="n">
        <f aca="false">SUM(N9:N38)-(INT(SUM(N9:N38)/60)*60)</f>
        <v>29</v>
      </c>
      <c r="O40" s="307" t="n">
        <f aca="false">SUM(O9:O38)-(INT(SUM(O9:O38)/60)*60)</f>
        <v>41</v>
      </c>
      <c r="P40" s="307" t="n">
        <f aca="false">SUM(P9:P38)-(INT(SUM(P9:P38)/60)*60)</f>
        <v>7</v>
      </c>
      <c r="Q40" s="307" t="n">
        <f aca="false">SUM(Q9:Q38)-(INT(SUM(Q9:Q38)/60)*60)</f>
        <v>1</v>
      </c>
      <c r="R40" s="309" t="n">
        <f aca="false">SUM(R9:R38)</f>
        <v>103320</v>
      </c>
      <c r="S40" s="309" t="n">
        <f aca="false">SUM(S9:S38)</f>
        <v>91695</v>
      </c>
      <c r="T40" s="309" t="n">
        <f aca="false">SUM(T9:T38)</f>
        <v>85033</v>
      </c>
      <c r="U40" s="310" t="n">
        <v>82773.85</v>
      </c>
      <c r="V40" s="309" t="n">
        <f aca="false">SUM(V9:V38)</f>
        <v>85477</v>
      </c>
      <c r="W40" s="311" t="n">
        <f aca="false">AVERAGE(W9:W38)</f>
        <v>41.2666666666667</v>
      </c>
      <c r="X40" s="311" t="n">
        <f aca="false">SUM(X9:X38)</f>
        <v>375</v>
      </c>
      <c r="Y40" s="311" t="n">
        <f aca="false">AVERAGE(Y9:Y38)</f>
        <v>43.3333333333333</v>
      </c>
      <c r="Z40" s="311" t="n">
        <f aca="false">SUM(Z9:Z38)</f>
        <v>92</v>
      </c>
      <c r="AA40" s="311" t="n">
        <f aca="false">AVERAGE(AA9:AA38)</f>
        <v>57</v>
      </c>
      <c r="AB40" s="311" t="n">
        <f aca="false">SUM(AB9:AB38)</f>
        <v>126</v>
      </c>
      <c r="AC40" s="312" t="n">
        <f aca="false">V40-U40+AZ40</f>
        <v>2733.14999999999</v>
      </c>
      <c r="AD40" s="313" t="n">
        <f aca="false">(SUM($AD$9:$AD$38))</f>
        <v>-2438</v>
      </c>
      <c r="AE40" s="313" t="n">
        <f aca="false">AVERAGE(AE9:AE38)</f>
        <v>130.4</v>
      </c>
      <c r="AF40" s="314" t="n">
        <f aca="false">AVERAGE(AF9:AF38)</f>
        <v>0.909346442235379</v>
      </c>
      <c r="AG40" s="309" t="n">
        <f aca="false">AVERAGE(AG9:AG38)</f>
        <v>143.5</v>
      </c>
      <c r="AH40" s="314" t="n">
        <f aca="false">AVERAGE(AH9:AH38)</f>
        <v>0.799890079104325</v>
      </c>
      <c r="AI40" s="314" t="n">
        <f aca="false">AVERAGE(AI9:AI38)</f>
        <v>0.995652386541471</v>
      </c>
      <c r="AJ40" s="314" t="n">
        <f aca="false">AVERAGE(AJ9:AJ38)</f>
        <v>0.886423606261347</v>
      </c>
      <c r="AK40" s="316" t="n">
        <f aca="false">SUM(AK9:AK38)</f>
        <v>260.076</v>
      </c>
      <c r="AL40" s="316" t="n">
        <f aca="false">AVERAGE(AL9:AL38)</f>
        <v>152.243666666667</v>
      </c>
      <c r="AM40" s="316" t="n">
        <f aca="false">SUM(AM9:AM38)</f>
        <v>39600.91958</v>
      </c>
      <c r="AN40" s="316" t="n">
        <f aca="false">SUM(AN9:AN38)</f>
        <v>686.88547</v>
      </c>
      <c r="AO40" s="313" t="n">
        <f aca="false">AVERAGE(AO9:AO38)</f>
        <v>991.997945372982</v>
      </c>
      <c r="AP40" s="315" t="n">
        <f aca="false">SUM(AP9:AP38)</f>
        <v>681118.348878202</v>
      </c>
      <c r="AQ40" s="317" t="n">
        <f aca="false">((AM40+AP40))/(U40*1000)*1000000</f>
        <v>8707.08887478596</v>
      </c>
      <c r="AR40" s="393" t="n">
        <f aca="false">AVERAGE(AR9:AR38)</f>
        <v>127.354166666667</v>
      </c>
      <c r="AS40" s="36"/>
      <c r="AT40" s="319" t="n">
        <f aca="false">SUM(AT9:AT38)</f>
        <v>137</v>
      </c>
      <c r="AU40" s="319" t="n">
        <f aca="false">SUM(AU9:AU38)</f>
        <v>200</v>
      </c>
      <c r="AV40" s="319" t="n">
        <f aca="false">SUM(AV9:AV38)</f>
        <v>68</v>
      </c>
      <c r="AW40" s="319" t="n">
        <f aca="false">SUM(AW9:AW38)</f>
        <v>398</v>
      </c>
      <c r="AX40" s="319" t="n">
        <f aca="false">SUM(AX9:AX38)</f>
        <v>531</v>
      </c>
      <c r="AY40" s="319" t="n">
        <f aca="false">SUM(AY9:AY38)</f>
        <v>37774</v>
      </c>
      <c r="AZ40" s="319" t="n">
        <f aca="false">SUM(AZ9:AZ38)</f>
        <v>30</v>
      </c>
      <c r="BB40" s="320" t="n">
        <f aca="false">SUM(BB9:BB38)</f>
        <v>27236</v>
      </c>
      <c r="BC40" s="320" t="n">
        <f aca="false">SUM(BC9:BC38)</f>
        <v>29758</v>
      </c>
      <c r="BD40" s="320" t="n">
        <f aca="false">SUM(BD9:BD38)</f>
        <v>28483</v>
      </c>
      <c r="BE40" s="5" t="n">
        <f aca="false">(BC40-BB40)</f>
        <v>2522</v>
      </c>
      <c r="BF40" s="321" t="n">
        <f aca="false">AQ40</f>
        <v>8707.08887478596</v>
      </c>
      <c r="BG40" s="321" t="n">
        <f aca="false">AVERAGE(BG9:BG38)</f>
        <v>39.5597222222222</v>
      </c>
      <c r="BH40" s="321" t="n">
        <f aca="false">SUM(BH9:BH38)</f>
        <v>5.125</v>
      </c>
      <c r="BI40" s="321" t="n">
        <f aca="false">SUM(BI9:BI38)</f>
        <v>5.212</v>
      </c>
      <c r="BJ40" s="321" t="n">
        <f aca="false">AVERAGE(BJ9:BJ38)</f>
        <v>26.9966666666667</v>
      </c>
      <c r="BK40" s="321" t="n">
        <f aca="false">AVERAGE(BK9:BK38)</f>
        <v>23.575</v>
      </c>
      <c r="BL40" s="321" t="n">
        <f aca="false">AVERAGE(BL9:BL38)</f>
        <v>19.971</v>
      </c>
      <c r="BM40" s="321" t="n">
        <f aca="false">AVERAGE(BM9:BM38)</f>
        <v>25.411</v>
      </c>
      <c r="BN40" s="321" t="n">
        <f aca="false">AVERAGE(BN9:BN38)</f>
        <v>979.932</v>
      </c>
      <c r="BO40" s="321" t="n">
        <f aca="false">AVERAGE(BO9:BO38)</f>
        <v>50.1253333333334</v>
      </c>
      <c r="BP40" s="321" t="n">
        <f aca="false">AVERAGE(BP9:BP38)</f>
        <v>0.941083333333333</v>
      </c>
      <c r="BQ40" s="321" t="n">
        <f aca="false">AVERAGE(BQ9:BQ38)</f>
        <v>96.4756666666667</v>
      </c>
      <c r="BR40" s="321" t="n">
        <f aca="false">AVERAGE(BR9:BR38)</f>
        <v>87.2943333333333</v>
      </c>
      <c r="BS40" s="321" t="n">
        <f aca="false">AVERAGE(BS9:BS38)</f>
        <v>12154.7</v>
      </c>
      <c r="BT40" s="321" t="n">
        <f aca="false">AVERAGE(BT9:BT38)</f>
        <v>11639.4333333333</v>
      </c>
      <c r="BU40" s="5"/>
      <c r="BV40" s="322" t="n">
        <f aca="false">(SUM(BV9:BV38))</f>
        <v>10.337</v>
      </c>
      <c r="BW40" s="322" t="n">
        <f aca="false">(SUM(BW9:BW38))</f>
        <v>81.25</v>
      </c>
      <c r="BX40" s="322" t="n">
        <f aca="false">(SUM(BX9:BX38))</f>
        <v>85.27</v>
      </c>
      <c r="BY40" s="322"/>
      <c r="BZ40" s="322" t="n">
        <f aca="false">(SUM(BZ9:BZ38))</f>
        <v>650.08</v>
      </c>
      <c r="CA40" s="322" t="n">
        <f aca="false">(SUM(CA9:CA38))</f>
        <v>199.69</v>
      </c>
      <c r="CC40" s="322"/>
      <c r="CD40" s="322"/>
      <c r="CE40" s="322"/>
      <c r="CF40" s="322"/>
    </row>
    <row r="41" customFormat="false" ht="15.75" hidden="false" customHeight="false" outlineLevel="0" collapsed="false">
      <c r="A41" s="323"/>
      <c r="B41" s="324" t="s">
        <v>157</v>
      </c>
      <c r="C41" s="325" t="s">
        <v>158</v>
      </c>
      <c r="D41" s="326" t="s">
        <v>159</v>
      </c>
      <c r="E41" s="326"/>
      <c r="F41" s="327" t="s">
        <v>160</v>
      </c>
      <c r="G41" s="327" t="s">
        <v>161</v>
      </c>
      <c r="H41" s="327" t="s">
        <v>87</v>
      </c>
      <c r="I41" s="327" t="s">
        <v>88</v>
      </c>
      <c r="J41" s="327" t="s">
        <v>87</v>
      </c>
      <c r="K41" s="327" t="s">
        <v>88</v>
      </c>
      <c r="L41" s="327" t="s">
        <v>87</v>
      </c>
      <c r="M41" s="327" t="s">
        <v>88</v>
      </c>
      <c r="N41" s="327" t="s">
        <v>87</v>
      </c>
      <c r="O41" s="327" t="s">
        <v>88</v>
      </c>
      <c r="P41" s="327" t="s">
        <v>87</v>
      </c>
      <c r="Q41" s="327" t="s">
        <v>88</v>
      </c>
      <c r="R41" s="328" t="s">
        <v>164</v>
      </c>
      <c r="S41" s="328" t="s">
        <v>164</v>
      </c>
      <c r="T41" s="328" t="s">
        <v>164</v>
      </c>
      <c r="U41" s="328" t="s">
        <v>164</v>
      </c>
      <c r="V41" s="328" t="s">
        <v>164</v>
      </c>
      <c r="W41" s="328" t="s">
        <v>165</v>
      </c>
      <c r="X41" s="328" t="s">
        <v>166</v>
      </c>
      <c r="Y41" s="328" t="s">
        <v>167</v>
      </c>
      <c r="Z41" s="328" t="s">
        <v>166</v>
      </c>
      <c r="AA41" s="328" t="s">
        <v>167</v>
      </c>
      <c r="AB41" s="328" t="s">
        <v>166</v>
      </c>
      <c r="AC41" s="328" t="s">
        <v>168</v>
      </c>
      <c r="AD41" s="328" t="s">
        <v>169</v>
      </c>
      <c r="AE41" s="328" t="s">
        <v>170</v>
      </c>
      <c r="AF41" s="328" t="s">
        <v>171</v>
      </c>
      <c r="AG41" s="328" t="s">
        <v>172</v>
      </c>
      <c r="AH41" s="328" t="s">
        <v>172</v>
      </c>
      <c r="AI41" s="328"/>
      <c r="AJ41" s="328" t="s">
        <v>172</v>
      </c>
      <c r="AK41" s="328" t="s">
        <v>173</v>
      </c>
      <c r="AL41" s="328" t="s">
        <v>172</v>
      </c>
      <c r="AM41" s="328"/>
      <c r="AN41" s="328" t="s">
        <v>173</v>
      </c>
      <c r="AO41" s="328" t="s">
        <v>172</v>
      </c>
      <c r="AP41" s="329"/>
      <c r="AQ41" s="330" t="s">
        <v>172</v>
      </c>
      <c r="AR41" s="331"/>
      <c r="AS41" s="332"/>
      <c r="AZ41" s="333" t="s">
        <v>173</v>
      </c>
      <c r="BF41" s="334" t="str">
        <f aca="false">AQ41</f>
        <v>Avg.</v>
      </c>
      <c r="BS41" s="5"/>
      <c r="BT41" s="5"/>
      <c r="BU41" s="5"/>
    </row>
    <row r="42" customFormat="false" ht="15.75" hidden="false" customHeight="false" outlineLevel="0" collapsed="false">
      <c r="B42" s="336"/>
      <c r="C42" s="336"/>
      <c r="D42" s="336"/>
      <c r="E42" s="336"/>
      <c r="F42" s="336"/>
      <c r="G42" s="336"/>
      <c r="H42" s="336"/>
      <c r="I42" s="336"/>
      <c r="J42" s="336"/>
      <c r="K42" s="336"/>
      <c r="L42" s="336"/>
      <c r="M42" s="336"/>
      <c r="N42" s="336"/>
      <c r="O42" s="336"/>
      <c r="P42" s="336"/>
      <c r="Q42" s="336"/>
      <c r="R42" s="336"/>
      <c r="S42" s="336"/>
      <c r="T42" s="336"/>
      <c r="U42" s="336"/>
      <c r="V42" s="336"/>
      <c r="W42" s="336"/>
      <c r="X42" s="336"/>
      <c r="Y42" s="336"/>
      <c r="Z42" s="336"/>
      <c r="AA42" s="336"/>
      <c r="AB42" s="336"/>
      <c r="AC42" s="336"/>
      <c r="AD42" s="336"/>
      <c r="AE42" s="336"/>
      <c r="AF42" s="336"/>
      <c r="AG42" s="336"/>
      <c r="AH42" s="336"/>
      <c r="AI42" s="336"/>
      <c r="AJ42" s="336"/>
      <c r="AK42" s="336"/>
      <c r="AL42" s="336"/>
      <c r="AM42" s="338"/>
      <c r="AQ42" s="339"/>
      <c r="AR42" s="339"/>
      <c r="BA42" s="340"/>
      <c r="BB42" s="341"/>
      <c r="BC42" s="341"/>
      <c r="BD42" s="341"/>
      <c r="BE42" s="5"/>
      <c r="BS42" s="5"/>
      <c r="BT42" s="5"/>
      <c r="BU42" s="5"/>
    </row>
    <row r="43" customFormat="false" ht="60.75" hidden="false" customHeight="true" outlineLevel="0" collapsed="false">
      <c r="B43" s="342" t="s">
        <v>174</v>
      </c>
      <c r="C43" s="342" t="s">
        <v>175</v>
      </c>
      <c r="D43" s="342" t="s">
        <v>176</v>
      </c>
      <c r="E43" s="343"/>
      <c r="F43" s="342" t="s">
        <v>177</v>
      </c>
      <c r="G43" s="342"/>
      <c r="H43" s="342" t="s">
        <v>178</v>
      </c>
      <c r="I43" s="342"/>
      <c r="J43" s="342" t="s">
        <v>179</v>
      </c>
      <c r="K43" s="342"/>
      <c r="L43" s="342" t="s">
        <v>180</v>
      </c>
      <c r="M43" s="342"/>
      <c r="N43" s="342" t="s">
        <v>181</v>
      </c>
      <c r="O43" s="342"/>
      <c r="P43" s="342" t="s">
        <v>182</v>
      </c>
      <c r="Q43" s="342"/>
      <c r="R43" s="344" t="s">
        <v>183</v>
      </c>
      <c r="S43" s="345" t="s">
        <v>184</v>
      </c>
      <c r="T43" s="346" t="s">
        <v>185</v>
      </c>
      <c r="U43" s="342" t="s">
        <v>19</v>
      </c>
      <c r="V43" s="346" t="s">
        <v>20</v>
      </c>
      <c r="W43" s="342" t="s">
        <v>186</v>
      </c>
      <c r="X43" s="342" t="s">
        <v>22</v>
      </c>
      <c r="Y43" s="342" t="s">
        <v>187</v>
      </c>
      <c r="Z43" s="342" t="s">
        <v>24</v>
      </c>
      <c r="AA43" s="342" t="s">
        <v>26</v>
      </c>
      <c r="AB43" s="342" t="s">
        <v>25</v>
      </c>
      <c r="AC43" s="345" t="s">
        <v>27</v>
      </c>
      <c r="AD43" s="347" t="s">
        <v>152</v>
      </c>
      <c r="AE43" s="348" t="s">
        <v>29</v>
      </c>
      <c r="AF43" s="348" t="s">
        <v>30</v>
      </c>
      <c r="AG43" s="348" t="s">
        <v>188</v>
      </c>
      <c r="AH43" s="342" t="s">
        <v>189</v>
      </c>
      <c r="AI43" s="342" t="s">
        <v>33</v>
      </c>
      <c r="AJ43" s="349" t="s">
        <v>34</v>
      </c>
      <c r="AK43" s="346" t="s">
        <v>190</v>
      </c>
      <c r="AL43" s="350" t="s">
        <v>153</v>
      </c>
      <c r="AM43" s="350" t="s">
        <v>154</v>
      </c>
      <c r="AN43" s="346" t="s">
        <v>191</v>
      </c>
      <c r="AO43" s="350" t="s">
        <v>192</v>
      </c>
      <c r="AP43" s="350" t="s">
        <v>41</v>
      </c>
      <c r="AQ43" s="349" t="s">
        <v>193</v>
      </c>
      <c r="AR43" s="351"/>
      <c r="AS43" s="351"/>
      <c r="BA43" s="340"/>
      <c r="BB43" s="341"/>
      <c r="BC43" s="341"/>
      <c r="BD43" s="341"/>
      <c r="BE43" s="352" t="n">
        <f aca="false">AVERAGE(BE27:BE30)</f>
        <v>98.75</v>
      </c>
      <c r="BS43" s="5"/>
      <c r="BT43" s="5"/>
      <c r="BU43" s="5"/>
    </row>
    <row r="44" customFormat="false" ht="15" hidden="false" customHeight="false" outlineLevel="0" collapsed="false">
      <c r="B44" s="353" t="s">
        <v>113</v>
      </c>
      <c r="C44" s="354" t="n">
        <f aca="false">IF(C5=0,"no data",AVERAGE(C5:C11))</f>
        <v>97.92</v>
      </c>
      <c r="D44" s="354" t="n">
        <f aca="false">IF(D5=0,"no data",AVERAGE(D5:D11))*100</f>
        <v>36.9928571428571</v>
      </c>
      <c r="E44" s="354" t="n">
        <f aca="false">IF(E5=0,"no data",AVERAGE(E5:E11))</f>
        <v>69.3028571428571</v>
      </c>
      <c r="F44" s="354" t="n">
        <f aca="false">IF(F5=0,"no data",AVERAGE(F5:F11))</f>
        <v>109.571428571429</v>
      </c>
      <c r="G44" s="354" t="n">
        <f aca="false">IF(G5=0,"no data",AVERAGE(G5:G11))</f>
        <v>85.2857142857143</v>
      </c>
      <c r="H44" s="354" t="n">
        <f aca="false">SUM(H5:H11)+INT(SUM(I5:I11)/60)</f>
        <v>159</v>
      </c>
      <c r="I44" s="354" t="n">
        <f aca="false">SUM(I5:I11)-INT(SUM(I5:I11)/60)*60</f>
        <v>56</v>
      </c>
      <c r="J44" s="354" t="n">
        <f aca="false">SUM(J5:J11)+INT(SUM(K5:K11)/60)</f>
        <v>161</v>
      </c>
      <c r="K44" s="354" t="n">
        <f aca="false">SUM(K5:K11)-INT(SUM(K5:K11)/60)*60</f>
        <v>2</v>
      </c>
      <c r="L44" s="354" t="n">
        <f aca="false">SUM(L5:L11)+INT(SUM(M5:M11)/60)</f>
        <v>0</v>
      </c>
      <c r="M44" s="354" t="n">
        <f aca="false">SUM(M5:M11)-INT(SUM(M5:M11)/60)*60</f>
        <v>0</v>
      </c>
      <c r="N44" s="354" t="n">
        <f aca="false">SUM(N5:N11)+INT(SUM(O5:O11)/60)</f>
        <v>0</v>
      </c>
      <c r="O44" s="354" t="n">
        <f aca="false">SUM(O5:O11)-INT(SUM(O5:O11)/60)*60</f>
        <v>0</v>
      </c>
      <c r="P44" s="354" t="n">
        <f aca="false">SUM(P5:P11)+INT(SUM(Q5:Q11)/60)</f>
        <v>0</v>
      </c>
      <c r="Q44" s="354" t="n">
        <f aca="false">SUM(Q5:Q11)-INT(SUM(Q5:Q11)/60)*60</f>
        <v>0</v>
      </c>
      <c r="R44" s="355" t="n">
        <f aca="false">IF(C5=0,"no data", AVERAGE(R5:R11))</f>
        <v>3414.85714285714</v>
      </c>
      <c r="S44" s="355" t="n">
        <f aca="false">IF(D5=0,"no data", AVERAGE(S5:S11))</f>
        <v>3036</v>
      </c>
      <c r="T44" s="355" t="n">
        <f aca="false">IF(E5=0,"no data", AVERAGE(T5:T11))</f>
        <v>3036</v>
      </c>
      <c r="U44" s="356" t="n">
        <f aca="false">IF(U5=0,"no data", SUM(U5:U11))</f>
        <v>19887</v>
      </c>
      <c r="V44" s="356" t="n">
        <f aca="false">IF(V5=0,"no data", SUM(V5:V11))</f>
        <v>20562</v>
      </c>
      <c r="W44" s="357" t="n">
        <f aca="false">IF(W5=0,"no data", AVERAGE(W5:W11))</f>
        <v>42.2857142857143</v>
      </c>
      <c r="X44" s="358" t="n">
        <f aca="false">IF(AND(X5=0,X6=0,X7=0,X8=0,X9=0,X10=0,X11=0),"No outage",SUM(X5:X11))</f>
        <v>465</v>
      </c>
      <c r="Y44" s="357" t="n">
        <f aca="false">IF(Y5=0,"no data", AVERAGE(Y5:Y11))</f>
        <v>44.1428571428571</v>
      </c>
      <c r="Z44" s="358" t="n">
        <f aca="false">IF(AND(Z5=0,Z6=0,Z7=0,Z8=0,Z9=0,Z10=0,Z11=0),"No outage",SUM(Z5:Z11))</f>
        <v>307</v>
      </c>
      <c r="AA44" s="359" t="n">
        <f aca="false">IF(AND(AB5=0,AB6=0,AB7=0,AB8=0,AB9=0, AB10=0,AB11=0),"No outage",SUM(AB5:AB11))</f>
        <v>417</v>
      </c>
      <c r="AB44" s="359" t="n">
        <f aca="false">IF(AA5=0,"no data", AVERAGE(AA5:AA11))</f>
        <v>57</v>
      </c>
      <c r="AC44" s="354" t="str">
        <f aca="false">IF(Z5=0,"no data", SUM(AC5:AC11))</f>
        <v>no data</v>
      </c>
      <c r="AD44" s="354" t="n">
        <f aca="false">IF(AD5=0,"no data", SUM(AD5:AD11))</f>
        <v>-1365</v>
      </c>
      <c r="AE44" s="357" t="n">
        <f aca="false">IF(AE5=0,"no data", AVERAGE(AE5:AE11))</f>
        <v>130</v>
      </c>
      <c r="AF44" s="360" t="n">
        <f aca="false">IF(AF5=0,"no data", AVERAGE(AF5:AF11))</f>
        <v>0.941186183852066</v>
      </c>
      <c r="AG44" s="359" t="n">
        <f aca="false">IF(AG5=0,"no data", AVERAGE(AG5:AG11))</f>
        <v>142.285714285714</v>
      </c>
      <c r="AH44" s="360" t="n">
        <f aca="false">IF(AH5=0,"no data", AVERAGE(AH5:AH11))</f>
        <v>0.831928205123411</v>
      </c>
      <c r="AI44" s="360" t="n">
        <f aca="false">IF(AI5=0,"no data", AVERAGE(AI5:AI11))</f>
        <v>0.960590104340104</v>
      </c>
      <c r="AJ44" s="360" t="n">
        <f aca="false">IF(AJ5=0,"no data", AVERAGE(AJ5:AJ11))</f>
        <v>0.854609701789765</v>
      </c>
      <c r="AK44" s="359" t="n">
        <f aca="false">IF(AK5=0,"no data", SUM(AK5:AK11))</f>
        <v>62.866</v>
      </c>
      <c r="AL44" s="359" t="n">
        <f aca="false">IF(AL5=0,"no data", AVERAGE(AL5:AL11))</f>
        <v>152.414285714286</v>
      </c>
      <c r="AM44" s="359" t="n">
        <f aca="false">AK44*AL44</f>
        <v>9581.67648571429</v>
      </c>
      <c r="AN44" s="359" t="n">
        <f aca="false">IF(AN5=0,"no data", SUM(AN5:AN11))</f>
        <v>165.542</v>
      </c>
      <c r="AO44" s="359" t="n">
        <f aca="false">IF(AO5=0,"no data", AVERAGE(AO5:AO11))</f>
        <v>979.434403127849</v>
      </c>
      <c r="AP44" s="359" t="n">
        <f aca="false">AN44*AO44</f>
        <v>162137.52996259</v>
      </c>
      <c r="AQ44" s="361" t="n">
        <f aca="false">IF(AQ5=0,"no data", AVERAGE(AQ5:AQ11))</f>
        <v>8644.15257790675</v>
      </c>
      <c r="AR44" s="362"/>
      <c r="AS44" s="363"/>
      <c r="BA44" s="340"/>
      <c r="BB44" s="341"/>
      <c r="BC44" s="341"/>
      <c r="BD44" s="341"/>
      <c r="BS44" s="5"/>
      <c r="BT44" s="5"/>
      <c r="BU44" s="5"/>
    </row>
    <row r="45" customFormat="false" ht="15" hidden="false" customHeight="false" outlineLevel="0" collapsed="false">
      <c r="B45" s="353" t="s">
        <v>114</v>
      </c>
      <c r="C45" s="364" t="n">
        <f aca="false">IF(C12=0,"no data", AVERAGE(C12:C18))</f>
        <v>96.9914285714286</v>
      </c>
      <c r="D45" s="365" t="n">
        <f aca="false">IF(D12=0,"no data", AVERAGE(D12:D18))</f>
        <v>0.491942857142857</v>
      </c>
      <c r="E45" s="358" t="n">
        <f aca="false">IF(E12=0,"no data", AVERAGE(E12:E18))</f>
        <v>74.9757142857143</v>
      </c>
      <c r="F45" s="364" t="n">
        <f aca="false">IF(F12=0,"no data", AVERAGE(F12:F18))</f>
        <v>106.714285714286</v>
      </c>
      <c r="G45" s="364" t="n">
        <f aca="false">IF(G12=0,"no data", AVERAGE(G12:G18))</f>
        <v>87</v>
      </c>
      <c r="H45" s="364" t="n">
        <f aca="false">SUM(H12:H18)+INT(SUM(I12:I18)/60)</f>
        <v>165</v>
      </c>
      <c r="I45" s="364" t="n">
        <f aca="false">SUM(I12:I18)-INT(SUM(J12:J18)/60)</f>
        <v>6</v>
      </c>
      <c r="J45" s="364" t="n">
        <f aca="false">SUM(J12:J18)+INT(SUM(K12:K18)/60)</f>
        <v>166</v>
      </c>
      <c r="K45" s="364" t="n">
        <f aca="false">SUM(K12:K18)-INT(SUM(L12:L18)/60)*60</f>
        <v>7</v>
      </c>
      <c r="L45" s="364" t="n">
        <f aca="false">SUM(L12:L18)+INT(SUM(M12:M18)/60)</f>
        <v>0</v>
      </c>
      <c r="M45" s="364" t="n">
        <f aca="false">SUM(M12:M18)-INT(SUM(N12:N18)/60)*60</f>
        <v>0</v>
      </c>
      <c r="N45" s="364" t="n">
        <f aca="false">SUM(N12:N18)+INT(SUM(O12:O18)/60)</f>
        <v>0</v>
      </c>
      <c r="O45" s="364" t="n">
        <v>0</v>
      </c>
      <c r="P45" s="364" t="n">
        <f aca="false">SUM(P12:P18)+INT(SUM(Q12:Q18)/60)</f>
        <v>2</v>
      </c>
      <c r="Q45" s="364" t="n">
        <f aca="false">SUM(Q8:Q12)-INT(SUM(Q12:Q18)/60)*60</f>
        <v>9</v>
      </c>
      <c r="R45" s="356" t="n">
        <f aca="false">IF(R12=0,"no data", AVERAGE(R12:R18))</f>
        <v>3425.57142857143</v>
      </c>
      <c r="S45" s="356" t="n">
        <f aca="false">IF(S12=0,"no data", AVERAGE(S12:S18))</f>
        <v>2987.28571428571</v>
      </c>
      <c r="T45" s="356" t="n">
        <f aca="false">IF(T12=0,"no data", AVERAGE(T12:T18))</f>
        <v>2987.28571428571</v>
      </c>
      <c r="U45" s="356" t="n">
        <f aca="false">IF(U12=0,"no data", SUM(U12:U18))</f>
        <v>20088</v>
      </c>
      <c r="V45" s="356" t="n">
        <f aca="false">IF(V12=0,"no data", SUM(V12:V18))</f>
        <v>20780</v>
      </c>
      <c r="W45" s="356" t="n">
        <f aca="false">IF(W12=0,"no data", AVERAGE(W12:W18))</f>
        <v>41.4285714285714</v>
      </c>
      <c r="X45" s="358" t="n">
        <f aca="false">IF(AND(X12=0,X13=0,X14=0,X15=0,X16=0,X17=0,X18=0),"No outage",SUM(X12:X18))</f>
        <v>157</v>
      </c>
      <c r="Y45" s="356" t="n">
        <f aca="false">IF(Y12=0,"no data", AVERAGE(Y12:Y18))</f>
        <v>43.1428571428572</v>
      </c>
      <c r="Z45" s="358" t="n">
        <f aca="false">IF(AND(Z12=0,Z13=0,Z14=0,Z15=0,Z16=0,Z17=0,Z18=0),"No outage",SUM(Z12:Z18))</f>
        <v>92</v>
      </c>
      <c r="AA45" s="359" t="n">
        <f aca="false">IF(AND(AB12=0,AB13=0,AB14=0,AB15=0,AB16=0, AB17=0,AB18=0),"No outage",SUM(AB12:AB18))</f>
        <v>126</v>
      </c>
      <c r="AB45" s="359" t="n">
        <f aca="false">IF(AA6=12,"no data", AVERAGE(AA12:AA18))</f>
        <v>57</v>
      </c>
      <c r="AC45" s="356" t="n">
        <f aca="false">IF(AC12=0,"no data", SUM(AC12:AC18))</f>
        <v>694</v>
      </c>
      <c r="AD45" s="356" t="n">
        <f aca="false">IF(AD12=0,"no data", SUM(AD12:AD18))</f>
        <v>-823</v>
      </c>
      <c r="AE45" s="356" t="n">
        <f aca="false">IF(AE12=0,"no data", AVERAGE(AE12:AE18))</f>
        <v>129.142857142857</v>
      </c>
      <c r="AF45" s="366" t="n">
        <f aca="false">IF(AF12=0,"no data", AVERAGE(AF12:AF18))</f>
        <v>0.959096267163375</v>
      </c>
      <c r="AG45" s="356" t="n">
        <f aca="false">IF(AG12=0,"no data", AVERAGE(AG12:AG18))</f>
        <v>142.732142857143</v>
      </c>
      <c r="AH45" s="366" t="n">
        <f aca="false">IF(AH12=0,"no data", AVERAGE(AH12:AH18))</f>
        <v>0.837721923743841</v>
      </c>
      <c r="AI45" s="366" t="n">
        <f aca="false">IF(AI12=0,"no data", AVERAGE(AI12:AI18))</f>
        <v>0.987611781801923</v>
      </c>
      <c r="AJ45" s="366" t="n">
        <f aca="false">IF(AJ12=0,"no data", AVERAGE(AJ12:AJ18))</f>
        <v>0.856168610174828</v>
      </c>
      <c r="AK45" s="367" t="n">
        <f aca="false">IF(AK12=0,"no data",SUM(AK12:AK18))</f>
        <v>62.028</v>
      </c>
      <c r="AL45" s="368" t="n">
        <f aca="false">IF(AL12=0,"no data", AVERAGE(AL12:AL18))</f>
        <v>152.312857142857</v>
      </c>
      <c r="AM45" s="358" t="n">
        <f aca="false">AK45*AL45</f>
        <v>9447.66190285714</v>
      </c>
      <c r="AN45" s="358" t="n">
        <f aca="false">IF(AN12=0,"no data", SUM(AN12:AN18))</f>
        <v>166.60362</v>
      </c>
      <c r="AO45" s="367" t="n">
        <f aca="false">IF(AO12=0,"no data",AVERAGE(AO12:AO18))</f>
        <v>989.613005613503</v>
      </c>
      <c r="AP45" s="358" t="n">
        <f aca="false">AN45*AO45</f>
        <v>164873.10913429</v>
      </c>
      <c r="AQ45" s="369" t="n">
        <f aca="false">IF(AQ12=0,"no data", AVERAGE(AQ12:AQ18))</f>
        <v>8677.02248359744</v>
      </c>
      <c r="AR45" s="362"/>
      <c r="AS45" s="363"/>
      <c r="BA45" s="340"/>
      <c r="BC45" s="341"/>
      <c r="BS45" s="5"/>
      <c r="BT45" s="5"/>
      <c r="BU45" s="5"/>
    </row>
    <row r="46" customFormat="false" ht="15" hidden="false" customHeight="false" outlineLevel="0" collapsed="false">
      <c r="A46" s="341"/>
      <c r="B46" s="353" t="s">
        <v>115</v>
      </c>
      <c r="C46" s="358" t="n">
        <f aca="false">IF(C19=0,"no data", AVERAGE(C19:C25))</f>
        <v>96.4285714285714</v>
      </c>
      <c r="D46" s="365" t="n">
        <f aca="false">IF(D19=0,"no data", AVERAGE(D19:D25))</f>
        <v>0.532857142857143</v>
      </c>
      <c r="E46" s="358" t="n">
        <f aca="false">IF(E19=0,"no data", AVERAGE(E19:E25))</f>
        <v>76.2714285714286</v>
      </c>
      <c r="F46" s="358" t="n">
        <f aca="false">IF(F19=0,"no data", AVERAGE(F19:F25))</f>
        <v>105</v>
      </c>
      <c r="G46" s="358" t="n">
        <f aca="false">IF(G19=0,"no data", AVERAGE(G19:G25))</f>
        <v>88.1428571428571</v>
      </c>
      <c r="H46" s="364" t="n">
        <f aca="false">SUM(H19:H25)+INT(SUM(I19:I25)/60)</f>
        <v>159</v>
      </c>
      <c r="I46" s="364" t="n">
        <f aca="false">SUM(I19:I25)-INT(SUM(I25:I25)/60)*60</f>
        <v>9</v>
      </c>
      <c r="J46" s="364" t="n">
        <f aca="false">SUM(J19:J25)+INT(SUM(K19:K25)/60)</f>
        <v>168</v>
      </c>
      <c r="K46" s="364" t="n">
        <f aca="false">SUM(K19:K25)-INT(SUM(K19:K25)/60)*60</f>
        <v>0</v>
      </c>
      <c r="L46" s="364" t="n">
        <f aca="false">SUM(L19:L25)+INT(SUM(M19:M25)/60)</f>
        <v>7</v>
      </c>
      <c r="M46" s="364" t="n">
        <f aca="false">SUM(M19:M25)-INT(SUM(M19:M25)/60)*60</f>
        <v>59</v>
      </c>
      <c r="N46" s="364" t="n">
        <f aca="false">SUM(N19:N25)+INT(SUM(O19:O25)/60)</f>
        <v>0</v>
      </c>
      <c r="O46" s="364" t="n">
        <f aca="false">SUM(O19:O25)-INT(SUM(O19:O25)/60)*60</f>
        <v>0</v>
      </c>
      <c r="P46" s="364" t="n">
        <f aca="false">SUM(P19:P25)+INT(SUM(Q19:Q25)/60)</f>
        <v>0</v>
      </c>
      <c r="Q46" s="364" t="n">
        <f aca="false">SUM(Q19:Q25)-INT(SUM(Q19:Q25)/60)*60</f>
        <v>0</v>
      </c>
      <c r="R46" s="356" t="n">
        <f aca="false">IF(R19=0,"no data", AVERAGE(R19:R25))</f>
        <v>3414.14285714286</v>
      </c>
      <c r="S46" s="356" t="n">
        <f aca="false">IF(S19=0,"no data", AVERAGE(S19:S25))</f>
        <v>2989.28571428571</v>
      </c>
      <c r="T46" s="356" t="n">
        <f aca="false">IF(T19=0,"no data", AVERAGE(T19:T25))</f>
        <v>2894.57142857143</v>
      </c>
      <c r="U46" s="370" t="n">
        <f aca="false">IF(U19=0,"no data", SUM(U19:U25))</f>
        <v>19546</v>
      </c>
      <c r="V46" s="370" t="n">
        <f aca="false">IF(V19=0,"no data", SUM(V19:V25))</f>
        <v>20242</v>
      </c>
      <c r="W46" s="370" t="n">
        <f aca="false">IF(W19=0,"no data", AVERAGE(W19:W25))</f>
        <v>41</v>
      </c>
      <c r="X46" s="358" t="str">
        <f aca="false">IF(AND(X19=0,X20=0,X21=0,X22=0,X23=0,X24=0,X25=0),"No outage",SUM(X19:X25))</f>
        <v>No outage</v>
      </c>
      <c r="Y46" s="370" t="n">
        <f aca="false">IF(Y19=0,"no data", AVERAGE(Y19:Y25))</f>
        <v>42.7142857142857</v>
      </c>
      <c r="Z46" s="358" t="str">
        <f aca="false">IF(AND(Z19=0,Z20=0,Z21=0,Z22=0,Z23=0,Z24=0,Z25=0),"No outage",SUM(Z19:Z25))</f>
        <v>No outage</v>
      </c>
      <c r="AA46" s="359" t="str">
        <f aca="false">IF(AND(AB19=0,AB20=0,AB21=0,AB22=0,AB23=0, AB24=0,AB25=0),"No outage",SUM(AB19:AB25))</f>
        <v>No outage</v>
      </c>
      <c r="AB46" s="359" t="n">
        <f aca="false">IF(AA19=0,"no data", AVERAGE(AA19:AA25))</f>
        <v>57</v>
      </c>
      <c r="AC46" s="358" t="n">
        <f aca="false">IF(AC19=0,"no data", SUM(AC19:AC25))</f>
        <v>696</v>
      </c>
      <c r="AD46" s="370" t="n">
        <f aca="false">IF(AD19=0,"no data", SUM(AD19:AD25))</f>
        <v>-716</v>
      </c>
      <c r="AE46" s="358" t="n">
        <f aca="false">IF(AE19=0,"no data", AVERAGE(AE19:AE25))</f>
        <v>126.285714285714</v>
      </c>
      <c r="AF46" s="366" t="n">
        <f aca="false">IF(AF19=0,"no data", AVERAGE(AF19:AF25))</f>
        <v>0.954044658108213</v>
      </c>
      <c r="AG46" s="358" t="n">
        <f aca="false">IF(AG19=0,"no data", AVERAGE(AG19:AG25))</f>
        <v>142.255952380952</v>
      </c>
      <c r="AH46" s="366" t="n">
        <f aca="false">IF(AH19=0,"no data", AVERAGE(AH19:AH25))</f>
        <v>0.817565693490087</v>
      </c>
      <c r="AI46" s="366" t="n">
        <f aca="false">IF(AI19=0,"no data", AVERAGE(AI19:AI25))</f>
        <v>1</v>
      </c>
      <c r="AJ46" s="366" t="n">
        <f aca="false">IF(AJ19=0,"no data", AVERAGE(AJ19:AJ25))</f>
        <v>0.87354909457873</v>
      </c>
      <c r="AK46" s="358" t="n">
        <f aca="false">IF(AK19=0,"no data", SUM(AK19:AK25))</f>
        <v>64.369</v>
      </c>
      <c r="AL46" s="358" t="n">
        <f aca="false">IF(AL19=0,"no data", AVERAGE(AL19:AL25))</f>
        <v>152.121428571429</v>
      </c>
      <c r="AM46" s="358" t="n">
        <f aca="false">AK46*AL46</f>
        <v>9791.90423571429</v>
      </c>
      <c r="AN46" s="358" t="n">
        <f aca="false">IF(AN19=0,"no data", SUM(AN19:AN24))</f>
        <v>142.50985</v>
      </c>
      <c r="AO46" s="358" t="n">
        <f aca="false">IF(AO19=0,"no data", AVERAGE(AO19:AO24))</f>
        <v>993.209816666667</v>
      </c>
      <c r="AP46" s="358" t="n">
        <f aca="false">AN46*AO46</f>
        <v>141542.181991694</v>
      </c>
      <c r="AQ46" s="369" t="n">
        <f aca="false">IF(AQ19=0,"no data", AVERAGE(AQ19:AQ25))</f>
        <v>8709.24276553939</v>
      </c>
      <c r="AR46" s="362"/>
      <c r="AS46" s="363"/>
      <c r="AT46" s="341"/>
      <c r="AU46" s="341"/>
      <c r="AV46" s="341"/>
      <c r="AW46" s="341"/>
      <c r="AY46" s="341"/>
      <c r="AZ46" s="341"/>
      <c r="BA46" s="340"/>
      <c r="BB46" s="341"/>
      <c r="BC46" s="341"/>
      <c r="BD46" s="341"/>
      <c r="BE46" s="341"/>
      <c r="BF46" s="341"/>
      <c r="BG46" s="341"/>
      <c r="BS46" s="5"/>
      <c r="BT46" s="5"/>
      <c r="BU46" s="5"/>
    </row>
    <row r="47" customFormat="false" ht="15" hidden="false" customHeight="false" outlineLevel="0" collapsed="false">
      <c r="B47" s="353" t="s">
        <v>116</v>
      </c>
      <c r="C47" s="358" t="n">
        <f aca="false">IF(C26=0,"no data", AVERAGE(C26:C32))</f>
        <v>93.3457142857143</v>
      </c>
      <c r="D47" s="358" t="n">
        <f aca="false">IF(D26=0,"no data", AVERAGE(D26:D32))</f>
        <v>0.547742857142857</v>
      </c>
      <c r="E47" s="358" t="n">
        <f aca="false">IF(E26=0,"no data", AVERAGE(E26:E32))</f>
        <v>74.7514285714286</v>
      </c>
      <c r="F47" s="358" t="n">
        <f aca="false">IF(F26=0,"no data", AVERAGE(F26:F32))</f>
        <v>104.428571428571</v>
      </c>
      <c r="G47" s="358" t="n">
        <f aca="false">IF(G26=0,"no data", AVERAGE(G26:G32))</f>
        <v>82.4285714285714</v>
      </c>
      <c r="H47" s="364" t="n">
        <f aca="false">SUM(H26:H32)+INT(SUM(I26:I32)/60)</f>
        <v>122</v>
      </c>
      <c r="I47" s="364" t="n">
        <f aca="false">SUM(I26:I32)-INT(SUM(I26:I32)/60)*60</f>
        <v>29</v>
      </c>
      <c r="J47" s="364" t="n">
        <f aca="false">SUM(J26:J32)+INT(SUM(K26:K32)/60)</f>
        <v>136</v>
      </c>
      <c r="K47" s="364" t="n">
        <f aca="false">SUM(K26:K32)-INT(SUM(K26:K32)/60)*60</f>
        <v>5</v>
      </c>
      <c r="L47" s="364" t="n">
        <f aca="false">SUM(L26:L32)+INT(SUM(M26:M32)/60)</f>
        <v>43</v>
      </c>
      <c r="M47" s="364" t="n">
        <f aca="false">SUM(M26:M32)-INT(SUM(M26:M32)/60)*60</f>
        <v>36</v>
      </c>
      <c r="N47" s="364" t="n">
        <f aca="false">SUM(N26:N32)+INT(SUM(O26:O32)/60)</f>
        <v>29</v>
      </c>
      <c r="O47" s="364" t="n">
        <f aca="false">SUM(O26:O32)-INT(SUM(O26:O32)/60)*60</f>
        <v>41</v>
      </c>
      <c r="P47" s="364" t="n">
        <f aca="false">SUM(P26:P32)+INT(SUM(Q26:Q32)/60)</f>
        <v>0</v>
      </c>
      <c r="Q47" s="364" t="n">
        <f aca="false">SUM(Q26:Q32)-INT(SUM(Q26:Q32)/60)*60</f>
        <v>0</v>
      </c>
      <c r="R47" s="356" t="n">
        <f aca="false">IF(R26=0,"no data", AVERAGE(R26:R32))</f>
        <v>3463.42857142857</v>
      </c>
      <c r="S47" s="356" t="n">
        <f aca="false">IF(S26=0,"no data", AVERAGE(S26:S32))</f>
        <v>3108.42857142857</v>
      </c>
      <c r="T47" s="356" t="n">
        <f aca="false">IF(T26=0,"no data", AVERAGE(T26:T32))</f>
        <v>2318.57142857143</v>
      </c>
      <c r="U47" s="356" t="n">
        <f aca="false">IF(U26=0,"no data", SUM(U26:U32))</f>
        <v>15862</v>
      </c>
      <c r="V47" s="356" t="n">
        <f aca="false">IF(V26=0,"no data", SUM(V26:V32))</f>
        <v>16432</v>
      </c>
      <c r="W47" s="370" t="n">
        <f aca="false">IF(W26=0,"no data", AVERAGE(W26:W32))</f>
        <v>41.2857142857143</v>
      </c>
      <c r="X47" s="358" t="str">
        <f aca="false">IF(AND(X26=0,X27=0,X28=0,X29=0,X30=0,X31=0,X32=0),"No outage",SUM(X26:X32))</f>
        <v>No outage</v>
      </c>
      <c r="Y47" s="370" t="n">
        <f aca="false">IF(Y26=0,"no data", AVERAGE(Y26:Y32))</f>
        <v>43.4285714285714</v>
      </c>
      <c r="Z47" s="358" t="str">
        <f aca="false">IF(AND(Z26=0,Z27=0,Z28=0,Z29=0,Z30=0,Z31=0,Z32=0),"No outage",SUM(Z26:Z32))</f>
        <v>No outage</v>
      </c>
      <c r="AA47" s="358" t="n">
        <f aca="false">IF(AND(AA26=0,AA27=0,AA28=0,AA29=0,AA30=0,AA31=0,AA32=0),"No outage",SUM(AA26:AA32))</f>
        <v>399</v>
      </c>
      <c r="AB47" s="359" t="n">
        <f aca="false">IF(AA26=0,"no data", AVERAGE(AA26:AA32))</f>
        <v>57</v>
      </c>
      <c r="AC47" s="356" t="n">
        <f aca="false">IF(AC26=0,"no data", SUM(AC26:AC32))</f>
        <v>598</v>
      </c>
      <c r="AD47" s="356" t="n">
        <f aca="false">IF(AD26=0,"no data", SUM(AD26:AD32))</f>
        <v>-368</v>
      </c>
      <c r="AE47" s="370" t="n">
        <f aca="false">IF(AE26=0,"no data", AVERAGE(AE26:AE32))</f>
        <v>127.571428571429</v>
      </c>
      <c r="AF47" s="365" t="n">
        <f aca="false">IF(AF26=0,"no data", AVERAGE(AF26:AF32))</f>
        <v>0.763798188104783</v>
      </c>
      <c r="AG47" s="358" t="n">
        <f aca="false">IF(AG26=0,"no data", AVERAGE(AG26:AG32))</f>
        <v>144.309523809524</v>
      </c>
      <c r="AH47" s="365" t="n">
        <f aca="false">IF(AH26=0,"no data", AVERAGE(AH26:AH32))</f>
        <v>0.655654690872828</v>
      </c>
      <c r="AI47" s="365" t="n">
        <f aca="false">IF(AI26=0,"no data", AVERAGE(AI26:AI32))</f>
        <v>1</v>
      </c>
      <c r="AJ47" s="365" t="n">
        <f aca="false">IF(AJ26=0,"no data", AVERAGE(AJ26:AJ32))</f>
        <v>0.89579710098889</v>
      </c>
      <c r="AK47" s="356" t="n">
        <f aca="false">IF(AK26=0,"no data", SUM(AK26:AK32))</f>
        <v>52.237</v>
      </c>
      <c r="AL47" s="358" t="n">
        <f aca="false">IF(AL26=0,"no data", AVERAGE(AL26:AL32))</f>
        <v>154.232857142857</v>
      </c>
      <c r="AM47" s="358" t="n">
        <f aca="false">AK47*AL47</f>
        <v>8056.66175857143</v>
      </c>
      <c r="AN47" s="358" t="n">
        <f aca="false">IF(AN26=0,"no data", SUM(AN26:AN32))</f>
        <v>131.019</v>
      </c>
      <c r="AO47" s="358" t="n">
        <f aca="false">IF(AO26=0,"no data", AVERAGE(AO26:AO32))</f>
        <v>998.3326</v>
      </c>
      <c r="AP47" s="358" t="n">
        <f aca="false">AN47*AO47</f>
        <v>130800.5389194</v>
      </c>
      <c r="AQ47" s="369" t="n">
        <f aca="false">IF(AQ26=0,"no data", AVERAGE(AQ26:AQ32))</f>
        <v>8783.44696580547</v>
      </c>
      <c r="AR47" s="362"/>
      <c r="AS47" s="363"/>
      <c r="BA47" s="340"/>
      <c r="BC47" s="341"/>
      <c r="BS47" s="5"/>
      <c r="BT47" s="5"/>
      <c r="BU47" s="5"/>
    </row>
    <row r="48" customFormat="false" ht="15" hidden="false" customHeight="false" outlineLevel="0" collapsed="false">
      <c r="B48" s="353" t="s">
        <v>117</v>
      </c>
      <c r="C48" s="358" t="e">
        <f aca="false">IF(#REF!=0,"no data", AVERAGE(#REF!))</f>
        <v>#REF!</v>
      </c>
      <c r="D48" s="358" t="e">
        <f aca="false">IF(#REF!=0,"no data", AVERAGE(#REF!))</f>
        <v>#REF!</v>
      </c>
      <c r="E48" s="358" t="e">
        <f aca="false">IF(#REF!=0,"no data", AVERAGE(#REF!))</f>
        <v>#REF!</v>
      </c>
      <c r="F48" s="358" t="e">
        <f aca="false">IF(#REF!=0,"no data", AVERAGE(#REF!))</f>
        <v>#REF!</v>
      </c>
      <c r="G48" s="358" t="e">
        <f aca="false">IF(#REF!=0,"no data", AVERAGE(#REF!))</f>
        <v>#REF!</v>
      </c>
      <c r="H48" s="364" t="e">
        <f aca="false">SUM(#REF!)+INT(SUM(#REF!)/60)</f>
        <v>#REF!</v>
      </c>
      <c r="I48" s="364" t="e">
        <f aca="false">SUM(#REF!)-INT(SUM(#REF!)/60)*60</f>
        <v>#REF!</v>
      </c>
      <c r="J48" s="364" t="e">
        <f aca="false">SUM(#REF!)+INT(SUM(#REF!)/60)</f>
        <v>#REF!</v>
      </c>
      <c r="K48" s="364" t="e">
        <f aca="false">SUM(#REF!)-INT(SUM(#REF!)/60)*60</f>
        <v>#REF!</v>
      </c>
      <c r="L48" s="364" t="e">
        <f aca="false">SUM(#REF!)+INT(SUM(#REF!)/60)</f>
        <v>#REF!</v>
      </c>
      <c r="M48" s="364" t="e">
        <f aca="false">SUM(#REF!)-INT(SUM(#REF!)/60)*60</f>
        <v>#REF!</v>
      </c>
      <c r="N48" s="364" t="e">
        <f aca="false">SUM(#REF!)+INT(SUM(#REF!)/60)</f>
        <v>#REF!</v>
      </c>
      <c r="O48" s="364" t="e">
        <f aca="false">SUM(#REF!)-INT(SUM(#REF!)/60)*60</f>
        <v>#REF!</v>
      </c>
      <c r="P48" s="364" t="e">
        <f aca="false">SUM(#REF!)+INT(SUM(#REF!)/60)</f>
        <v>#REF!</v>
      </c>
      <c r="Q48" s="364" t="e">
        <f aca="false">SUM(#REF!)-INT(SUM(#REF!)/60)*60</f>
        <v>#REF!</v>
      </c>
      <c r="R48" s="356" t="e">
        <f aca="false">IF(#REF!=0,"no data", AVERAGE(#REF!))</f>
        <v>#REF!</v>
      </c>
      <c r="S48" s="356" t="e">
        <f aca="false">IF(#REF!=0,"no data", AVERAGE(#REF!))</f>
        <v>#REF!</v>
      </c>
      <c r="T48" s="356" t="e">
        <f aca="false">IF(#REF!=0,"no data", AVERAGE(#REF!))</f>
        <v>#REF!</v>
      </c>
      <c r="U48" s="356" t="e">
        <f aca="false">IF(#REF!=0,"no data", SUM(#REF!))</f>
        <v>#REF!</v>
      </c>
      <c r="V48" s="356" t="e">
        <f aca="false">IF(#REF!=0,"no data", SUM(#REF!))</f>
        <v>#REF!</v>
      </c>
      <c r="W48" s="370" t="e">
        <f aca="false">IF(#REF!=0,"no data", AVERAGE(#REF!))</f>
        <v>#REF!</v>
      </c>
      <c r="X48" s="358" t="e">
        <f aca="false">IF(AND(#REF!=0,#REF!=0,#REF!=0,#REF!=0,#REF!=0,#REF!=0,#REF!=0),"No outage",SUM(#REF!))</f>
        <v>#REF!</v>
      </c>
      <c r="Y48" s="370" t="e">
        <f aca="false">IF(#REF!=0,"no data", AVERAGE(#REF!))</f>
        <v>#REF!</v>
      </c>
      <c r="Z48" s="358" t="e">
        <f aca="false">IF(AND(#REF!=0,#REF!=0,#REF!=0,#REF!=0,#REF!=0,#REF!=0,#REF!=0),"No outage",SUM(#REF!))</f>
        <v>#REF!</v>
      </c>
      <c r="AA48" s="358" t="e">
        <f aca="false">IF(AND(#REF!=0,#REF!=0,#REF!=0,#REF!=0,#REF!=0,#REF!=0,#REF!=0),"No outage",SUM(#REF!))</f>
        <v>#REF!</v>
      </c>
      <c r="AB48" s="359" t="e">
        <f aca="false">IF(#REF!=0,"no data", AVERAGE(#REF!))</f>
        <v>#REF!</v>
      </c>
      <c r="AC48" s="356" t="e">
        <f aca="false">IF(#REF!=0,"no data", SUM(#REF!))</f>
        <v>#REF!</v>
      </c>
      <c r="AD48" s="356" t="e">
        <f aca="false">IF(#REF!=0,"no data", SUM(#REF!))</f>
        <v>#REF!</v>
      </c>
      <c r="AE48" s="370" t="e">
        <f aca="false">IF(#REF!=0,"no data", AVERAGE(#REF!))</f>
        <v>#REF!</v>
      </c>
      <c r="AF48" s="365" t="e">
        <f aca="false">IF(#REF!=0,"no data", AVERAGE(#REF!))</f>
        <v>#REF!</v>
      </c>
      <c r="AG48" s="358" t="e">
        <f aca="false">IF(#REF!=0,"no data", AVERAGE(#REF!))</f>
        <v>#REF!</v>
      </c>
      <c r="AH48" s="365" t="e">
        <f aca="false">IF(#REF!=0,"no data", AVERAGE(#REF!))</f>
        <v>#REF!</v>
      </c>
      <c r="AI48" s="365" t="e">
        <f aca="false">IF(AI27=0,"no data", AVERAGE(#REF!))</f>
        <v>#REF!</v>
      </c>
      <c r="AJ48" s="365" t="e">
        <f aca="false">IF(#REF!=0,"no data", AVERAGE(#REF!))</f>
        <v>#REF!</v>
      </c>
      <c r="AK48" s="356" t="e">
        <f aca="false">IF(#REF!=0,"no data", SUM(#REF!))</f>
        <v>#REF!</v>
      </c>
      <c r="AL48" s="358" t="e">
        <f aca="false">IF(#REF!=0,"no data", AVERAGE(#REF!))</f>
        <v>#REF!</v>
      </c>
      <c r="AM48" s="358" t="e">
        <f aca="false">AK48*AL48</f>
        <v>#REF!</v>
      </c>
      <c r="AN48" s="358" t="e">
        <f aca="false">IF(#REF!=0,"no data", SUM(#REF!))</f>
        <v>#REF!</v>
      </c>
      <c r="AO48" s="358" t="e">
        <f aca="false">IF(#REF!=0,"no data", AVERAGE(#REF!))</f>
        <v>#REF!</v>
      </c>
      <c r="AP48" s="358" t="e">
        <f aca="false">AN48*AO48</f>
        <v>#REF!</v>
      </c>
      <c r="AQ48" s="358" t="e">
        <f aca="false">IF(#REF!=0,"no data", AVERAGE(#REF!))</f>
        <v>#REF!</v>
      </c>
      <c r="AR48" s="362"/>
      <c r="AS48" s="363"/>
      <c r="BA48" s="340"/>
      <c r="BC48" s="341"/>
      <c r="BS48" s="5"/>
      <c r="BT48" s="5"/>
      <c r="BU48" s="5"/>
    </row>
    <row r="49" customFormat="false" ht="15" hidden="false" customHeight="false" outlineLevel="0" collapsed="false">
      <c r="B49" s="2"/>
      <c r="C49" s="371"/>
      <c r="D49" s="371"/>
      <c r="E49" s="371"/>
      <c r="F49" s="371"/>
      <c r="G49" s="372"/>
      <c r="H49" s="372"/>
      <c r="I49" s="372"/>
      <c r="J49" s="372"/>
      <c r="K49" s="373"/>
      <c r="L49" s="373"/>
      <c r="M49" s="373"/>
      <c r="N49" s="373"/>
      <c r="O49" s="374"/>
      <c r="P49" s="374"/>
      <c r="Q49" s="371"/>
      <c r="R49" s="371"/>
      <c r="S49" s="371"/>
      <c r="T49" s="371"/>
      <c r="U49" s="371"/>
      <c r="V49" s="371"/>
      <c r="W49" s="371"/>
      <c r="X49" s="371"/>
      <c r="Y49" s="371"/>
      <c r="Z49" s="371"/>
      <c r="AA49" s="371"/>
      <c r="AB49" s="371"/>
      <c r="AC49" s="374"/>
      <c r="AD49" s="374"/>
      <c r="AE49" s="371"/>
      <c r="AF49" s="374"/>
      <c r="AG49" s="374"/>
      <c r="AH49" s="371"/>
      <c r="AI49" s="371"/>
      <c r="AJ49" s="371"/>
      <c r="AK49" s="371"/>
      <c r="AL49" s="371"/>
      <c r="AM49" s="371"/>
      <c r="AQ49" s="352"/>
      <c r="AR49" s="352"/>
      <c r="AS49" s="352"/>
      <c r="AT49" s="352"/>
      <c r="BA49" s="340"/>
      <c r="BC49" s="341"/>
      <c r="BS49" s="5"/>
      <c r="BT49" s="5"/>
      <c r="BU49" s="5"/>
    </row>
    <row r="50" customFormat="false" ht="15.75" hidden="false" customHeight="false" outlineLevel="0" collapsed="false">
      <c r="B50" s="2"/>
      <c r="C50" s="371"/>
      <c r="D50" s="371"/>
      <c r="E50" s="371"/>
      <c r="F50" s="371"/>
      <c r="G50" s="372"/>
      <c r="H50" s="372"/>
      <c r="I50" s="372"/>
      <c r="J50" s="372"/>
      <c r="K50" s="373"/>
      <c r="L50" s="373"/>
      <c r="M50" s="373"/>
      <c r="N50" s="373"/>
      <c r="O50" s="374"/>
      <c r="P50" s="374"/>
      <c r="Q50" s="371"/>
      <c r="R50" s="371"/>
      <c r="S50" s="371"/>
      <c r="T50" s="371"/>
      <c r="U50" s="371"/>
      <c r="V50" s="371"/>
      <c r="W50" s="371"/>
      <c r="X50" s="371"/>
      <c r="Y50" s="371"/>
      <c r="Z50" s="371"/>
      <c r="AA50" s="371"/>
      <c r="AB50" s="371"/>
      <c r="AC50" s="374"/>
      <c r="AD50" s="374"/>
      <c r="AE50" s="371"/>
      <c r="AF50" s="374"/>
      <c r="AG50" s="374"/>
      <c r="AH50" s="371"/>
      <c r="AI50" s="371"/>
      <c r="AJ50" s="371"/>
      <c r="AK50" s="371"/>
      <c r="AL50" s="371"/>
      <c r="AM50" s="371"/>
      <c r="AQ50" s="352"/>
      <c r="AR50" s="352"/>
      <c r="AS50" s="352"/>
      <c r="AT50" s="352"/>
      <c r="BA50" s="340"/>
      <c r="BC50" s="341"/>
      <c r="BS50" s="5"/>
      <c r="BT50" s="5"/>
      <c r="BU50" s="5"/>
    </row>
    <row r="51" customFormat="false" ht="16.5" hidden="false" customHeight="false" outlineLevel="0" collapsed="false">
      <c r="B51" s="375" t="s">
        <v>194</v>
      </c>
      <c r="C51" s="376" t="s">
        <v>195</v>
      </c>
      <c r="D51" s="376"/>
      <c r="E51" s="376"/>
      <c r="F51" s="376"/>
      <c r="G51" s="376"/>
      <c r="H51" s="376"/>
      <c r="I51" s="376"/>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4"/>
      <c r="AG51" s="374"/>
      <c r="AH51" s="371"/>
      <c r="AI51" s="371"/>
      <c r="AJ51" s="371"/>
      <c r="AK51" s="371"/>
      <c r="AL51" s="371"/>
      <c r="AM51" s="371"/>
      <c r="AQ51" s="352"/>
      <c r="AR51" s="352"/>
      <c r="AS51" s="352"/>
      <c r="AT51" s="352"/>
      <c r="BA51" s="340"/>
      <c r="BS51" s="5"/>
      <c r="BT51" s="5"/>
      <c r="BU51" s="5"/>
    </row>
    <row r="52" customFormat="false" ht="15.75" hidden="false" customHeight="true" outlineLevel="0" collapsed="false">
      <c r="B52" s="377" t="n">
        <v>43252</v>
      </c>
      <c r="C52" s="378" t="s">
        <v>256</v>
      </c>
      <c r="D52" s="378"/>
      <c r="E52" s="378"/>
      <c r="F52" s="378"/>
      <c r="G52" s="378"/>
      <c r="H52" s="378"/>
      <c r="I52" s="378"/>
      <c r="J52" s="378"/>
      <c r="K52" s="378"/>
      <c r="L52" s="378"/>
      <c r="M52" s="378"/>
      <c r="N52" s="378"/>
      <c r="O52" s="378"/>
      <c r="P52" s="378"/>
      <c r="Q52" s="378"/>
      <c r="R52" s="378"/>
      <c r="S52" s="378"/>
      <c r="T52" s="378"/>
      <c r="U52" s="378"/>
      <c r="V52" s="378"/>
      <c r="W52" s="378"/>
      <c r="X52" s="378"/>
      <c r="Y52" s="378"/>
      <c r="Z52" s="378"/>
      <c r="AA52" s="378"/>
      <c r="AB52" s="378"/>
      <c r="AC52" s="378"/>
      <c r="AD52" s="378"/>
      <c r="AE52" s="378"/>
      <c r="AF52" s="374"/>
      <c r="AG52" s="374"/>
      <c r="AH52" s="371"/>
      <c r="AI52" s="371"/>
      <c r="AJ52" s="371"/>
      <c r="AK52" s="371"/>
      <c r="AL52" s="371"/>
      <c r="AM52" s="371"/>
      <c r="AQ52" s="352"/>
      <c r="AR52" s="352"/>
      <c r="AS52" s="352"/>
      <c r="AT52" s="352"/>
      <c r="BA52" s="340"/>
      <c r="BS52" s="5"/>
      <c r="BT52" s="5"/>
      <c r="BU52" s="5"/>
    </row>
    <row r="53" customFormat="false" ht="15.75" hidden="false" customHeight="true" outlineLevel="0" collapsed="false">
      <c r="B53" s="377" t="n">
        <v>43253</v>
      </c>
      <c r="C53" s="378" t="s">
        <v>254</v>
      </c>
      <c r="D53" s="378"/>
      <c r="E53" s="378"/>
      <c r="F53" s="378"/>
      <c r="G53" s="378"/>
      <c r="H53" s="378"/>
      <c r="I53" s="378"/>
      <c r="J53" s="378"/>
      <c r="K53" s="378"/>
      <c r="L53" s="378"/>
      <c r="M53" s="378"/>
      <c r="N53" s="378"/>
      <c r="O53" s="378"/>
      <c r="P53" s="378"/>
      <c r="Q53" s="378"/>
      <c r="R53" s="378"/>
      <c r="S53" s="378"/>
      <c r="T53" s="378"/>
      <c r="U53" s="378"/>
      <c r="V53" s="378"/>
      <c r="W53" s="378"/>
      <c r="X53" s="378"/>
      <c r="Y53" s="378"/>
      <c r="Z53" s="378"/>
      <c r="AA53" s="378"/>
      <c r="AB53" s="378"/>
      <c r="AC53" s="378"/>
      <c r="AD53" s="378"/>
      <c r="AE53" s="378"/>
      <c r="AF53" s="374"/>
      <c r="AG53" s="374"/>
      <c r="AH53" s="371"/>
      <c r="AI53" s="371"/>
      <c r="AJ53" s="371"/>
      <c r="AK53" s="371"/>
      <c r="AL53" s="371"/>
      <c r="AM53" s="371"/>
      <c r="AQ53" s="352"/>
      <c r="AR53" s="352"/>
      <c r="AS53" s="352"/>
      <c r="AT53" s="352"/>
      <c r="BA53" s="340"/>
      <c r="BS53" s="5"/>
      <c r="BT53" s="5"/>
      <c r="BU53" s="5"/>
    </row>
    <row r="54" customFormat="false" ht="15.75" hidden="false" customHeight="true" outlineLevel="0" collapsed="false">
      <c r="B54" s="377" t="n">
        <v>43254</v>
      </c>
      <c r="C54" s="378" t="s">
        <v>257</v>
      </c>
      <c r="D54" s="378"/>
      <c r="E54" s="378"/>
      <c r="F54" s="378"/>
      <c r="G54" s="378"/>
      <c r="H54" s="378"/>
      <c r="I54" s="378"/>
      <c r="J54" s="378"/>
      <c r="K54" s="378"/>
      <c r="L54" s="378"/>
      <c r="M54" s="378"/>
      <c r="N54" s="378"/>
      <c r="O54" s="378"/>
      <c r="P54" s="378"/>
      <c r="Q54" s="378"/>
      <c r="R54" s="378"/>
      <c r="S54" s="378"/>
      <c r="T54" s="378"/>
      <c r="U54" s="378"/>
      <c r="V54" s="378"/>
      <c r="W54" s="378"/>
      <c r="X54" s="378"/>
      <c r="Y54" s="378"/>
      <c r="Z54" s="378"/>
      <c r="AA54" s="378"/>
      <c r="AB54" s="378"/>
      <c r="AC54" s="378"/>
      <c r="AD54" s="378"/>
      <c r="AE54" s="378"/>
      <c r="AF54" s="374"/>
      <c r="AG54" s="374"/>
      <c r="AH54" s="371"/>
      <c r="AI54" s="371"/>
      <c r="AJ54" s="371"/>
      <c r="AK54" s="371"/>
      <c r="AL54" s="371"/>
      <c r="AM54" s="371"/>
      <c r="AQ54" s="352"/>
      <c r="AR54" s="352"/>
      <c r="AS54" s="352"/>
      <c r="AT54" s="352"/>
      <c r="BA54" s="340"/>
      <c r="BS54" s="5"/>
      <c r="BT54" s="5"/>
      <c r="BU54" s="5"/>
    </row>
    <row r="55" customFormat="false" ht="15.75" hidden="false" customHeight="true" outlineLevel="0" collapsed="false">
      <c r="B55" s="377" t="n">
        <v>43255</v>
      </c>
      <c r="C55" s="378" t="s">
        <v>258</v>
      </c>
      <c r="D55" s="378"/>
      <c r="E55" s="378"/>
      <c r="F55" s="378"/>
      <c r="G55" s="378"/>
      <c r="H55" s="378"/>
      <c r="I55" s="378"/>
      <c r="J55" s="378"/>
      <c r="K55" s="378"/>
      <c r="L55" s="378"/>
      <c r="M55" s="378"/>
      <c r="N55" s="378"/>
      <c r="O55" s="378"/>
      <c r="P55" s="378"/>
      <c r="Q55" s="378"/>
      <c r="R55" s="378"/>
      <c r="S55" s="378"/>
      <c r="T55" s="378"/>
      <c r="U55" s="378"/>
      <c r="V55" s="378"/>
      <c r="W55" s="378"/>
      <c r="X55" s="378"/>
      <c r="Y55" s="378"/>
      <c r="Z55" s="378"/>
      <c r="AA55" s="378"/>
      <c r="AB55" s="378"/>
      <c r="AC55" s="378"/>
      <c r="AD55" s="378"/>
      <c r="AE55" s="378"/>
      <c r="AF55" s="374"/>
      <c r="AG55" s="374"/>
      <c r="AH55" s="371"/>
      <c r="AI55" s="371"/>
      <c r="AJ55" s="371"/>
      <c r="AK55" s="371"/>
      <c r="AL55" s="371"/>
      <c r="AM55" s="371"/>
      <c r="AQ55" s="352"/>
      <c r="AR55" s="352"/>
      <c r="AS55" s="352"/>
      <c r="AT55" s="352"/>
      <c r="BA55" s="340"/>
      <c r="BS55" s="5"/>
      <c r="BT55" s="5"/>
      <c r="BU55" s="5"/>
    </row>
    <row r="56" customFormat="false" ht="15.75" hidden="false" customHeight="true" outlineLevel="0" collapsed="false">
      <c r="B56" s="377" t="n">
        <v>43256</v>
      </c>
      <c r="C56" s="378" t="s">
        <v>259</v>
      </c>
      <c r="D56" s="378"/>
      <c r="E56" s="378"/>
      <c r="F56" s="378"/>
      <c r="G56" s="378"/>
      <c r="H56" s="378"/>
      <c r="I56" s="378"/>
      <c r="J56" s="378"/>
      <c r="K56" s="378"/>
      <c r="L56" s="378"/>
      <c r="M56" s="378"/>
      <c r="N56" s="378"/>
      <c r="O56" s="378"/>
      <c r="P56" s="378"/>
      <c r="Q56" s="378"/>
      <c r="R56" s="378"/>
      <c r="S56" s="378"/>
      <c r="T56" s="378"/>
      <c r="U56" s="378"/>
      <c r="V56" s="378"/>
      <c r="W56" s="378"/>
      <c r="X56" s="378"/>
      <c r="Y56" s="378"/>
      <c r="Z56" s="378"/>
      <c r="AA56" s="378"/>
      <c r="AB56" s="378"/>
      <c r="AC56" s="378"/>
      <c r="AD56" s="378"/>
      <c r="AE56" s="378"/>
      <c r="AF56" s="374"/>
      <c r="AG56" s="374"/>
      <c r="AH56" s="371"/>
      <c r="AI56" s="371"/>
      <c r="AJ56" s="371"/>
      <c r="AK56" s="371"/>
      <c r="AL56" s="371"/>
      <c r="AM56" s="371"/>
      <c r="AQ56" s="352"/>
      <c r="AR56" s="352"/>
      <c r="AS56" s="352"/>
      <c r="AT56" s="352"/>
      <c r="BA56" s="340"/>
      <c r="BS56" s="5"/>
      <c r="BT56" s="5"/>
      <c r="BU56" s="5"/>
    </row>
    <row r="57" customFormat="false" ht="15.75" hidden="false" customHeight="true" outlineLevel="0" collapsed="false">
      <c r="B57" s="377" t="n">
        <v>43257</v>
      </c>
      <c r="C57" s="378" t="s">
        <v>260</v>
      </c>
      <c r="D57" s="378"/>
      <c r="E57" s="378"/>
      <c r="F57" s="378"/>
      <c r="G57" s="378"/>
      <c r="H57" s="378"/>
      <c r="I57" s="378"/>
      <c r="J57" s="378"/>
      <c r="K57" s="378"/>
      <c r="L57" s="378"/>
      <c r="M57" s="378"/>
      <c r="N57" s="378"/>
      <c r="O57" s="378"/>
      <c r="P57" s="378"/>
      <c r="Q57" s="378"/>
      <c r="R57" s="378"/>
      <c r="S57" s="378"/>
      <c r="T57" s="378"/>
      <c r="U57" s="378"/>
      <c r="V57" s="378"/>
      <c r="W57" s="378"/>
      <c r="X57" s="378"/>
      <c r="Y57" s="378"/>
      <c r="Z57" s="378"/>
      <c r="AA57" s="378"/>
      <c r="AB57" s="378"/>
      <c r="AC57" s="378"/>
      <c r="AD57" s="378"/>
      <c r="AE57" s="378"/>
      <c r="AF57" s="374"/>
      <c r="AG57" s="374"/>
      <c r="AH57" s="371"/>
      <c r="AI57" s="371"/>
      <c r="AJ57" s="371"/>
      <c r="AK57" s="371"/>
      <c r="AL57" s="371"/>
      <c r="AM57" s="371"/>
      <c r="AQ57" s="352"/>
      <c r="AR57" s="352"/>
      <c r="AS57" s="352"/>
      <c r="AT57" s="352"/>
      <c r="BA57" s="340"/>
      <c r="BS57" s="5"/>
      <c r="BT57" s="5"/>
      <c r="BU57" s="5"/>
    </row>
    <row r="58" customFormat="false" ht="15.75" hidden="false" customHeight="true" outlineLevel="0" collapsed="false">
      <c r="B58" s="377" t="n">
        <v>43258</v>
      </c>
      <c r="C58" s="378" t="s">
        <v>261</v>
      </c>
      <c r="D58" s="378"/>
      <c r="E58" s="378"/>
      <c r="F58" s="378"/>
      <c r="G58" s="378"/>
      <c r="H58" s="378"/>
      <c r="I58" s="378"/>
      <c r="J58" s="378"/>
      <c r="K58" s="378"/>
      <c r="L58" s="378"/>
      <c r="M58" s="378"/>
      <c r="N58" s="378"/>
      <c r="O58" s="378"/>
      <c r="P58" s="378"/>
      <c r="Q58" s="378"/>
      <c r="R58" s="378"/>
      <c r="S58" s="378"/>
      <c r="T58" s="378"/>
      <c r="U58" s="378"/>
      <c r="V58" s="378"/>
      <c r="W58" s="378"/>
      <c r="X58" s="378"/>
      <c r="Y58" s="378"/>
      <c r="Z58" s="378"/>
      <c r="AA58" s="378"/>
      <c r="AB58" s="378"/>
      <c r="AC58" s="378"/>
      <c r="AD58" s="378"/>
      <c r="AE58" s="378"/>
      <c r="AF58" s="374"/>
      <c r="AG58" s="374"/>
      <c r="AH58" s="371"/>
      <c r="AI58" s="371"/>
      <c r="AJ58" s="371"/>
      <c r="AK58" s="371"/>
      <c r="AL58" s="371"/>
      <c r="AM58" s="371"/>
      <c r="AQ58" s="352"/>
      <c r="AR58" s="352"/>
      <c r="AS58" s="352"/>
      <c r="AT58" s="352"/>
      <c r="BA58" s="340"/>
      <c r="BS58" s="5"/>
      <c r="BT58" s="5"/>
      <c r="BU58" s="5"/>
    </row>
    <row r="59" customFormat="false" ht="15.75" hidden="false" customHeight="true" outlineLevel="0" collapsed="false">
      <c r="B59" s="377" t="n">
        <v>43259</v>
      </c>
      <c r="C59" s="378" t="s">
        <v>262</v>
      </c>
      <c r="D59" s="378"/>
      <c r="E59" s="378"/>
      <c r="F59" s="378"/>
      <c r="G59" s="378"/>
      <c r="H59" s="378"/>
      <c r="I59" s="378"/>
      <c r="J59" s="378"/>
      <c r="K59" s="378"/>
      <c r="L59" s="378"/>
      <c r="M59" s="378"/>
      <c r="N59" s="378"/>
      <c r="O59" s="378"/>
      <c r="P59" s="378"/>
      <c r="Q59" s="378"/>
      <c r="R59" s="378"/>
      <c r="S59" s="378"/>
      <c r="T59" s="378"/>
      <c r="U59" s="378"/>
      <c r="V59" s="378"/>
      <c r="W59" s="378"/>
      <c r="X59" s="378"/>
      <c r="Y59" s="378"/>
      <c r="Z59" s="378"/>
      <c r="AA59" s="378"/>
      <c r="AB59" s="378"/>
      <c r="AC59" s="378"/>
      <c r="AD59" s="378"/>
      <c r="AE59" s="378"/>
      <c r="AF59" s="374"/>
      <c r="AG59" s="374"/>
      <c r="AH59" s="371"/>
      <c r="AI59" s="371"/>
      <c r="AJ59" s="371"/>
      <c r="AK59" s="371"/>
      <c r="AL59" s="371"/>
      <c r="AM59" s="371"/>
      <c r="AQ59" s="352"/>
      <c r="AR59" s="352"/>
      <c r="AS59" s="352"/>
      <c r="AT59" s="352"/>
      <c r="BA59" s="340"/>
      <c r="BS59" s="5"/>
      <c r="BT59" s="5"/>
      <c r="BU59" s="5"/>
    </row>
    <row r="60" customFormat="false" ht="15.75" hidden="false" customHeight="true" outlineLevel="0" collapsed="false">
      <c r="B60" s="377" t="n">
        <v>43260</v>
      </c>
      <c r="C60" s="378" t="s">
        <v>257</v>
      </c>
      <c r="D60" s="378"/>
      <c r="E60" s="378"/>
      <c r="F60" s="378"/>
      <c r="G60" s="378"/>
      <c r="H60" s="378"/>
      <c r="I60" s="378"/>
      <c r="J60" s="378"/>
      <c r="K60" s="378"/>
      <c r="L60" s="378"/>
      <c r="M60" s="378"/>
      <c r="N60" s="378"/>
      <c r="O60" s="378"/>
      <c r="P60" s="378"/>
      <c r="Q60" s="378"/>
      <c r="R60" s="378"/>
      <c r="S60" s="378"/>
      <c r="T60" s="378"/>
      <c r="U60" s="378"/>
      <c r="V60" s="378"/>
      <c r="W60" s="378"/>
      <c r="X60" s="378"/>
      <c r="Y60" s="378"/>
      <c r="Z60" s="378"/>
      <c r="AA60" s="378"/>
      <c r="AB60" s="378"/>
      <c r="AC60" s="378"/>
      <c r="AD60" s="378"/>
      <c r="AE60" s="378"/>
      <c r="AF60" s="374"/>
      <c r="AG60" s="374"/>
      <c r="AH60" s="371"/>
      <c r="AI60" s="371"/>
      <c r="AJ60" s="371"/>
      <c r="AK60" s="371"/>
      <c r="AL60" s="371"/>
      <c r="AM60" s="371"/>
      <c r="AQ60" s="352"/>
      <c r="AR60" s="352"/>
      <c r="AS60" s="352"/>
      <c r="AT60" s="352"/>
      <c r="BA60" s="340"/>
      <c r="BS60" s="5"/>
      <c r="BT60" s="5"/>
      <c r="BU60" s="5"/>
    </row>
    <row r="61" customFormat="false" ht="15.75" hidden="false" customHeight="true" outlineLevel="0" collapsed="false">
      <c r="B61" s="377" t="n">
        <v>43261</v>
      </c>
      <c r="C61" s="378" t="s">
        <v>263</v>
      </c>
      <c r="D61" s="378"/>
      <c r="E61" s="378"/>
      <c r="F61" s="378"/>
      <c r="G61" s="378"/>
      <c r="H61" s="378"/>
      <c r="I61" s="378"/>
      <c r="J61" s="378"/>
      <c r="K61" s="378"/>
      <c r="L61" s="378"/>
      <c r="M61" s="378"/>
      <c r="N61" s="378"/>
      <c r="O61" s="378"/>
      <c r="P61" s="378"/>
      <c r="Q61" s="378"/>
      <c r="R61" s="378"/>
      <c r="S61" s="378"/>
      <c r="T61" s="378"/>
      <c r="U61" s="378"/>
      <c r="V61" s="378"/>
      <c r="W61" s="378"/>
      <c r="X61" s="378"/>
      <c r="Y61" s="378"/>
      <c r="Z61" s="378"/>
      <c r="AA61" s="378"/>
      <c r="AB61" s="378"/>
      <c r="AC61" s="378"/>
      <c r="AD61" s="378"/>
      <c r="AE61" s="378"/>
      <c r="AF61" s="374"/>
      <c r="AG61" s="374"/>
      <c r="AH61" s="371"/>
      <c r="AI61" s="371"/>
      <c r="AJ61" s="371"/>
      <c r="AK61" s="371"/>
      <c r="AL61" s="371"/>
      <c r="AM61" s="371"/>
      <c r="AQ61" s="352"/>
      <c r="AR61" s="352"/>
      <c r="AS61" s="352"/>
      <c r="AT61" s="352"/>
      <c r="BA61" s="340"/>
      <c r="BS61" s="5"/>
      <c r="BT61" s="5"/>
      <c r="BU61" s="5"/>
    </row>
    <row r="62" customFormat="false" ht="15.75" hidden="false" customHeight="true" outlineLevel="0" collapsed="false">
      <c r="B62" s="377" t="n">
        <v>43262</v>
      </c>
      <c r="C62" s="378" t="s">
        <v>264</v>
      </c>
      <c r="D62" s="378"/>
      <c r="E62" s="378"/>
      <c r="F62" s="378"/>
      <c r="G62" s="378"/>
      <c r="H62" s="378"/>
      <c r="I62" s="378"/>
      <c r="J62" s="378"/>
      <c r="K62" s="378"/>
      <c r="L62" s="378"/>
      <c r="M62" s="378"/>
      <c r="N62" s="378"/>
      <c r="O62" s="378"/>
      <c r="P62" s="378"/>
      <c r="Q62" s="378"/>
      <c r="R62" s="378"/>
      <c r="S62" s="378"/>
      <c r="T62" s="378"/>
      <c r="U62" s="378"/>
      <c r="V62" s="378"/>
      <c r="W62" s="378"/>
      <c r="X62" s="378"/>
      <c r="Y62" s="378"/>
      <c r="Z62" s="378"/>
      <c r="AA62" s="378"/>
      <c r="AB62" s="378"/>
      <c r="AC62" s="378"/>
      <c r="AD62" s="378"/>
      <c r="AE62" s="378"/>
      <c r="AF62" s="374"/>
      <c r="AG62" s="374"/>
      <c r="AH62" s="371"/>
      <c r="AI62" s="371"/>
      <c r="AJ62" s="371"/>
      <c r="AK62" s="371"/>
      <c r="AL62" s="371"/>
      <c r="AM62" s="371"/>
      <c r="AQ62" s="352"/>
      <c r="AR62" s="352"/>
      <c r="AS62" s="352"/>
      <c r="AT62" s="352"/>
      <c r="BA62" s="340"/>
      <c r="BS62" s="5"/>
      <c r="BT62" s="5"/>
      <c r="BU62" s="5"/>
    </row>
    <row r="63" customFormat="false" ht="15.75" hidden="false" customHeight="true" outlineLevel="0" collapsed="false">
      <c r="B63" s="377" t="n">
        <v>43263</v>
      </c>
      <c r="C63" s="378" t="s">
        <v>265</v>
      </c>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8"/>
      <c r="AC63" s="378"/>
      <c r="AD63" s="378"/>
      <c r="AE63" s="378"/>
      <c r="AF63" s="374"/>
      <c r="AG63" s="374"/>
      <c r="AH63" s="371"/>
      <c r="AI63" s="371"/>
      <c r="AJ63" s="371"/>
      <c r="AK63" s="371"/>
      <c r="AL63" s="371"/>
      <c r="AM63" s="371"/>
      <c r="AQ63" s="352"/>
      <c r="AR63" s="352"/>
      <c r="AS63" s="352"/>
      <c r="AT63" s="352"/>
      <c r="BA63" s="340"/>
      <c r="BS63" s="5"/>
      <c r="BT63" s="5"/>
      <c r="BU63" s="5"/>
    </row>
    <row r="64" customFormat="false" ht="15.75" hidden="false" customHeight="true" outlineLevel="0" collapsed="false">
      <c r="B64" s="377" t="n">
        <v>43264</v>
      </c>
      <c r="C64" s="378" t="s">
        <v>266</v>
      </c>
      <c r="D64" s="378"/>
      <c r="E64" s="378"/>
      <c r="F64" s="378"/>
      <c r="G64" s="378"/>
      <c r="H64" s="378"/>
      <c r="I64" s="378"/>
      <c r="J64" s="378"/>
      <c r="K64" s="378"/>
      <c r="L64" s="378"/>
      <c r="M64" s="378"/>
      <c r="N64" s="378"/>
      <c r="O64" s="378"/>
      <c r="P64" s="378"/>
      <c r="Q64" s="378"/>
      <c r="R64" s="378"/>
      <c r="S64" s="378"/>
      <c r="T64" s="378"/>
      <c r="U64" s="378"/>
      <c r="V64" s="378"/>
      <c r="W64" s="378"/>
      <c r="X64" s="378"/>
      <c r="Y64" s="378"/>
      <c r="Z64" s="378"/>
      <c r="AA64" s="378"/>
      <c r="AB64" s="378"/>
      <c r="AC64" s="378"/>
      <c r="AD64" s="378"/>
      <c r="AE64" s="378"/>
      <c r="AF64" s="374"/>
      <c r="AG64" s="374"/>
      <c r="AH64" s="371"/>
      <c r="AI64" s="371"/>
      <c r="AJ64" s="371"/>
      <c r="AK64" s="371"/>
      <c r="AL64" s="371"/>
      <c r="AM64" s="371"/>
      <c r="AQ64" s="352"/>
      <c r="AR64" s="352"/>
      <c r="AS64" s="352"/>
      <c r="AT64" s="352"/>
      <c r="BA64" s="340"/>
      <c r="BS64" s="5"/>
      <c r="BT64" s="5"/>
      <c r="BU64" s="5"/>
    </row>
    <row r="65" customFormat="false" ht="15.75" hidden="false" customHeight="true" outlineLevel="0" collapsed="false">
      <c r="B65" s="377" t="n">
        <v>43265</v>
      </c>
      <c r="C65" s="378" t="s">
        <v>266</v>
      </c>
      <c r="D65" s="378"/>
      <c r="E65" s="378"/>
      <c r="F65" s="378"/>
      <c r="G65" s="378"/>
      <c r="H65" s="378"/>
      <c r="I65" s="378"/>
      <c r="J65" s="378"/>
      <c r="K65" s="378"/>
      <c r="L65" s="378"/>
      <c r="M65" s="378"/>
      <c r="N65" s="378"/>
      <c r="O65" s="378"/>
      <c r="P65" s="378"/>
      <c r="Q65" s="378"/>
      <c r="R65" s="378"/>
      <c r="S65" s="378"/>
      <c r="T65" s="378"/>
      <c r="U65" s="378"/>
      <c r="V65" s="378"/>
      <c r="W65" s="378"/>
      <c r="X65" s="378"/>
      <c r="Y65" s="378"/>
      <c r="Z65" s="378"/>
      <c r="AA65" s="378"/>
      <c r="AB65" s="378"/>
      <c r="AC65" s="378"/>
      <c r="AD65" s="378"/>
      <c r="AE65" s="378"/>
      <c r="AF65" s="374"/>
      <c r="AG65" s="374"/>
      <c r="AH65" s="371"/>
      <c r="AI65" s="371"/>
      <c r="AJ65" s="371"/>
      <c r="AK65" s="371"/>
      <c r="AL65" s="371"/>
      <c r="AM65" s="371"/>
      <c r="AQ65" s="352"/>
      <c r="AR65" s="352"/>
      <c r="AS65" s="352"/>
      <c r="AT65" s="352"/>
      <c r="BA65" s="340"/>
      <c r="BS65" s="5"/>
      <c r="BT65" s="5"/>
      <c r="BU65" s="5"/>
    </row>
    <row r="66" customFormat="false" ht="15.75" hidden="false" customHeight="true" outlineLevel="0" collapsed="false">
      <c r="B66" s="377" t="n">
        <v>43266</v>
      </c>
      <c r="C66" s="378" t="s">
        <v>266</v>
      </c>
      <c r="D66" s="378"/>
      <c r="E66" s="378"/>
      <c r="F66" s="378"/>
      <c r="G66" s="378"/>
      <c r="H66" s="378"/>
      <c r="I66" s="378"/>
      <c r="J66" s="378"/>
      <c r="K66" s="378"/>
      <c r="L66" s="378"/>
      <c r="M66" s="378"/>
      <c r="N66" s="378"/>
      <c r="O66" s="378"/>
      <c r="P66" s="378"/>
      <c r="Q66" s="378"/>
      <c r="R66" s="378"/>
      <c r="S66" s="378"/>
      <c r="T66" s="378"/>
      <c r="U66" s="378"/>
      <c r="V66" s="378"/>
      <c r="W66" s="378"/>
      <c r="X66" s="378"/>
      <c r="Y66" s="378"/>
      <c r="Z66" s="378"/>
      <c r="AA66" s="378"/>
      <c r="AB66" s="378"/>
      <c r="AC66" s="378"/>
      <c r="AD66" s="378"/>
      <c r="AE66" s="378"/>
      <c r="AF66" s="374"/>
      <c r="AG66" s="374"/>
      <c r="AH66" s="371"/>
      <c r="AI66" s="371"/>
      <c r="AJ66" s="371"/>
      <c r="AK66" s="371"/>
      <c r="AL66" s="371"/>
      <c r="AM66" s="371"/>
      <c r="AQ66" s="352"/>
      <c r="AR66" s="352"/>
      <c r="AS66" s="352"/>
      <c r="AT66" s="352"/>
      <c r="BA66" s="340"/>
      <c r="BS66" s="5"/>
      <c r="BT66" s="5"/>
      <c r="BU66" s="5"/>
    </row>
    <row r="67" customFormat="false" ht="15.75" hidden="false" customHeight="true" outlineLevel="0" collapsed="false">
      <c r="B67" s="377" t="n">
        <v>43267</v>
      </c>
      <c r="C67" s="378" t="s">
        <v>267</v>
      </c>
      <c r="D67" s="378"/>
      <c r="E67" s="378"/>
      <c r="F67" s="378"/>
      <c r="G67" s="378"/>
      <c r="H67" s="378"/>
      <c r="I67" s="378"/>
      <c r="J67" s="378"/>
      <c r="K67" s="378"/>
      <c r="L67" s="378"/>
      <c r="M67" s="378"/>
      <c r="N67" s="378"/>
      <c r="O67" s="378"/>
      <c r="P67" s="378"/>
      <c r="Q67" s="378"/>
      <c r="R67" s="378"/>
      <c r="S67" s="378"/>
      <c r="T67" s="378"/>
      <c r="U67" s="378"/>
      <c r="V67" s="378"/>
      <c r="W67" s="378"/>
      <c r="X67" s="378"/>
      <c r="Y67" s="378"/>
      <c r="Z67" s="378"/>
      <c r="AA67" s="378"/>
      <c r="AB67" s="378"/>
      <c r="AC67" s="378"/>
      <c r="AD67" s="378"/>
      <c r="AE67" s="378"/>
      <c r="AF67" s="374"/>
      <c r="AG67" s="374"/>
      <c r="AH67" s="371"/>
      <c r="AI67" s="371"/>
      <c r="AJ67" s="371"/>
      <c r="AK67" s="371"/>
      <c r="AL67" s="371"/>
      <c r="AM67" s="371"/>
      <c r="AQ67" s="352"/>
      <c r="AR67" s="352"/>
      <c r="AS67" s="352"/>
      <c r="AT67" s="352"/>
      <c r="BA67" s="340"/>
      <c r="BS67" s="5"/>
      <c r="BT67" s="5"/>
      <c r="BU67" s="5"/>
    </row>
    <row r="68" customFormat="false" ht="15.75" hidden="false" customHeight="true" outlineLevel="0" collapsed="false">
      <c r="B68" s="377" t="n">
        <v>43268</v>
      </c>
      <c r="C68" s="378" t="s">
        <v>268</v>
      </c>
      <c r="D68" s="378"/>
      <c r="E68" s="378"/>
      <c r="F68" s="378"/>
      <c r="G68" s="378"/>
      <c r="H68" s="378"/>
      <c r="I68" s="378"/>
      <c r="J68" s="378"/>
      <c r="K68" s="378"/>
      <c r="L68" s="378"/>
      <c r="M68" s="378"/>
      <c r="N68" s="378"/>
      <c r="O68" s="378"/>
      <c r="P68" s="378"/>
      <c r="Q68" s="378"/>
      <c r="R68" s="378"/>
      <c r="S68" s="378"/>
      <c r="T68" s="378"/>
      <c r="U68" s="378"/>
      <c r="V68" s="378"/>
      <c r="W68" s="378"/>
      <c r="X68" s="378"/>
      <c r="Y68" s="378"/>
      <c r="Z68" s="378"/>
      <c r="AA68" s="378"/>
      <c r="AB68" s="378"/>
      <c r="AC68" s="378"/>
      <c r="AD68" s="378"/>
      <c r="AE68" s="378"/>
      <c r="AF68" s="374"/>
      <c r="AG68" s="374"/>
      <c r="AH68" s="371"/>
      <c r="AI68" s="371"/>
      <c r="AJ68" s="371"/>
      <c r="AK68" s="371"/>
      <c r="AL68" s="371"/>
      <c r="AM68" s="371"/>
      <c r="AQ68" s="352"/>
      <c r="AR68" s="352"/>
      <c r="AS68" s="352"/>
      <c r="AT68" s="352"/>
      <c r="BA68" s="340"/>
      <c r="BS68" s="5"/>
      <c r="BT68" s="5"/>
      <c r="BU68" s="5"/>
    </row>
    <row r="69" customFormat="false" ht="15.75" hidden="false" customHeight="true" outlineLevel="0" collapsed="false">
      <c r="B69" s="377" t="n">
        <v>43269</v>
      </c>
      <c r="C69" s="378" t="s">
        <v>269</v>
      </c>
      <c r="D69" s="378"/>
      <c r="E69" s="378"/>
      <c r="F69" s="378"/>
      <c r="G69" s="378"/>
      <c r="H69" s="378"/>
      <c r="I69" s="378"/>
      <c r="J69" s="378"/>
      <c r="K69" s="378"/>
      <c r="L69" s="378"/>
      <c r="M69" s="378"/>
      <c r="N69" s="378"/>
      <c r="O69" s="378"/>
      <c r="P69" s="378"/>
      <c r="Q69" s="378"/>
      <c r="R69" s="378"/>
      <c r="S69" s="378"/>
      <c r="T69" s="378"/>
      <c r="U69" s="378"/>
      <c r="V69" s="378"/>
      <c r="W69" s="378"/>
      <c r="X69" s="378"/>
      <c r="Y69" s="378"/>
      <c r="Z69" s="378"/>
      <c r="AA69" s="378"/>
      <c r="AB69" s="378"/>
      <c r="AC69" s="378"/>
      <c r="AD69" s="378"/>
      <c r="AE69" s="378"/>
      <c r="AF69" s="374"/>
      <c r="AG69" s="374"/>
      <c r="AH69" s="371"/>
      <c r="AI69" s="371"/>
      <c r="AJ69" s="371"/>
      <c r="AK69" s="371"/>
      <c r="AL69" s="371"/>
      <c r="AM69" s="371"/>
      <c r="AQ69" s="352"/>
      <c r="AR69" s="352"/>
      <c r="AS69" s="352"/>
      <c r="AT69" s="352"/>
      <c r="BA69" s="340"/>
      <c r="BS69" s="5"/>
      <c r="BT69" s="5"/>
      <c r="BU69" s="5"/>
    </row>
    <row r="70" customFormat="false" ht="15.75" hidden="false" customHeight="true" outlineLevel="0" collapsed="false">
      <c r="B70" s="377" t="n">
        <v>43270</v>
      </c>
      <c r="C70" s="378" t="s">
        <v>270</v>
      </c>
      <c r="D70" s="378"/>
      <c r="E70" s="378"/>
      <c r="F70" s="378"/>
      <c r="G70" s="378"/>
      <c r="H70" s="378"/>
      <c r="I70" s="378"/>
      <c r="J70" s="378"/>
      <c r="K70" s="378"/>
      <c r="L70" s="378"/>
      <c r="M70" s="378"/>
      <c r="N70" s="378"/>
      <c r="O70" s="378"/>
      <c r="P70" s="378"/>
      <c r="Q70" s="378"/>
      <c r="R70" s="378"/>
      <c r="S70" s="378"/>
      <c r="T70" s="378"/>
      <c r="U70" s="378"/>
      <c r="V70" s="378"/>
      <c r="W70" s="378"/>
      <c r="X70" s="378"/>
      <c r="Y70" s="378"/>
      <c r="Z70" s="378"/>
      <c r="AA70" s="378"/>
      <c r="AB70" s="378"/>
      <c r="AC70" s="378"/>
      <c r="AD70" s="378"/>
      <c r="AE70" s="378"/>
      <c r="AF70" s="374"/>
      <c r="AG70" s="374"/>
      <c r="AH70" s="371"/>
      <c r="AI70" s="371"/>
      <c r="AJ70" s="371"/>
      <c r="AK70" s="371"/>
      <c r="AL70" s="371"/>
      <c r="AM70" s="371"/>
      <c r="AQ70" s="352"/>
      <c r="AR70" s="352"/>
      <c r="AS70" s="352"/>
      <c r="AT70" s="352"/>
      <c r="BA70" s="340"/>
      <c r="BS70" s="5"/>
      <c r="BT70" s="5"/>
      <c r="BU70" s="5"/>
    </row>
    <row r="71" customFormat="false" ht="15.75" hidden="false" customHeight="true" outlineLevel="0" collapsed="false">
      <c r="B71" s="377" t="n">
        <v>43271</v>
      </c>
      <c r="C71" s="378" t="s">
        <v>260</v>
      </c>
      <c r="D71" s="378"/>
      <c r="E71" s="378"/>
      <c r="F71" s="378"/>
      <c r="G71" s="378"/>
      <c r="H71" s="378"/>
      <c r="I71" s="378"/>
      <c r="J71" s="378"/>
      <c r="K71" s="378"/>
      <c r="L71" s="378"/>
      <c r="M71" s="378"/>
      <c r="N71" s="378"/>
      <c r="O71" s="378"/>
      <c r="P71" s="378"/>
      <c r="Q71" s="378"/>
      <c r="R71" s="378"/>
      <c r="S71" s="378"/>
      <c r="T71" s="378"/>
      <c r="U71" s="378"/>
      <c r="V71" s="378"/>
      <c r="W71" s="378"/>
      <c r="X71" s="378"/>
      <c r="Y71" s="378"/>
      <c r="Z71" s="378"/>
      <c r="AA71" s="378"/>
      <c r="AB71" s="378"/>
      <c r="AC71" s="378"/>
      <c r="AD71" s="378"/>
      <c r="AE71" s="378"/>
      <c r="AF71" s="374"/>
      <c r="AG71" s="374"/>
      <c r="AH71" s="371"/>
      <c r="AI71" s="371"/>
      <c r="AJ71" s="371"/>
      <c r="AK71" s="371"/>
      <c r="AL71" s="371"/>
      <c r="AM71" s="371"/>
      <c r="AQ71" s="352"/>
      <c r="AR71" s="352"/>
      <c r="AS71" s="352"/>
      <c r="AT71" s="352"/>
      <c r="BA71" s="340"/>
      <c r="BS71" s="5"/>
      <c r="BT71" s="5"/>
      <c r="BU71" s="5"/>
    </row>
    <row r="72" customFormat="false" ht="15.75" hidden="false" customHeight="true" outlineLevel="0" collapsed="false">
      <c r="B72" s="377" t="n">
        <v>43272</v>
      </c>
      <c r="C72" s="378" t="s">
        <v>260</v>
      </c>
      <c r="D72" s="378"/>
      <c r="E72" s="378"/>
      <c r="F72" s="378"/>
      <c r="G72" s="378"/>
      <c r="H72" s="378"/>
      <c r="I72" s="378"/>
      <c r="J72" s="378"/>
      <c r="K72" s="378"/>
      <c r="L72" s="378"/>
      <c r="M72" s="378"/>
      <c r="N72" s="378"/>
      <c r="O72" s="378"/>
      <c r="P72" s="378"/>
      <c r="Q72" s="378"/>
      <c r="R72" s="378"/>
      <c r="S72" s="378"/>
      <c r="T72" s="378"/>
      <c r="U72" s="378"/>
      <c r="V72" s="378"/>
      <c r="W72" s="378"/>
      <c r="X72" s="378"/>
      <c r="Y72" s="378"/>
      <c r="Z72" s="378"/>
      <c r="AA72" s="378"/>
      <c r="AB72" s="378"/>
      <c r="AC72" s="378"/>
      <c r="AD72" s="378"/>
      <c r="AE72" s="378"/>
      <c r="AF72" s="374"/>
      <c r="AG72" s="374"/>
      <c r="AH72" s="371"/>
      <c r="AI72" s="371"/>
      <c r="AJ72" s="371"/>
      <c r="AK72" s="371"/>
      <c r="AL72" s="371"/>
      <c r="AM72" s="371"/>
      <c r="AQ72" s="352"/>
      <c r="AR72" s="352"/>
      <c r="AS72" s="352"/>
      <c r="AT72" s="352"/>
      <c r="BA72" s="340"/>
      <c r="BS72" s="5"/>
      <c r="BT72" s="5"/>
      <c r="BU72" s="5"/>
    </row>
    <row r="73" customFormat="false" ht="15.75" hidden="false" customHeight="true" outlineLevel="0" collapsed="false">
      <c r="B73" s="377" t="n">
        <v>43273</v>
      </c>
      <c r="C73" s="378" t="s">
        <v>271</v>
      </c>
      <c r="D73" s="378"/>
      <c r="E73" s="378"/>
      <c r="F73" s="378"/>
      <c r="G73" s="378"/>
      <c r="H73" s="378"/>
      <c r="I73" s="378"/>
      <c r="J73" s="378"/>
      <c r="K73" s="378"/>
      <c r="L73" s="378"/>
      <c r="M73" s="378"/>
      <c r="N73" s="378"/>
      <c r="O73" s="378"/>
      <c r="P73" s="378"/>
      <c r="Q73" s="378"/>
      <c r="R73" s="378"/>
      <c r="S73" s="378"/>
      <c r="T73" s="378"/>
      <c r="U73" s="378"/>
      <c r="V73" s="378"/>
      <c r="W73" s="378"/>
      <c r="X73" s="378"/>
      <c r="Y73" s="378"/>
      <c r="Z73" s="378"/>
      <c r="AA73" s="378"/>
      <c r="AB73" s="378"/>
      <c r="AC73" s="378"/>
      <c r="AD73" s="378"/>
      <c r="AE73" s="378"/>
      <c r="AF73" s="374"/>
      <c r="AG73" s="374"/>
      <c r="AH73" s="371"/>
      <c r="AI73" s="371"/>
      <c r="AJ73" s="371"/>
      <c r="AK73" s="371"/>
      <c r="AL73" s="371"/>
      <c r="AM73" s="371"/>
      <c r="AQ73" s="352"/>
      <c r="AR73" s="352"/>
      <c r="AS73" s="352"/>
      <c r="AT73" s="352"/>
      <c r="BA73" s="340"/>
      <c r="BS73" s="5"/>
      <c r="BT73" s="5"/>
      <c r="BU73" s="5"/>
    </row>
    <row r="74" customFormat="false" ht="15.75" hidden="false" customHeight="true" outlineLevel="0" collapsed="false">
      <c r="B74" s="377" t="n">
        <v>43274</v>
      </c>
      <c r="C74" s="378" t="s">
        <v>272</v>
      </c>
      <c r="D74" s="378"/>
      <c r="E74" s="378"/>
      <c r="F74" s="378"/>
      <c r="G74" s="378"/>
      <c r="H74" s="378"/>
      <c r="I74" s="378"/>
      <c r="J74" s="378"/>
      <c r="K74" s="378"/>
      <c r="L74" s="378"/>
      <c r="M74" s="378"/>
      <c r="N74" s="378"/>
      <c r="O74" s="378"/>
      <c r="P74" s="378"/>
      <c r="Q74" s="378"/>
      <c r="R74" s="378"/>
      <c r="S74" s="378"/>
      <c r="T74" s="378"/>
      <c r="U74" s="378"/>
      <c r="V74" s="378"/>
      <c r="W74" s="378"/>
      <c r="X74" s="378"/>
      <c r="Y74" s="378"/>
      <c r="Z74" s="378"/>
      <c r="AA74" s="378"/>
      <c r="AB74" s="378"/>
      <c r="AC74" s="378"/>
      <c r="AD74" s="378"/>
      <c r="AE74" s="378"/>
      <c r="AF74" s="374"/>
      <c r="AG74" s="374"/>
      <c r="AH74" s="371"/>
      <c r="AI74" s="371"/>
      <c r="AJ74" s="371"/>
      <c r="AK74" s="371"/>
      <c r="AL74" s="371"/>
      <c r="AM74" s="371"/>
      <c r="AQ74" s="352"/>
      <c r="AR74" s="352"/>
      <c r="AS74" s="352"/>
      <c r="AT74" s="352"/>
      <c r="BA74" s="340"/>
      <c r="BS74" s="5"/>
      <c r="BT74" s="5"/>
      <c r="BU74" s="5"/>
    </row>
    <row r="75" customFormat="false" ht="15.75" hidden="false" customHeight="true" outlineLevel="0" collapsed="false">
      <c r="B75" s="377" t="n">
        <v>43275</v>
      </c>
      <c r="C75" s="378" t="s">
        <v>273</v>
      </c>
      <c r="D75" s="378"/>
      <c r="E75" s="378"/>
      <c r="F75" s="378"/>
      <c r="G75" s="378"/>
      <c r="H75" s="378"/>
      <c r="I75" s="378"/>
      <c r="J75" s="378"/>
      <c r="K75" s="378"/>
      <c r="L75" s="378"/>
      <c r="M75" s="378"/>
      <c r="N75" s="378"/>
      <c r="O75" s="378"/>
      <c r="P75" s="378"/>
      <c r="Q75" s="378"/>
      <c r="R75" s="378"/>
      <c r="S75" s="378"/>
      <c r="T75" s="378"/>
      <c r="U75" s="378"/>
      <c r="V75" s="378"/>
      <c r="W75" s="378"/>
      <c r="X75" s="378"/>
      <c r="Y75" s="378"/>
      <c r="Z75" s="378"/>
      <c r="AA75" s="378"/>
      <c r="AB75" s="378"/>
      <c r="AC75" s="378"/>
      <c r="AD75" s="378"/>
      <c r="AE75" s="378"/>
      <c r="AF75" s="374"/>
      <c r="AG75" s="374"/>
      <c r="AH75" s="371"/>
      <c r="AI75" s="371"/>
      <c r="AJ75" s="371"/>
      <c r="AK75" s="371"/>
      <c r="AL75" s="371"/>
      <c r="AM75" s="371"/>
      <c r="AQ75" s="352"/>
      <c r="AR75" s="352"/>
      <c r="AS75" s="352"/>
      <c r="AT75" s="352"/>
      <c r="BA75" s="340"/>
      <c r="BS75" s="5"/>
      <c r="BT75" s="5"/>
      <c r="BU75" s="5"/>
    </row>
    <row r="76" customFormat="false" ht="15.75" hidden="false" customHeight="true" outlineLevel="0" collapsed="false">
      <c r="B76" s="377" t="n">
        <v>43276</v>
      </c>
      <c r="C76" s="378" t="s">
        <v>274</v>
      </c>
      <c r="D76" s="378"/>
      <c r="E76" s="378"/>
      <c r="F76" s="378"/>
      <c r="G76" s="378"/>
      <c r="H76" s="378"/>
      <c r="I76" s="378"/>
      <c r="J76" s="378"/>
      <c r="K76" s="378"/>
      <c r="L76" s="378"/>
      <c r="M76" s="378"/>
      <c r="N76" s="378"/>
      <c r="O76" s="378"/>
      <c r="P76" s="378"/>
      <c r="Q76" s="378"/>
      <c r="R76" s="378"/>
      <c r="S76" s="378"/>
      <c r="T76" s="378"/>
      <c r="U76" s="378"/>
      <c r="V76" s="378"/>
      <c r="W76" s="378"/>
      <c r="X76" s="378"/>
      <c r="Y76" s="378"/>
      <c r="Z76" s="378"/>
      <c r="AA76" s="378"/>
      <c r="AB76" s="378"/>
      <c r="AC76" s="378"/>
      <c r="AD76" s="378"/>
      <c r="AE76" s="378"/>
      <c r="AF76" s="374"/>
      <c r="AG76" s="374"/>
      <c r="AH76" s="371"/>
      <c r="AI76" s="371"/>
      <c r="AJ76" s="371"/>
      <c r="AK76" s="371"/>
      <c r="AL76" s="371"/>
      <c r="AM76" s="371"/>
      <c r="AQ76" s="352"/>
      <c r="AR76" s="352"/>
      <c r="AS76" s="352"/>
      <c r="AT76" s="352"/>
      <c r="BA76" s="340"/>
      <c r="BS76" s="5"/>
      <c r="BT76" s="5"/>
      <c r="BU76" s="5"/>
    </row>
    <row r="77" customFormat="false" ht="15.75" hidden="false" customHeight="true" outlineLevel="0" collapsed="false">
      <c r="B77" s="377" t="n">
        <v>43277</v>
      </c>
      <c r="C77" s="378" t="s">
        <v>275</v>
      </c>
      <c r="D77" s="378"/>
      <c r="E77" s="378"/>
      <c r="F77" s="378"/>
      <c r="G77" s="378"/>
      <c r="H77" s="378"/>
      <c r="I77" s="378"/>
      <c r="J77" s="378"/>
      <c r="K77" s="378"/>
      <c r="L77" s="378"/>
      <c r="M77" s="378"/>
      <c r="N77" s="378"/>
      <c r="O77" s="378"/>
      <c r="P77" s="378"/>
      <c r="Q77" s="378"/>
      <c r="R77" s="378"/>
      <c r="S77" s="378"/>
      <c r="T77" s="378"/>
      <c r="U77" s="378"/>
      <c r="V77" s="378"/>
      <c r="W77" s="378"/>
      <c r="X77" s="378"/>
      <c r="Y77" s="378"/>
      <c r="Z77" s="378"/>
      <c r="AA77" s="378"/>
      <c r="AB77" s="378"/>
      <c r="AC77" s="378"/>
      <c r="AD77" s="378"/>
      <c r="AE77" s="378"/>
      <c r="AF77" s="374"/>
      <c r="AG77" s="374"/>
      <c r="AH77" s="371"/>
      <c r="AI77" s="371"/>
      <c r="AJ77" s="371"/>
      <c r="AK77" s="371"/>
      <c r="AL77" s="371"/>
      <c r="AM77" s="371"/>
      <c r="AQ77" s="352"/>
      <c r="AR77" s="352"/>
      <c r="AS77" s="352"/>
      <c r="AT77" s="352"/>
      <c r="BA77" s="340"/>
      <c r="BS77" s="5"/>
      <c r="BT77" s="5"/>
      <c r="BU77" s="5"/>
    </row>
    <row r="78" customFormat="false" ht="15.75" hidden="false" customHeight="true" outlineLevel="0" collapsed="false">
      <c r="B78" s="377" t="n">
        <v>43278</v>
      </c>
      <c r="C78" s="378" t="s">
        <v>276</v>
      </c>
      <c r="D78" s="378"/>
      <c r="E78" s="378"/>
      <c r="F78" s="378"/>
      <c r="G78" s="378"/>
      <c r="H78" s="378"/>
      <c r="I78" s="378"/>
      <c r="J78" s="378"/>
      <c r="K78" s="378"/>
      <c r="L78" s="378"/>
      <c r="M78" s="378"/>
      <c r="N78" s="378"/>
      <c r="O78" s="378"/>
      <c r="P78" s="378"/>
      <c r="Q78" s="378"/>
      <c r="R78" s="378"/>
      <c r="S78" s="378"/>
      <c r="T78" s="378"/>
      <c r="U78" s="378"/>
      <c r="V78" s="378"/>
      <c r="W78" s="378"/>
      <c r="X78" s="378"/>
      <c r="Y78" s="378"/>
      <c r="Z78" s="378"/>
      <c r="AA78" s="378"/>
      <c r="AB78" s="378"/>
      <c r="AC78" s="378"/>
      <c r="AD78" s="378"/>
      <c r="AE78" s="378"/>
      <c r="AF78" s="374"/>
      <c r="AG78" s="374"/>
      <c r="AH78" s="371"/>
      <c r="AI78" s="371"/>
      <c r="AJ78" s="371"/>
      <c r="AK78" s="371"/>
      <c r="AL78" s="371"/>
      <c r="AM78" s="371"/>
      <c r="AQ78" s="352"/>
      <c r="AR78" s="352"/>
      <c r="AS78" s="352"/>
      <c r="AT78" s="352"/>
      <c r="BA78" s="340"/>
      <c r="BS78" s="5"/>
      <c r="BT78" s="5"/>
      <c r="BU78" s="5"/>
    </row>
    <row r="79" customFormat="false" ht="15.75" hidden="false" customHeight="true" outlineLevel="0" collapsed="false">
      <c r="B79" s="377" t="n">
        <v>43279</v>
      </c>
      <c r="C79" s="378" t="s">
        <v>277</v>
      </c>
      <c r="D79" s="378"/>
      <c r="E79" s="378"/>
      <c r="F79" s="378"/>
      <c r="G79" s="378"/>
      <c r="H79" s="378"/>
      <c r="I79" s="378"/>
      <c r="J79" s="378"/>
      <c r="K79" s="378"/>
      <c r="L79" s="378"/>
      <c r="M79" s="378"/>
      <c r="N79" s="378"/>
      <c r="O79" s="378"/>
      <c r="P79" s="378"/>
      <c r="Q79" s="378"/>
      <c r="R79" s="378"/>
      <c r="S79" s="378"/>
      <c r="T79" s="378"/>
      <c r="U79" s="378"/>
      <c r="V79" s="378"/>
      <c r="W79" s="378"/>
      <c r="X79" s="378"/>
      <c r="Y79" s="378"/>
      <c r="Z79" s="378"/>
      <c r="AA79" s="378"/>
      <c r="AB79" s="378"/>
      <c r="AC79" s="378"/>
      <c r="AD79" s="378"/>
      <c r="AE79" s="378"/>
      <c r="AF79" s="374"/>
      <c r="AG79" s="374"/>
      <c r="AH79" s="371"/>
      <c r="AI79" s="371"/>
      <c r="AJ79" s="371"/>
      <c r="AK79" s="371"/>
      <c r="AL79" s="371"/>
      <c r="AM79" s="371"/>
      <c r="AQ79" s="352"/>
      <c r="AR79" s="352"/>
      <c r="AS79" s="352"/>
      <c r="AT79" s="352"/>
      <c r="BA79" s="340"/>
      <c r="BS79" s="5"/>
      <c r="BT79" s="5"/>
      <c r="BU79" s="5"/>
    </row>
    <row r="80" customFormat="false" ht="15.75" hidden="false" customHeight="true" outlineLevel="0" collapsed="false">
      <c r="B80" s="377" t="n">
        <v>43280</v>
      </c>
      <c r="C80" s="378" t="s">
        <v>278</v>
      </c>
      <c r="D80" s="378"/>
      <c r="E80" s="378"/>
      <c r="F80" s="378"/>
      <c r="G80" s="378"/>
      <c r="H80" s="378"/>
      <c r="I80" s="378"/>
      <c r="J80" s="378"/>
      <c r="K80" s="378"/>
      <c r="L80" s="378"/>
      <c r="M80" s="378"/>
      <c r="N80" s="378"/>
      <c r="O80" s="378"/>
      <c r="P80" s="378"/>
      <c r="Q80" s="378"/>
      <c r="R80" s="378"/>
      <c r="S80" s="378"/>
      <c r="T80" s="378"/>
      <c r="U80" s="378"/>
      <c r="V80" s="378"/>
      <c r="W80" s="378"/>
      <c r="X80" s="378"/>
      <c r="Y80" s="378"/>
      <c r="Z80" s="378"/>
      <c r="AA80" s="378"/>
      <c r="AB80" s="378"/>
      <c r="AC80" s="378"/>
      <c r="AD80" s="378"/>
      <c r="AE80" s="378"/>
    </row>
    <row r="81" customFormat="false" ht="15.75" hidden="false" customHeight="false" outlineLevel="0" collapsed="false">
      <c r="B81" s="377" t="n">
        <v>43281</v>
      </c>
      <c r="C81" s="378"/>
      <c r="D81" s="378"/>
      <c r="E81" s="378"/>
      <c r="F81" s="378"/>
      <c r="G81" s="378"/>
      <c r="H81" s="378"/>
      <c r="I81" s="378"/>
      <c r="J81" s="378"/>
      <c r="K81" s="378"/>
      <c r="L81" s="378"/>
      <c r="M81" s="378"/>
      <c r="N81" s="378"/>
      <c r="O81" s="378"/>
      <c r="P81" s="378"/>
      <c r="Q81" s="378"/>
      <c r="R81" s="378"/>
      <c r="S81" s="378"/>
      <c r="T81" s="378"/>
      <c r="U81" s="378"/>
      <c r="V81" s="378"/>
      <c r="W81" s="378"/>
      <c r="X81" s="378"/>
      <c r="Y81" s="378"/>
      <c r="Z81" s="378"/>
      <c r="AA81" s="378"/>
      <c r="AB81" s="378"/>
      <c r="AC81" s="378"/>
      <c r="AD81" s="378"/>
      <c r="AE81" s="378"/>
    </row>
    <row r="95" customFormat="false" ht="15" hidden="false" customHeight="false" outlineLevel="0" collapsed="false">
      <c r="Q95" s="0" t="n">
        <f aca="false">53/60</f>
        <v>0.883333333333333</v>
      </c>
    </row>
    <row r="96" customFormat="false" ht="15" hidden="false" customHeight="false" outlineLevel="0" collapsed="false">
      <c r="Q96" s="0" t="n">
        <f aca="false">6/60</f>
        <v>0.1</v>
      </c>
    </row>
    <row r="99" customFormat="false" ht="15" hidden="false" customHeight="false" outlineLevel="0" collapsed="false">
      <c r="S99" s="0" t="n">
        <f aca="false">6/60</f>
        <v>0.1</v>
      </c>
    </row>
  </sheetData>
  <mergeCells count="115">
    <mergeCell ref="B1:AG1"/>
    <mergeCell ref="B2:B4"/>
    <mergeCell ref="C2:C4"/>
    <mergeCell ref="D2:D4"/>
    <mergeCell ref="E2:E4"/>
    <mergeCell ref="F2:G3"/>
    <mergeCell ref="H2:K2"/>
    <mergeCell ref="L2:O2"/>
    <mergeCell ref="P2:Q3"/>
    <mergeCell ref="R2:R4"/>
    <mergeCell ref="S2:S4"/>
    <mergeCell ref="T2:T4"/>
    <mergeCell ref="U2:U4"/>
    <mergeCell ref="V2:V4"/>
    <mergeCell ref="W2:W4"/>
    <mergeCell ref="X2:X4"/>
    <mergeCell ref="Y2:Y4"/>
    <mergeCell ref="Z2:Z4"/>
    <mergeCell ref="AA2:AA4"/>
    <mergeCell ref="AB2:AB4"/>
    <mergeCell ref="AC2:AC4"/>
    <mergeCell ref="AD2:AD4"/>
    <mergeCell ref="AE2:AE4"/>
    <mergeCell ref="AF2:AF4"/>
    <mergeCell ref="AG2:AG4"/>
    <mergeCell ref="AH2:AH4"/>
    <mergeCell ref="AI2:AI4"/>
    <mergeCell ref="AJ2:AJ4"/>
    <mergeCell ref="AK2:AK4"/>
    <mergeCell ref="AL2:AL4"/>
    <mergeCell ref="AM2:AM4"/>
    <mergeCell ref="AN2:AN4"/>
    <mergeCell ref="AO2:AO4"/>
    <mergeCell ref="AP2:AP4"/>
    <mergeCell ref="AQ2:AQ4"/>
    <mergeCell ref="AR2:AR4"/>
    <mergeCell ref="AT2:AT4"/>
    <mergeCell ref="AU2:AU4"/>
    <mergeCell ref="AV2:AV4"/>
    <mergeCell ref="AW2:AW4"/>
    <mergeCell ref="AX2:AX4"/>
    <mergeCell ref="AY2:AY4"/>
    <mergeCell ref="AZ2:AZ4"/>
    <mergeCell ref="BB2:BB4"/>
    <mergeCell ref="BC2:BC4"/>
    <mergeCell ref="BD2:BD4"/>
    <mergeCell ref="BE2:BE4"/>
    <mergeCell ref="BF2:BF4"/>
    <mergeCell ref="BG2:BG4"/>
    <mergeCell ref="BL2:BM2"/>
    <mergeCell ref="BP2:BP4"/>
    <mergeCell ref="BQ2:BQ4"/>
    <mergeCell ref="BR2:BR4"/>
    <mergeCell ref="BS2:BS4"/>
    <mergeCell ref="BT2:BT4"/>
    <mergeCell ref="BW2:BW4"/>
    <mergeCell ref="BX2:BX4"/>
    <mergeCell ref="BZ2:BZ4"/>
    <mergeCell ref="CA2:CA4"/>
    <mergeCell ref="CC2:CD2"/>
    <mergeCell ref="CE2:CF2"/>
    <mergeCell ref="H3:I3"/>
    <mergeCell ref="J3:K3"/>
    <mergeCell ref="L3:M3"/>
    <mergeCell ref="N3:O3"/>
    <mergeCell ref="BH3:BH4"/>
    <mergeCell ref="BI3:BI4"/>
    <mergeCell ref="BK3:BK4"/>
    <mergeCell ref="BL3:BL4"/>
    <mergeCell ref="BM3:BM4"/>
    <mergeCell ref="BN3:BN4"/>
    <mergeCell ref="BO3:BO4"/>
    <mergeCell ref="BV3:BV4"/>
    <mergeCell ref="A5:A11"/>
    <mergeCell ref="A12:A18"/>
    <mergeCell ref="A19:A25"/>
    <mergeCell ref="A26:A32"/>
    <mergeCell ref="A33:A39"/>
    <mergeCell ref="F43:G43"/>
    <mergeCell ref="H43:I43"/>
    <mergeCell ref="J43:K43"/>
    <mergeCell ref="L43:M43"/>
    <mergeCell ref="N43:O43"/>
    <mergeCell ref="P43:Q43"/>
    <mergeCell ref="C51:AE51"/>
    <mergeCell ref="C52:AE52"/>
    <mergeCell ref="C53:AE53"/>
    <mergeCell ref="C54:AE54"/>
    <mergeCell ref="C55:AE55"/>
    <mergeCell ref="C56:AE56"/>
    <mergeCell ref="C57:AE57"/>
    <mergeCell ref="C58:AE58"/>
    <mergeCell ref="C59:AE59"/>
    <mergeCell ref="C60:AE60"/>
    <mergeCell ref="C61:AE61"/>
    <mergeCell ref="C62:AE62"/>
    <mergeCell ref="C63:AE63"/>
    <mergeCell ref="C64:AE64"/>
    <mergeCell ref="C65:AE65"/>
    <mergeCell ref="C66:AE66"/>
    <mergeCell ref="C67:AE67"/>
    <mergeCell ref="C68:AE68"/>
    <mergeCell ref="C69:AE69"/>
    <mergeCell ref="C70:AE70"/>
    <mergeCell ref="C71:AE71"/>
    <mergeCell ref="C72:AE72"/>
    <mergeCell ref="C73:AE73"/>
    <mergeCell ref="C74:AE74"/>
    <mergeCell ref="C75:AE75"/>
    <mergeCell ref="C76:AE76"/>
    <mergeCell ref="C77:AE77"/>
    <mergeCell ref="C78:AE78"/>
    <mergeCell ref="C79:AE79"/>
    <mergeCell ref="C80:AE80"/>
    <mergeCell ref="C81:AE8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F1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4" topLeftCell="C20" activePane="bottomRight" state="frozen"/>
      <selection pane="topLeft" activeCell="A1" activeCellId="0" sqref="A1"/>
      <selection pane="topRight" activeCell="C1" activeCellId="0" sqref="C1"/>
      <selection pane="bottomLeft" activeCell="A20" activeCellId="0" sqref="A20"/>
      <selection pane="bottomRight" activeCell="C39" activeCellId="1" sqref="A3:AN5 C39"/>
    </sheetView>
  </sheetViews>
  <sheetFormatPr defaultColWidth="8.54296875" defaultRowHeight="15" zeroHeight="false" outlineLevelRow="0" outlineLevelCol="0"/>
  <cols>
    <col collapsed="false" customWidth="true" hidden="false" outlineLevel="0" max="2" min="2" style="0" width="10.14"/>
    <col collapsed="false" customWidth="true" hidden="false" outlineLevel="0" max="37" min="37" style="0" width="9.57"/>
    <col collapsed="false" customWidth="true" hidden="false" outlineLevel="0" max="39" min="39" style="0" width="9.57"/>
    <col collapsed="false" customWidth="true" hidden="false" outlineLevel="0" max="42" min="42" style="0" width="10"/>
  </cols>
  <sheetData>
    <row r="1" customFormat="false" ht="18.75" hidden="false" customHeight="false" outlineLevel="0" collapsed="false">
      <c r="B1" s="6" t="n">
        <v>43282</v>
      </c>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7"/>
      <c r="AI1" s="7"/>
      <c r="AJ1" s="7"/>
      <c r="AK1" s="8"/>
      <c r="AL1" s="8"/>
      <c r="AM1" s="8"/>
      <c r="AN1" s="8"/>
      <c r="AO1" s="8"/>
      <c r="AP1" s="8"/>
      <c r="AQ1" s="8"/>
      <c r="AR1" s="8"/>
      <c r="AS1" s="9"/>
      <c r="AT1" s="10"/>
      <c r="AU1" s="10"/>
      <c r="AV1" s="10"/>
      <c r="AW1" s="10"/>
      <c r="AX1" s="10"/>
      <c r="AY1" s="11"/>
      <c r="AZ1" s="11"/>
      <c r="BS1" s="5"/>
      <c r="BT1" s="5"/>
      <c r="BU1" s="5"/>
    </row>
    <row r="2" customFormat="false" ht="30.75" hidden="false" customHeight="true" outlineLevel="0" collapsed="false">
      <c r="A2" s="279"/>
      <c r="B2" s="280" t="s">
        <v>1</v>
      </c>
      <c r="C2" s="281" t="s">
        <v>2</v>
      </c>
      <c r="D2" s="282" t="s">
        <v>3</v>
      </c>
      <c r="E2" s="281" t="s">
        <v>147</v>
      </c>
      <c r="F2" s="283" t="s">
        <v>148</v>
      </c>
      <c r="G2" s="283"/>
      <c r="H2" s="284" t="s">
        <v>149</v>
      </c>
      <c r="I2" s="284"/>
      <c r="J2" s="284"/>
      <c r="K2" s="284"/>
      <c r="L2" s="284" t="s">
        <v>150</v>
      </c>
      <c r="M2" s="284"/>
      <c r="N2" s="284"/>
      <c r="O2" s="284"/>
      <c r="P2" s="285" t="s">
        <v>151</v>
      </c>
      <c r="Q2" s="285"/>
      <c r="R2" s="286" t="s">
        <v>16</v>
      </c>
      <c r="S2" s="287" t="s">
        <v>17</v>
      </c>
      <c r="T2" s="288" t="s">
        <v>18</v>
      </c>
      <c r="U2" s="289" t="s">
        <v>19</v>
      </c>
      <c r="V2" s="290" t="s">
        <v>20</v>
      </c>
      <c r="W2" s="291" t="s">
        <v>21</v>
      </c>
      <c r="X2" s="291" t="s">
        <v>22</v>
      </c>
      <c r="Y2" s="291" t="s">
        <v>23</v>
      </c>
      <c r="Z2" s="291" t="s">
        <v>24</v>
      </c>
      <c r="AA2" s="291" t="s">
        <v>25</v>
      </c>
      <c r="AB2" s="291" t="s">
        <v>26</v>
      </c>
      <c r="AC2" s="292" t="s">
        <v>27</v>
      </c>
      <c r="AD2" s="293" t="s">
        <v>152</v>
      </c>
      <c r="AE2" s="294" t="s">
        <v>29</v>
      </c>
      <c r="AF2" s="293" t="s">
        <v>30</v>
      </c>
      <c r="AG2" s="295" t="s">
        <v>31</v>
      </c>
      <c r="AH2" s="295" t="s">
        <v>32</v>
      </c>
      <c r="AI2" s="295" t="s">
        <v>33</v>
      </c>
      <c r="AJ2" s="33" t="s">
        <v>34</v>
      </c>
      <c r="AK2" s="296" t="s">
        <v>35</v>
      </c>
      <c r="AL2" s="32" t="s">
        <v>153</v>
      </c>
      <c r="AM2" s="33" t="s">
        <v>154</v>
      </c>
      <c r="AN2" s="32" t="s">
        <v>155</v>
      </c>
      <c r="AO2" s="32" t="s">
        <v>40</v>
      </c>
      <c r="AP2" s="33" t="s">
        <v>41</v>
      </c>
      <c r="AQ2" s="379" t="s">
        <v>39</v>
      </c>
      <c r="AR2" s="380" t="s">
        <v>42</v>
      </c>
      <c r="AS2" s="36"/>
      <c r="AT2" s="37" t="s">
        <v>43</v>
      </c>
      <c r="AU2" s="38" t="s">
        <v>44</v>
      </c>
      <c r="AV2" s="38" t="s">
        <v>45</v>
      </c>
      <c r="AW2" s="38" t="s">
        <v>46</v>
      </c>
      <c r="AX2" s="38" t="s">
        <v>47</v>
      </c>
      <c r="AY2" s="38" t="s">
        <v>48</v>
      </c>
      <c r="AZ2" s="38" t="s">
        <v>49</v>
      </c>
      <c r="BB2" s="38" t="s">
        <v>50</v>
      </c>
      <c r="BC2" s="38" t="s">
        <v>51</v>
      </c>
      <c r="BD2" s="38" t="s">
        <v>52</v>
      </c>
      <c r="BE2" s="38" t="s">
        <v>53</v>
      </c>
      <c r="BF2" s="38" t="s">
        <v>54</v>
      </c>
      <c r="BG2" s="38" t="s">
        <v>55</v>
      </c>
      <c r="BH2" s="38" t="s">
        <v>56</v>
      </c>
      <c r="BI2" s="38" t="s">
        <v>57</v>
      </c>
      <c r="BJ2" s="38" t="s">
        <v>58</v>
      </c>
      <c r="BK2" s="38" t="s">
        <v>59</v>
      </c>
      <c r="BL2" s="38" t="s">
        <v>60</v>
      </c>
      <c r="BM2" s="38"/>
      <c r="BN2" s="38" t="s">
        <v>61</v>
      </c>
      <c r="BO2" s="38" t="s">
        <v>62</v>
      </c>
      <c r="BP2" s="38" t="s">
        <v>63</v>
      </c>
      <c r="BQ2" s="39" t="s">
        <v>64</v>
      </c>
      <c r="BR2" s="39" t="s">
        <v>65</v>
      </c>
      <c r="BS2" s="41" t="s">
        <v>66</v>
      </c>
      <c r="BT2" s="41" t="s">
        <v>67</v>
      </c>
      <c r="BU2" s="5"/>
      <c r="BV2" s="38" t="s">
        <v>68</v>
      </c>
      <c r="BW2" s="38" t="s">
        <v>69</v>
      </c>
      <c r="BX2" s="38" t="s">
        <v>70</v>
      </c>
      <c r="BZ2" s="42" t="s">
        <v>71</v>
      </c>
      <c r="CA2" s="42" t="s">
        <v>72</v>
      </c>
      <c r="CC2" s="43" t="s">
        <v>73</v>
      </c>
      <c r="CD2" s="43"/>
      <c r="CE2" s="43" t="s">
        <v>74</v>
      </c>
      <c r="CF2" s="43"/>
    </row>
    <row r="3" customFormat="false" ht="26.25" hidden="false" customHeight="true" outlineLevel="0" collapsed="false">
      <c r="A3" s="297"/>
      <c r="B3" s="280"/>
      <c r="C3" s="281"/>
      <c r="D3" s="282"/>
      <c r="E3" s="281"/>
      <c r="F3" s="283"/>
      <c r="G3" s="283"/>
      <c r="H3" s="298" t="s">
        <v>75</v>
      </c>
      <c r="I3" s="298"/>
      <c r="J3" s="299" t="s">
        <v>76</v>
      </c>
      <c r="K3" s="299"/>
      <c r="L3" s="298" t="s">
        <v>75</v>
      </c>
      <c r="M3" s="298"/>
      <c r="N3" s="299" t="s">
        <v>76</v>
      </c>
      <c r="O3" s="299"/>
      <c r="P3" s="285"/>
      <c r="Q3" s="285"/>
      <c r="R3" s="286"/>
      <c r="S3" s="287"/>
      <c r="T3" s="288"/>
      <c r="U3" s="289"/>
      <c r="V3" s="290"/>
      <c r="W3" s="291"/>
      <c r="X3" s="291"/>
      <c r="Y3" s="291"/>
      <c r="Z3" s="291"/>
      <c r="AA3" s="291"/>
      <c r="AB3" s="291"/>
      <c r="AC3" s="292"/>
      <c r="AD3" s="293"/>
      <c r="AE3" s="294"/>
      <c r="AF3" s="293"/>
      <c r="AG3" s="295"/>
      <c r="AH3" s="295"/>
      <c r="AI3" s="295"/>
      <c r="AJ3" s="33"/>
      <c r="AK3" s="296"/>
      <c r="AL3" s="32"/>
      <c r="AM3" s="33"/>
      <c r="AN3" s="32"/>
      <c r="AO3" s="32"/>
      <c r="AP3" s="33"/>
      <c r="AQ3" s="379"/>
      <c r="AR3" s="380"/>
      <c r="AS3" s="36"/>
      <c r="AT3" s="37"/>
      <c r="AU3" s="38"/>
      <c r="AV3" s="38"/>
      <c r="AW3" s="38"/>
      <c r="AX3" s="38"/>
      <c r="AY3" s="38"/>
      <c r="AZ3" s="38"/>
      <c r="BB3" s="38"/>
      <c r="BC3" s="38"/>
      <c r="BD3" s="38"/>
      <c r="BE3" s="38"/>
      <c r="BF3" s="38"/>
      <c r="BG3" s="38"/>
      <c r="BH3" s="69" t="s">
        <v>77</v>
      </c>
      <c r="BI3" s="69" t="s">
        <v>77</v>
      </c>
      <c r="BJ3" s="69" t="s">
        <v>78</v>
      </c>
      <c r="BK3" s="39" t="s">
        <v>79</v>
      </c>
      <c r="BL3" s="39" t="s">
        <v>79</v>
      </c>
      <c r="BM3" s="39" t="s">
        <v>80</v>
      </c>
      <c r="BN3" s="69" t="s">
        <v>81</v>
      </c>
      <c r="BO3" s="69" t="s">
        <v>82</v>
      </c>
      <c r="BP3" s="38"/>
      <c r="BQ3" s="39"/>
      <c r="BR3" s="39"/>
      <c r="BS3" s="41"/>
      <c r="BT3" s="41"/>
      <c r="BU3" s="5"/>
      <c r="BV3" s="69" t="s">
        <v>77</v>
      </c>
      <c r="BW3" s="38"/>
      <c r="BX3" s="38"/>
      <c r="BZ3" s="42"/>
      <c r="CA3" s="42"/>
      <c r="CC3" s="70" t="s">
        <v>83</v>
      </c>
      <c r="CD3" s="71" t="s">
        <v>84</v>
      </c>
      <c r="CE3" s="70" t="s">
        <v>83</v>
      </c>
      <c r="CF3" s="71" t="s">
        <v>84</v>
      </c>
    </row>
    <row r="4" customFormat="false" ht="15.75" hidden="false" customHeight="false" outlineLevel="0" collapsed="false">
      <c r="A4" s="297"/>
      <c r="B4" s="280"/>
      <c r="C4" s="281"/>
      <c r="D4" s="282"/>
      <c r="E4" s="281"/>
      <c r="F4" s="300" t="s">
        <v>85</v>
      </c>
      <c r="G4" s="299" t="s">
        <v>86</v>
      </c>
      <c r="H4" s="301" t="s">
        <v>87</v>
      </c>
      <c r="I4" s="302" t="s">
        <v>88</v>
      </c>
      <c r="J4" s="302" t="s">
        <v>87</v>
      </c>
      <c r="K4" s="303" t="s">
        <v>88</v>
      </c>
      <c r="L4" s="298" t="s">
        <v>87</v>
      </c>
      <c r="M4" s="302" t="s">
        <v>88</v>
      </c>
      <c r="N4" s="302" t="s">
        <v>87</v>
      </c>
      <c r="O4" s="299" t="s">
        <v>88</v>
      </c>
      <c r="P4" s="302" t="s">
        <v>87</v>
      </c>
      <c r="Q4" s="299" t="s">
        <v>88</v>
      </c>
      <c r="R4" s="286"/>
      <c r="S4" s="287"/>
      <c r="T4" s="288"/>
      <c r="U4" s="289"/>
      <c r="V4" s="290"/>
      <c r="W4" s="291"/>
      <c r="X4" s="291"/>
      <c r="Y4" s="291"/>
      <c r="Z4" s="291"/>
      <c r="AA4" s="291"/>
      <c r="AB4" s="291"/>
      <c r="AC4" s="292"/>
      <c r="AD4" s="293"/>
      <c r="AE4" s="294"/>
      <c r="AF4" s="293"/>
      <c r="AG4" s="295"/>
      <c r="AH4" s="295"/>
      <c r="AI4" s="295"/>
      <c r="AJ4" s="33"/>
      <c r="AK4" s="296"/>
      <c r="AL4" s="32"/>
      <c r="AM4" s="33"/>
      <c r="AN4" s="32"/>
      <c r="AO4" s="32"/>
      <c r="AP4" s="33"/>
      <c r="AQ4" s="379"/>
      <c r="AR4" s="380"/>
      <c r="AS4" s="36"/>
      <c r="AT4" s="37"/>
      <c r="AU4" s="38"/>
      <c r="AV4" s="38"/>
      <c r="AW4" s="38"/>
      <c r="AX4" s="38"/>
      <c r="AY4" s="38"/>
      <c r="AZ4" s="38"/>
      <c r="BB4" s="38"/>
      <c r="BC4" s="38"/>
      <c r="BD4" s="38"/>
      <c r="BE4" s="38"/>
      <c r="BF4" s="38"/>
      <c r="BG4" s="38"/>
      <c r="BH4" s="69"/>
      <c r="BI4" s="69"/>
      <c r="BJ4" s="69" t="s">
        <v>89</v>
      </c>
      <c r="BK4" s="39"/>
      <c r="BL4" s="39"/>
      <c r="BM4" s="39"/>
      <c r="BN4" s="69"/>
      <c r="BO4" s="69"/>
      <c r="BP4" s="38"/>
      <c r="BQ4" s="39"/>
      <c r="BR4" s="39"/>
      <c r="BS4" s="41"/>
      <c r="BT4" s="41"/>
      <c r="BU4" s="5"/>
      <c r="BV4" s="69"/>
      <c r="BW4" s="38"/>
      <c r="BX4" s="38"/>
      <c r="BZ4" s="42"/>
      <c r="CA4" s="42"/>
      <c r="CC4" s="88" t="s">
        <v>90</v>
      </c>
      <c r="CD4" s="89" t="s">
        <v>91</v>
      </c>
      <c r="CE4" s="88" t="s">
        <v>90</v>
      </c>
      <c r="CF4" s="89" t="s">
        <v>91</v>
      </c>
    </row>
    <row r="5" customFormat="false" ht="15" hidden="false" customHeight="true" outlineLevel="0" collapsed="false">
      <c r="A5" s="90" t="s">
        <v>117</v>
      </c>
      <c r="B5" s="91" t="n">
        <v>43276</v>
      </c>
      <c r="C5" s="92" t="n">
        <v>95.6</v>
      </c>
      <c r="D5" s="93" t="n">
        <v>0.515</v>
      </c>
      <c r="E5" s="94" t="n">
        <v>74.8</v>
      </c>
      <c r="F5" s="95" t="n">
        <v>106</v>
      </c>
      <c r="G5" s="95" t="n">
        <v>84</v>
      </c>
      <c r="H5" s="96" t="n">
        <v>24</v>
      </c>
      <c r="I5" s="96" t="n">
        <v>0</v>
      </c>
      <c r="J5" s="96" t="n">
        <v>24</v>
      </c>
      <c r="K5" s="96" t="n">
        <v>0</v>
      </c>
      <c r="L5" s="97" t="n">
        <v>0</v>
      </c>
      <c r="M5" s="97" t="n">
        <v>0</v>
      </c>
      <c r="N5" s="97" t="n">
        <v>0</v>
      </c>
      <c r="O5" s="97" t="n">
        <v>0</v>
      </c>
      <c r="P5" s="97" t="n">
        <v>12</v>
      </c>
      <c r="Q5" s="112" t="n">
        <v>0</v>
      </c>
      <c r="R5" s="203" t="n">
        <v>3435</v>
      </c>
      <c r="S5" s="112" t="n">
        <v>3168</v>
      </c>
      <c r="T5" s="112" t="n">
        <v>3168</v>
      </c>
      <c r="U5" s="112" t="n">
        <v>3100</v>
      </c>
      <c r="V5" s="216" t="n">
        <v>3209</v>
      </c>
      <c r="W5" s="96" t="n">
        <v>41</v>
      </c>
      <c r="X5" s="96" t="n">
        <v>0</v>
      </c>
      <c r="Y5" s="96" t="n">
        <v>44</v>
      </c>
      <c r="Z5" s="221" t="n">
        <v>0</v>
      </c>
      <c r="AA5" s="221" t="n">
        <v>57</v>
      </c>
      <c r="AB5" s="97" t="n">
        <v>0</v>
      </c>
      <c r="AC5" s="100" t="n">
        <f aca="false">V5-U5+AZ5</f>
        <v>109</v>
      </c>
      <c r="AD5" s="101" t="n">
        <f aca="false">U5-T5</f>
        <v>-68</v>
      </c>
      <c r="AE5" s="95" t="n">
        <v>142</v>
      </c>
      <c r="AF5" s="102" t="n">
        <f aca="false">IF(AE5&gt;0, V5/(AE5*24),"no data")</f>
        <v>0.941607981220657</v>
      </c>
      <c r="AG5" s="103" t="n">
        <f aca="false">IF(R5&gt;0,R5/24,"no data")</f>
        <v>143.125</v>
      </c>
      <c r="AH5" s="102" t="n">
        <f aca="false">IF(U5&gt;0,(U5/R5),"no data")</f>
        <v>0.902474526928675</v>
      </c>
      <c r="AI5" s="104" t="n">
        <f aca="false">IF(U5&gt;0,(1440-((W5*X5)+(Y5*Z5)+(AA5*AB5))/(W5+Y5+AA5))/1440,"no data")</f>
        <v>1</v>
      </c>
      <c r="AJ5" s="105" t="n">
        <f aca="false">IF(U5&gt;0,(1440-((X5*W5+AT5*AU5)+(Z5*Y5+AV5*AW5)+(AA5*AB5+AX5*AY5))/(W5+Y5+AA5))/1440,"no data")</f>
        <v>0.943661971830986</v>
      </c>
      <c r="AK5" s="210" t="n">
        <v>9.054</v>
      </c>
      <c r="AL5" s="211" t="n">
        <v>155.85</v>
      </c>
      <c r="AM5" s="94" t="n">
        <f aca="false">AK5*AL5</f>
        <v>1411.0659</v>
      </c>
      <c r="AN5" s="210" t="n">
        <v>26.288</v>
      </c>
      <c r="AO5" s="225" t="n">
        <v>989.37</v>
      </c>
      <c r="AP5" s="109" t="n">
        <f aca="false">AN5*AO5</f>
        <v>26008.55856</v>
      </c>
      <c r="AQ5" s="130" t="n">
        <f aca="false">IF(U5&gt;0,((((AK5*AL5)+(AN5*AO5))/(U5*1000))*1000000),"no data")</f>
        <v>8845.0401483871</v>
      </c>
      <c r="AR5" s="111" t="n">
        <f aca="false">IF(S5&gt;0,S5/24, "no data")</f>
        <v>132</v>
      </c>
      <c r="AS5" s="36"/>
      <c r="AT5" s="95" t="n">
        <v>0</v>
      </c>
      <c r="AU5" s="112" t="n">
        <v>0</v>
      </c>
      <c r="AV5" s="112" t="n">
        <v>0</v>
      </c>
      <c r="AW5" s="95" t="n">
        <v>0</v>
      </c>
      <c r="AX5" s="112" t="n">
        <v>16</v>
      </c>
      <c r="AY5" s="95" t="n">
        <v>720</v>
      </c>
      <c r="AZ5" s="95" t="n">
        <v>0</v>
      </c>
      <c r="BB5" s="113" t="n">
        <v>994</v>
      </c>
      <c r="BC5" s="113" t="n">
        <v>1052</v>
      </c>
      <c r="BD5" s="113" t="n">
        <v>1163</v>
      </c>
      <c r="BE5" s="113" t="n">
        <f aca="false">BC5-BB5</f>
        <v>58</v>
      </c>
      <c r="BF5" s="113" t="n">
        <f aca="false">AQ5</f>
        <v>8845.0401483871</v>
      </c>
      <c r="BG5" s="173" t="n">
        <f aca="false">BD5/24</f>
        <v>48.4583333333333</v>
      </c>
      <c r="BH5" s="115" t="n">
        <v>0.956</v>
      </c>
      <c r="BI5" s="116" t="n">
        <v>0.96</v>
      </c>
      <c r="BJ5" s="117" t="n">
        <v>27</v>
      </c>
      <c r="BK5" s="118" t="n">
        <v>25.86</v>
      </c>
      <c r="BL5" s="118" t="n">
        <v>21.22</v>
      </c>
      <c r="BM5" s="118" t="n">
        <v>26.34</v>
      </c>
      <c r="BN5" s="113" t="n">
        <v>979.8</v>
      </c>
      <c r="BO5" s="118" t="n">
        <v>50.15</v>
      </c>
      <c r="BP5" s="119" t="n">
        <v>0.9427</v>
      </c>
      <c r="BQ5" s="118" t="n">
        <v>96.43</v>
      </c>
      <c r="BR5" s="117" t="n">
        <v>87.42</v>
      </c>
      <c r="BS5" s="113" t="n">
        <v>12227</v>
      </c>
      <c r="BT5" s="113" t="n">
        <v>11627</v>
      </c>
      <c r="BU5" s="224" t="n">
        <f aca="false">BT5-BS5</f>
        <v>-600</v>
      </c>
      <c r="BV5" s="137" t="n">
        <f aca="false">SUM(BH5+BI5)</f>
        <v>1.916</v>
      </c>
      <c r="BW5" s="114" t="n">
        <v>12</v>
      </c>
      <c r="BX5" s="114" t="n">
        <v>12</v>
      </c>
      <c r="BZ5" s="114" t="n">
        <v>24</v>
      </c>
      <c r="CA5" s="114" t="n">
        <v>6.9</v>
      </c>
      <c r="CC5" s="114" t="n">
        <v>2.1</v>
      </c>
      <c r="CD5" s="114" t="n">
        <v>4.2</v>
      </c>
      <c r="CE5" s="114" t="n">
        <v>2.1</v>
      </c>
      <c r="CF5" s="114" t="n">
        <v>0</v>
      </c>
    </row>
    <row r="6" customFormat="false" ht="15" hidden="false" customHeight="false" outlineLevel="0" collapsed="false">
      <c r="A6" s="90"/>
      <c r="B6" s="91" t="n">
        <v>43277</v>
      </c>
      <c r="C6" s="92" t="n">
        <v>97.9</v>
      </c>
      <c r="D6" s="93" t="n">
        <v>0.468</v>
      </c>
      <c r="E6" s="94" t="n">
        <v>74.3</v>
      </c>
      <c r="F6" s="95" t="n">
        <v>108</v>
      </c>
      <c r="G6" s="95" t="n">
        <v>86</v>
      </c>
      <c r="H6" s="96" t="n">
        <v>24</v>
      </c>
      <c r="I6" s="96" t="n">
        <v>0</v>
      </c>
      <c r="J6" s="96" t="n">
        <v>24</v>
      </c>
      <c r="K6" s="96" t="n">
        <v>0</v>
      </c>
      <c r="L6" s="97" t="n">
        <v>0</v>
      </c>
      <c r="M6" s="97" t="n">
        <v>0</v>
      </c>
      <c r="N6" s="97" t="n">
        <v>0</v>
      </c>
      <c r="O6" s="97" t="n">
        <v>0</v>
      </c>
      <c r="P6" s="97" t="n">
        <v>12</v>
      </c>
      <c r="Q6" s="112" t="n">
        <v>0</v>
      </c>
      <c r="R6" s="203" t="n">
        <v>3417</v>
      </c>
      <c r="S6" s="112" t="n">
        <v>3158</v>
      </c>
      <c r="T6" s="112" t="n">
        <v>3158</v>
      </c>
      <c r="U6" s="112" t="n">
        <v>3090</v>
      </c>
      <c r="V6" s="216" t="n">
        <v>3200</v>
      </c>
      <c r="W6" s="96" t="n">
        <v>41</v>
      </c>
      <c r="X6" s="96" t="n">
        <v>0</v>
      </c>
      <c r="Y6" s="96" t="n">
        <v>44</v>
      </c>
      <c r="Z6" s="221" t="n">
        <v>0</v>
      </c>
      <c r="AA6" s="221" t="n">
        <v>57</v>
      </c>
      <c r="AB6" s="97" t="n">
        <v>0</v>
      </c>
      <c r="AC6" s="100" t="n">
        <f aca="false">V6-U6+AZ6</f>
        <v>110</v>
      </c>
      <c r="AD6" s="101" t="n">
        <f aca="false">U6-T6</f>
        <v>-68</v>
      </c>
      <c r="AE6" s="95" t="n">
        <v>142</v>
      </c>
      <c r="AF6" s="102" t="n">
        <f aca="false">IF(AE6&gt;0, V6/(AE6*24),"no data")</f>
        <v>0.938967136150235</v>
      </c>
      <c r="AG6" s="103" t="n">
        <f aca="false">IF(R6&gt;0,R6/24,"no data")</f>
        <v>142.375</v>
      </c>
      <c r="AH6" s="102" t="n">
        <f aca="false">IF(U6&gt;0,(U6/R6),"no data")</f>
        <v>0.904302019315189</v>
      </c>
      <c r="AI6" s="104" t="n">
        <f aca="false">IF(U6&gt;0,(1440-((W6*X6)+(Y6*Z6)+(AA6*AB6))/(W6+Y6+AA6))/1440,"no data")</f>
        <v>1</v>
      </c>
      <c r="AJ6" s="105" t="n">
        <f aca="false">IF(U6&gt;0,(1440-((X6*W6+AT6*AU6)+(Z6*Y6+AV6*AW6)+(AA6*AB6+AX6*AY6))/(W6+Y6+AA6))/1440,"no data")</f>
        <v>0.943661971830986</v>
      </c>
      <c r="AK6" s="210" t="n">
        <v>9.064</v>
      </c>
      <c r="AL6" s="211" t="n">
        <v>154</v>
      </c>
      <c r="AM6" s="94" t="n">
        <f aca="false">AK6*AL6</f>
        <v>1395.856</v>
      </c>
      <c r="AN6" s="210" t="n">
        <v>26.193</v>
      </c>
      <c r="AO6" s="225" t="n">
        <v>988.253</v>
      </c>
      <c r="AP6" s="109" t="n">
        <f aca="false">AN6*AO6</f>
        <v>25885.310829</v>
      </c>
      <c r="AQ6" s="130" t="n">
        <f aca="false">IF(U6&gt;0,((((AK6*AL6)+(AN6*AO6))/(U6*1000))*1000000),"no data")</f>
        <v>8828.8565789644</v>
      </c>
      <c r="AR6" s="111" t="n">
        <f aca="false">IF(S6&gt;0,S6/24, "no data")</f>
        <v>131.583333333333</v>
      </c>
      <c r="AS6" s="36"/>
      <c r="AT6" s="95" t="n">
        <v>0</v>
      </c>
      <c r="AU6" s="112" t="n">
        <v>0</v>
      </c>
      <c r="AV6" s="112" t="n">
        <v>0</v>
      </c>
      <c r="AW6" s="95" t="n">
        <v>0</v>
      </c>
      <c r="AX6" s="112" t="n">
        <v>16</v>
      </c>
      <c r="AY6" s="95" t="n">
        <v>720</v>
      </c>
      <c r="AZ6" s="95" t="n">
        <v>0</v>
      </c>
      <c r="BB6" s="113" t="n">
        <v>991</v>
      </c>
      <c r="BC6" s="113" t="n">
        <v>1049</v>
      </c>
      <c r="BD6" s="113" t="n">
        <v>1160</v>
      </c>
      <c r="BE6" s="113" t="n">
        <f aca="false">BC6-BB6</f>
        <v>58</v>
      </c>
      <c r="BF6" s="113" t="n">
        <f aca="false">AQ6</f>
        <v>8828.8565789644</v>
      </c>
      <c r="BG6" s="173" t="n">
        <f aca="false">BD6/24</f>
        <v>48.3333333333333</v>
      </c>
      <c r="BH6" s="115" t="n">
        <v>0.998</v>
      </c>
      <c r="BI6" s="116" t="n">
        <v>0.954</v>
      </c>
      <c r="BJ6" s="117" t="n">
        <v>27</v>
      </c>
      <c r="BK6" s="118" t="n">
        <v>25.73</v>
      </c>
      <c r="BL6" s="118" t="n">
        <v>21.14</v>
      </c>
      <c r="BM6" s="118" t="n">
        <v>26.19</v>
      </c>
      <c r="BN6" s="113" t="n">
        <v>979.5</v>
      </c>
      <c r="BO6" s="118" t="n">
        <v>50.11</v>
      </c>
      <c r="BP6" s="119" t="n">
        <v>0.9423</v>
      </c>
      <c r="BQ6" s="118" t="n">
        <v>96.32</v>
      </c>
      <c r="BR6" s="117" t="n">
        <v>87.43</v>
      </c>
      <c r="BS6" s="113" t="n">
        <v>12182</v>
      </c>
      <c r="BT6" s="113" t="n">
        <v>11601</v>
      </c>
      <c r="BU6" s="224" t="n">
        <f aca="false">BT6-BS6</f>
        <v>-581</v>
      </c>
      <c r="BV6" s="137" t="n">
        <f aca="false">SUM(BH6+BI6)</f>
        <v>1.952</v>
      </c>
      <c r="BW6" s="114" t="n">
        <v>12</v>
      </c>
      <c r="BX6" s="114" t="n">
        <v>12</v>
      </c>
      <c r="BZ6" s="114" t="n">
        <v>24</v>
      </c>
      <c r="CA6" s="114" t="n">
        <v>6.57</v>
      </c>
      <c r="CC6" s="114" t="n">
        <v>2.1</v>
      </c>
      <c r="CD6" s="114" t="n">
        <v>4.4</v>
      </c>
      <c r="CE6" s="114" t="n">
        <v>2.1</v>
      </c>
      <c r="CF6" s="114" t="n">
        <v>0</v>
      </c>
    </row>
    <row r="7" customFormat="false" ht="15" hidden="false" customHeight="false" outlineLevel="0" collapsed="false">
      <c r="A7" s="90"/>
      <c r="B7" s="91" t="n">
        <v>43278</v>
      </c>
      <c r="C7" s="92" t="n">
        <v>89.4</v>
      </c>
      <c r="D7" s="93" t="n">
        <v>0.609</v>
      </c>
      <c r="E7" s="94" t="n">
        <v>74.6</v>
      </c>
      <c r="F7" s="95" t="n">
        <v>97</v>
      </c>
      <c r="G7" s="95" t="n">
        <v>82</v>
      </c>
      <c r="H7" s="96" t="n">
        <v>24</v>
      </c>
      <c r="I7" s="96" t="n">
        <v>0</v>
      </c>
      <c r="J7" s="96" t="n">
        <v>24</v>
      </c>
      <c r="K7" s="96" t="n">
        <v>0</v>
      </c>
      <c r="L7" s="97" t="n">
        <v>0</v>
      </c>
      <c r="M7" s="97" t="n">
        <v>0</v>
      </c>
      <c r="N7" s="97" t="n">
        <v>0</v>
      </c>
      <c r="O7" s="97" t="n">
        <v>0</v>
      </c>
      <c r="P7" s="97" t="n">
        <v>12</v>
      </c>
      <c r="Q7" s="112" t="n">
        <v>0</v>
      </c>
      <c r="R7" s="203" t="n">
        <v>3502</v>
      </c>
      <c r="S7" s="112" t="n">
        <v>3178</v>
      </c>
      <c r="T7" s="112" t="n">
        <v>3178</v>
      </c>
      <c r="U7" s="112" t="n">
        <v>3113</v>
      </c>
      <c r="V7" s="216" t="n">
        <v>3217</v>
      </c>
      <c r="W7" s="96" t="n">
        <v>41</v>
      </c>
      <c r="X7" s="96" t="n">
        <v>0</v>
      </c>
      <c r="Y7" s="96" t="n">
        <v>44</v>
      </c>
      <c r="Z7" s="221" t="n">
        <v>0</v>
      </c>
      <c r="AA7" s="221" t="n">
        <v>57</v>
      </c>
      <c r="AB7" s="97" t="n">
        <v>0</v>
      </c>
      <c r="AC7" s="100" t="n">
        <f aca="false">V7-U7+AZ7</f>
        <v>104</v>
      </c>
      <c r="AD7" s="101" t="n">
        <f aca="false">U7-T7</f>
        <v>-65</v>
      </c>
      <c r="AE7" s="95" t="n">
        <v>142</v>
      </c>
      <c r="AF7" s="102" t="n">
        <f aca="false">IF(AE7&gt;0, V7/(AE7*24),"no data")</f>
        <v>0.943955399061033</v>
      </c>
      <c r="AG7" s="103" t="n">
        <f aca="false">IF(R7&gt;0,R7/24,"no data")</f>
        <v>145.916666666667</v>
      </c>
      <c r="AH7" s="102" t="n">
        <f aca="false">IF(U7&gt;0,(U7/R7),"no data")</f>
        <v>0.888920616790406</v>
      </c>
      <c r="AI7" s="104" t="n">
        <f aca="false">IF(U7&gt;0,(1440-((W7*X7)+(Y7*Z7)+(AA7*AB7))/(W7+Y7+AA7))/1440,"no data")</f>
        <v>1</v>
      </c>
      <c r="AJ7" s="105" t="n">
        <f aca="false">IF(U7&gt;0,(1440-((X7*W7+AT7*AU7)+(Z7*Y7+AV7*AW7)+(AA7*AB7+AX7*AY7))/(W7+Y7+AA7))/1440,"no data")</f>
        <v>0.943661971830986</v>
      </c>
      <c r="AK7" s="210" t="n">
        <v>9.073</v>
      </c>
      <c r="AL7" s="211" t="n">
        <v>149.46</v>
      </c>
      <c r="AM7" s="94" t="n">
        <f aca="false">AK7*AL7</f>
        <v>1356.05058</v>
      </c>
      <c r="AN7" s="210" t="n">
        <v>26.358</v>
      </c>
      <c r="AO7" s="225" t="n">
        <v>990.38</v>
      </c>
      <c r="AP7" s="109" t="n">
        <f aca="false">AN7*AO7</f>
        <v>26104.43604</v>
      </c>
      <c r="AQ7" s="130" t="n">
        <f aca="false">IF(U7&gt;0,((((AK7*AL7)+(AN7*AO7))/(U7*1000))*1000000),"no data")</f>
        <v>8821.22923867652</v>
      </c>
      <c r="AR7" s="111" t="n">
        <f aca="false">IF(S7&gt;0,S7/24, "no data")</f>
        <v>132.416666666667</v>
      </c>
      <c r="AS7" s="36"/>
      <c r="AT7" s="95" t="n">
        <v>0</v>
      </c>
      <c r="AU7" s="112" t="n">
        <v>0</v>
      </c>
      <c r="AV7" s="112" t="n">
        <v>0</v>
      </c>
      <c r="AW7" s="95" t="n">
        <v>0</v>
      </c>
      <c r="AX7" s="112" t="n">
        <v>16</v>
      </c>
      <c r="AY7" s="95" t="n">
        <v>720</v>
      </c>
      <c r="AZ7" s="95" t="n">
        <v>0</v>
      </c>
      <c r="BB7" s="113" t="n">
        <v>999</v>
      </c>
      <c r="BC7" s="113" t="n">
        <v>1051</v>
      </c>
      <c r="BD7" s="113" t="n">
        <v>1167</v>
      </c>
      <c r="BE7" s="113" t="n">
        <f aca="false">BC7-BB7</f>
        <v>52</v>
      </c>
      <c r="BF7" s="113" t="n">
        <f aca="false">AQ7</f>
        <v>8821.22923867652</v>
      </c>
      <c r="BG7" s="173" t="n">
        <f aca="false">BD7/24</f>
        <v>48.625</v>
      </c>
      <c r="BH7" s="115" t="n">
        <v>1.013</v>
      </c>
      <c r="BI7" s="116" t="n">
        <v>0.998</v>
      </c>
      <c r="BJ7" s="117" t="n">
        <v>27</v>
      </c>
      <c r="BK7" s="118" t="n">
        <v>25.88</v>
      </c>
      <c r="BL7" s="118" t="n">
        <v>21.24</v>
      </c>
      <c r="BM7" s="118" t="n">
        <v>26.52</v>
      </c>
      <c r="BN7" s="113" t="n">
        <v>982.79</v>
      </c>
      <c r="BO7" s="118" t="n">
        <v>50.08</v>
      </c>
      <c r="BP7" s="119" t="n">
        <v>0.941</v>
      </c>
      <c r="BQ7" s="118" t="n">
        <v>96.69</v>
      </c>
      <c r="BR7" s="117" t="n">
        <v>87.51</v>
      </c>
      <c r="BS7" s="113" t="n">
        <v>12177</v>
      </c>
      <c r="BT7" s="113" t="n">
        <v>11624</v>
      </c>
      <c r="BU7" s="224" t="n">
        <f aca="false">BT7-BS7</f>
        <v>-553</v>
      </c>
      <c r="BV7" s="137" t="n">
        <f aca="false">SUM(BH7+BI7)</f>
        <v>2.011</v>
      </c>
      <c r="BW7" s="114" t="n">
        <v>12</v>
      </c>
      <c r="BX7" s="114" t="n">
        <v>12</v>
      </c>
      <c r="BZ7" s="114" t="n">
        <v>24</v>
      </c>
      <c r="CA7" s="114" t="n">
        <v>6.82</v>
      </c>
      <c r="CC7" s="114" t="n">
        <v>2.1</v>
      </c>
      <c r="CD7" s="114" t="n">
        <v>4.2</v>
      </c>
      <c r="CE7" s="114" t="n">
        <v>2.2</v>
      </c>
      <c r="CF7" s="114" t="n">
        <v>0</v>
      </c>
    </row>
    <row r="8" customFormat="false" ht="15" hidden="false" customHeight="false" outlineLevel="0" collapsed="false">
      <c r="A8" s="90"/>
      <c r="B8" s="91" t="n">
        <v>43279</v>
      </c>
      <c r="C8" s="92" t="n">
        <v>86.8</v>
      </c>
      <c r="D8" s="93" t="n">
        <v>0.664</v>
      </c>
      <c r="E8" s="94" t="n">
        <v>74.8</v>
      </c>
      <c r="F8" s="95" t="n">
        <v>92</v>
      </c>
      <c r="G8" s="95" t="n">
        <v>82</v>
      </c>
      <c r="H8" s="96" t="n">
        <v>24</v>
      </c>
      <c r="I8" s="96" t="n">
        <v>0</v>
      </c>
      <c r="J8" s="96" t="n">
        <v>24</v>
      </c>
      <c r="K8" s="96" t="n">
        <v>0</v>
      </c>
      <c r="L8" s="97" t="n">
        <v>0</v>
      </c>
      <c r="M8" s="97" t="n">
        <v>0</v>
      </c>
      <c r="N8" s="97" t="n">
        <v>0</v>
      </c>
      <c r="O8" s="97" t="n">
        <v>0</v>
      </c>
      <c r="P8" s="97" t="n">
        <v>17</v>
      </c>
      <c r="Q8" s="112" t="n">
        <v>46</v>
      </c>
      <c r="R8" s="203" t="n">
        <v>3531</v>
      </c>
      <c r="S8" s="112" t="n">
        <v>3221</v>
      </c>
      <c r="T8" s="112" t="n">
        <v>3101</v>
      </c>
      <c r="U8" s="112" t="n">
        <v>3058</v>
      </c>
      <c r="V8" s="216" t="n">
        <v>3159</v>
      </c>
      <c r="W8" s="96" t="n">
        <v>41</v>
      </c>
      <c r="X8" s="96" t="n">
        <v>0</v>
      </c>
      <c r="Y8" s="96" t="n">
        <v>44</v>
      </c>
      <c r="Z8" s="221" t="n">
        <v>0</v>
      </c>
      <c r="AA8" s="221" t="n">
        <v>57</v>
      </c>
      <c r="AB8" s="97" t="n">
        <v>0</v>
      </c>
      <c r="AC8" s="100" t="n">
        <f aca="false">V8-U8+AZ8</f>
        <v>101</v>
      </c>
      <c r="AD8" s="101" t="n">
        <f aca="false">U8-T8</f>
        <v>-43</v>
      </c>
      <c r="AE8" s="95" t="n">
        <v>142</v>
      </c>
      <c r="AF8" s="102" t="n">
        <f aca="false">IF(AE8&gt;0, V8/(AE8*24),"no data")</f>
        <v>0.92693661971831</v>
      </c>
      <c r="AG8" s="103" t="n">
        <f aca="false">IF(R8&gt;0,R8/24,"no data")</f>
        <v>147.125</v>
      </c>
      <c r="AH8" s="102" t="n">
        <f aca="false">IF(U8&gt;0,(U8/R8),"no data")</f>
        <v>0.866043613707165</v>
      </c>
      <c r="AI8" s="104" t="n">
        <f aca="false">IF(U8&gt;0,(1440-((W8*X8)+(Y8*Z8)+(AA8*AB8))/(W8+Y8+AA8))/1440,"no data")</f>
        <v>1</v>
      </c>
      <c r="AJ8" s="105" t="n">
        <f aca="false">IF(U8&gt;0,(1440-((X8*W8+AT8*AU8)+(Z8*Y8+AV8*AW8)+(AA8*AB8+AX8*AY8))/(W8+Y8+AA8))/1440,"no data")</f>
        <v>0.924149061032864</v>
      </c>
      <c r="AK8" s="210" t="n">
        <v>9.08</v>
      </c>
      <c r="AL8" s="211" t="n">
        <v>149.49</v>
      </c>
      <c r="AM8" s="94" t="n">
        <f aca="false">AK8*AL8</f>
        <v>1357.3692</v>
      </c>
      <c r="AN8" s="210" t="n">
        <v>25.623</v>
      </c>
      <c r="AO8" s="225" t="n">
        <v>991.67</v>
      </c>
      <c r="AP8" s="109" t="n">
        <f aca="false">AN8*AO8</f>
        <v>25409.56041</v>
      </c>
      <c r="AQ8" s="130" t="n">
        <f aca="false">IF(U8&gt;0,((((AK8*AL8)+(AN8*AO8))/(U8*1000))*1000000),"no data")</f>
        <v>8753.08358731197</v>
      </c>
      <c r="AR8" s="111" t="n">
        <f aca="false">IF(S8&gt;0,S8/24, "no data")</f>
        <v>134.208333333333</v>
      </c>
      <c r="AS8" s="36"/>
      <c r="AT8" s="95" t="n">
        <v>0</v>
      </c>
      <c r="AU8" s="112" t="n">
        <v>0</v>
      </c>
      <c r="AV8" s="112" t="n">
        <v>0</v>
      </c>
      <c r="AW8" s="95" t="n">
        <v>0</v>
      </c>
      <c r="AX8" s="112" t="n">
        <v>15</v>
      </c>
      <c r="AY8" s="95" t="n">
        <v>1034</v>
      </c>
      <c r="AZ8" s="95" t="n">
        <v>0</v>
      </c>
      <c r="BB8" s="113" t="n">
        <v>1001</v>
      </c>
      <c r="BC8" s="113" t="n">
        <v>1057</v>
      </c>
      <c r="BD8" s="113" t="n">
        <v>1101</v>
      </c>
      <c r="BE8" s="113" t="n">
        <f aca="false">BC8-BB8</f>
        <v>56</v>
      </c>
      <c r="BF8" s="113" t="n">
        <f aca="false">AQ8</f>
        <v>8753.08358731197</v>
      </c>
      <c r="BG8" s="173" t="n">
        <f aca="false">BD8/24</f>
        <v>45.875</v>
      </c>
      <c r="BH8" s="115" t="n">
        <v>0.617</v>
      </c>
      <c r="BI8" s="116" t="n">
        <v>0.615</v>
      </c>
      <c r="BJ8" s="117" t="n">
        <v>27</v>
      </c>
      <c r="BK8" s="118" t="n">
        <v>25.87</v>
      </c>
      <c r="BL8" s="118" t="n">
        <v>21.26</v>
      </c>
      <c r="BM8" s="118" t="n">
        <v>26.38</v>
      </c>
      <c r="BN8" s="113" t="n">
        <v>985.88</v>
      </c>
      <c r="BO8" s="118" t="n">
        <v>50.13</v>
      </c>
      <c r="BP8" s="119" t="n">
        <v>0.94</v>
      </c>
      <c r="BQ8" s="118" t="n">
        <v>96.68</v>
      </c>
      <c r="BR8" s="117" t="n">
        <v>87.51</v>
      </c>
      <c r="BS8" s="113" t="n">
        <v>12130</v>
      </c>
      <c r="BT8" s="113" t="n">
        <v>11560</v>
      </c>
      <c r="BU8" s="224" t="n">
        <f aca="false">BT8-BS8</f>
        <v>-570</v>
      </c>
      <c r="BV8" s="137" t="n">
        <f aca="false">SUM(BH8+BI8)</f>
        <v>1.232</v>
      </c>
      <c r="BW8" s="114" t="n">
        <v>13</v>
      </c>
      <c r="BX8" s="114" t="n">
        <v>13</v>
      </c>
      <c r="BZ8" s="114" t="n">
        <v>24</v>
      </c>
      <c r="CA8" s="114" t="n">
        <v>6.52</v>
      </c>
      <c r="CC8" s="114" t="n">
        <v>2.1</v>
      </c>
      <c r="CD8" s="114" t="n">
        <v>4.2</v>
      </c>
      <c r="CE8" s="114" t="n">
        <v>2</v>
      </c>
      <c r="CF8" s="114" t="n">
        <v>0</v>
      </c>
    </row>
    <row r="9" customFormat="false" ht="15" hidden="false" customHeight="false" outlineLevel="0" collapsed="false">
      <c r="A9" s="90"/>
      <c r="B9" s="91" t="n">
        <v>43280</v>
      </c>
      <c r="C9" s="92" t="n">
        <v>84.5</v>
      </c>
      <c r="D9" s="93" t="n">
        <v>0.723</v>
      </c>
      <c r="E9" s="94" t="n">
        <v>76.5</v>
      </c>
      <c r="F9" s="95" t="n">
        <v>89</v>
      </c>
      <c r="G9" s="95" t="n">
        <v>82</v>
      </c>
      <c r="H9" s="96" t="n">
        <v>24</v>
      </c>
      <c r="I9" s="96" t="n">
        <v>0</v>
      </c>
      <c r="J9" s="96" t="n">
        <v>24</v>
      </c>
      <c r="K9" s="96" t="n">
        <v>0</v>
      </c>
      <c r="L9" s="97" t="n">
        <v>0</v>
      </c>
      <c r="M9" s="97" t="n">
        <v>0</v>
      </c>
      <c r="N9" s="97" t="n">
        <v>0</v>
      </c>
      <c r="O9" s="97" t="n">
        <v>0</v>
      </c>
      <c r="P9" s="97" t="n">
        <v>12</v>
      </c>
      <c r="Q9" s="95" t="n">
        <v>6</v>
      </c>
      <c r="R9" s="203" t="n">
        <v>3549</v>
      </c>
      <c r="S9" s="112" t="n">
        <v>3426</v>
      </c>
      <c r="T9" s="112" t="n">
        <v>3196</v>
      </c>
      <c r="U9" s="112" t="n">
        <v>3163</v>
      </c>
      <c r="V9" s="216" t="n">
        <v>3270</v>
      </c>
      <c r="W9" s="96" t="n">
        <v>41</v>
      </c>
      <c r="X9" s="96" t="n">
        <v>0</v>
      </c>
      <c r="Y9" s="96" t="n">
        <v>44</v>
      </c>
      <c r="Z9" s="221" t="n">
        <v>0</v>
      </c>
      <c r="AA9" s="221" t="n">
        <v>57</v>
      </c>
      <c r="AB9" s="97" t="n">
        <v>0</v>
      </c>
      <c r="AC9" s="100" t="n">
        <f aca="false">V9-U9+AZ9</f>
        <v>107</v>
      </c>
      <c r="AD9" s="101" t="n">
        <f aca="false">U9-T9</f>
        <v>-33</v>
      </c>
      <c r="AE9" s="95" t="n">
        <v>144</v>
      </c>
      <c r="AF9" s="102" t="n">
        <f aca="false">IF(AE9&gt;0, V9/(AE9*24),"no data")</f>
        <v>0.946180555555556</v>
      </c>
      <c r="AG9" s="103" t="n">
        <f aca="false">IF(R9&gt;0,R9/24,"no data")</f>
        <v>147.875</v>
      </c>
      <c r="AH9" s="102" t="n">
        <f aca="false">IF(U9&gt;0,(U9/R9),"no data")</f>
        <v>0.891236968160045</v>
      </c>
      <c r="AI9" s="104" t="n">
        <f aca="false">IF(U9&gt;0,(1440-((W9*X9)+(Y9*Z9)+(AA9*AB9))/(W9+Y9+AA9))/1440,"no data")</f>
        <v>1</v>
      </c>
      <c r="AJ9" s="105" t="n">
        <f aca="false">IF(U9&gt;0,(1440-((X9*W9+AT9*AU9)+(Z9*Y9+AV9*AW9)+(AA9*AB9+AX9*AY9))/(W9+Y9+AA9))/1440,"no data")</f>
        <v>0.953843896713615</v>
      </c>
      <c r="AK9" s="210" t="n">
        <v>8.148</v>
      </c>
      <c r="AL9" s="211" t="n">
        <v>141.42</v>
      </c>
      <c r="AM9" s="94" t="n">
        <f aca="false">AK9*AL9</f>
        <v>1152.29016</v>
      </c>
      <c r="AN9" s="210" t="n">
        <v>26.992</v>
      </c>
      <c r="AO9" s="225" t="n">
        <v>997.36</v>
      </c>
      <c r="AP9" s="109" t="n">
        <f aca="false">AN9*AO9</f>
        <v>26920.74112</v>
      </c>
      <c r="AQ9" s="130" t="n">
        <f aca="false">IF(U9&gt;0,((((AK9*AL9)+(AN9*AO9))/(U9*1000))*1000000),"no data")</f>
        <v>8875.44460322479</v>
      </c>
      <c r="AR9" s="111" t="n">
        <f aca="false">IF(S9&gt;0,S9/24, "no data")</f>
        <v>142.75</v>
      </c>
      <c r="AS9" s="36"/>
      <c r="AT9" s="95" t="n">
        <v>0</v>
      </c>
      <c r="AU9" s="112" t="n">
        <v>0</v>
      </c>
      <c r="AV9" s="112" t="n">
        <v>0</v>
      </c>
      <c r="AW9" s="95" t="n">
        <v>0</v>
      </c>
      <c r="AX9" s="112" t="n">
        <v>13</v>
      </c>
      <c r="AY9" s="95" t="n">
        <v>726</v>
      </c>
      <c r="AZ9" s="95" t="n">
        <v>0</v>
      </c>
      <c r="BB9" s="113" t="n">
        <v>1001</v>
      </c>
      <c r="BC9" s="113" t="n">
        <v>1051</v>
      </c>
      <c r="BD9" s="113" t="n">
        <v>1218</v>
      </c>
      <c r="BE9" s="113" t="n">
        <f aca="false">BC9-BB9</f>
        <v>50</v>
      </c>
      <c r="BF9" s="113" t="n">
        <f aca="false">AQ9</f>
        <v>8875.44460322479</v>
      </c>
      <c r="BG9" s="173" t="n">
        <f aca="false">BD9/24</f>
        <v>50.75</v>
      </c>
      <c r="BH9" s="115" t="n">
        <v>1.221</v>
      </c>
      <c r="BI9" s="116" t="n">
        <v>1.217</v>
      </c>
      <c r="BJ9" s="117" t="n">
        <v>27</v>
      </c>
      <c r="BK9" s="118" t="n">
        <v>25.76</v>
      </c>
      <c r="BL9" s="118" t="n">
        <v>21.4</v>
      </c>
      <c r="BM9" s="118" t="n">
        <v>24.48</v>
      </c>
      <c r="BN9" s="113" t="n">
        <v>985.46</v>
      </c>
      <c r="BO9" s="118" t="n">
        <v>50.14</v>
      </c>
      <c r="BP9" s="119" t="n">
        <v>0.9423</v>
      </c>
      <c r="BQ9" s="118" t="n">
        <v>96.8</v>
      </c>
      <c r="BR9" s="117" t="n">
        <v>87.54</v>
      </c>
      <c r="BS9" s="113" t="n">
        <v>12102</v>
      </c>
      <c r="BT9" s="113" t="n">
        <v>11529</v>
      </c>
      <c r="BU9" s="224" t="n">
        <f aca="false">BT9-BS9</f>
        <v>-573</v>
      </c>
      <c r="BV9" s="137" t="n">
        <f aca="false">SUM(BH9+BI9)</f>
        <v>2.438</v>
      </c>
      <c r="BW9" s="114" t="n">
        <v>24</v>
      </c>
      <c r="BX9" s="114" t="n">
        <v>24</v>
      </c>
      <c r="BZ9" s="114" t="n">
        <v>24</v>
      </c>
      <c r="CA9" s="114" t="n">
        <v>6.62</v>
      </c>
      <c r="CC9" s="114" t="n">
        <v>2.1</v>
      </c>
      <c r="CD9" s="114" t="n">
        <v>4.3</v>
      </c>
      <c r="CE9" s="114" t="n">
        <v>2.1</v>
      </c>
      <c r="CF9" s="114" t="n">
        <v>0</v>
      </c>
    </row>
    <row r="10" customFormat="false" ht="15" hidden="false" customHeight="false" outlineLevel="0" collapsed="false">
      <c r="A10" s="90"/>
      <c r="B10" s="91" t="n">
        <v>43281</v>
      </c>
      <c r="C10" s="92" t="n">
        <v>84.3</v>
      </c>
      <c r="D10" s="93" t="n">
        <v>0.796</v>
      </c>
      <c r="E10" s="94" t="n">
        <v>79.2</v>
      </c>
      <c r="F10" s="95" t="n">
        <v>92</v>
      </c>
      <c r="G10" s="95" t="n">
        <v>78</v>
      </c>
      <c r="H10" s="96" t="n">
        <v>20</v>
      </c>
      <c r="I10" s="96" t="n">
        <v>4</v>
      </c>
      <c r="J10" s="96" t="n">
        <v>24</v>
      </c>
      <c r="K10" s="96" t="n">
        <v>0</v>
      </c>
      <c r="L10" s="97" t="n">
        <v>0</v>
      </c>
      <c r="M10" s="97" t="n">
        <v>0</v>
      </c>
      <c r="N10" s="97" t="n">
        <v>0</v>
      </c>
      <c r="O10" s="97" t="n">
        <v>0</v>
      </c>
      <c r="P10" s="97" t="n">
        <v>0</v>
      </c>
      <c r="Q10" s="92" t="n">
        <v>0</v>
      </c>
      <c r="R10" s="203" t="n">
        <v>3552</v>
      </c>
      <c r="S10" s="112" t="n">
        <v>2879</v>
      </c>
      <c r="T10" s="112" t="n">
        <v>2759</v>
      </c>
      <c r="U10" s="112" t="n">
        <v>2719</v>
      </c>
      <c r="V10" s="216" t="n">
        <v>2814</v>
      </c>
      <c r="W10" s="96" t="n">
        <v>41</v>
      </c>
      <c r="X10" s="96" t="n">
        <v>218</v>
      </c>
      <c r="Y10" s="96" t="n">
        <v>44</v>
      </c>
      <c r="Z10" s="221" t="n">
        <v>0</v>
      </c>
      <c r="AA10" s="221" t="n">
        <v>57</v>
      </c>
      <c r="AB10" s="97" t="n">
        <v>0</v>
      </c>
      <c r="AC10" s="100" t="n">
        <f aca="false">V10-U10+AZ10</f>
        <v>95</v>
      </c>
      <c r="AD10" s="101" t="n">
        <f aca="false">U10-T10</f>
        <v>-40</v>
      </c>
      <c r="AE10" s="95" t="n">
        <v>131</v>
      </c>
      <c r="AF10" s="102" t="n">
        <f aca="false">IF(AE10&gt;0, V10/(AE10*24),"no data")</f>
        <v>0.895038167938931</v>
      </c>
      <c r="AG10" s="103" t="n">
        <f aca="false">IF(R10&gt;0,R10/24,"no data")</f>
        <v>148</v>
      </c>
      <c r="AH10" s="102" t="n">
        <f aca="false">IF(U10&gt;0,(U10/R10),"no data")</f>
        <v>0.765484234234234</v>
      </c>
      <c r="AI10" s="104" t="n">
        <f aca="false">IF(U10&gt;0,(1440-((W10*X10)+(Y10*Z10)+(AA10*AB10))/(W10+Y10+AA10))/1440,"no data")</f>
        <v>0.956289123630673</v>
      </c>
      <c r="AJ10" s="105" t="n">
        <f aca="false">IF(U10&gt;0,(1440-((X10*W10+AT10*AU10)+(Z10*Y10+AV10*AW10)+(AA10*AB10+AX10*AY10))/(W10+Y10+AA10))/1440,"no data")</f>
        <v>0.827591940532081</v>
      </c>
      <c r="AK10" s="210" t="n">
        <v>9.06</v>
      </c>
      <c r="AL10" s="211" t="n">
        <v>147.07</v>
      </c>
      <c r="AM10" s="94" t="n">
        <f aca="false">AK10*AL10</f>
        <v>1332.4542</v>
      </c>
      <c r="AN10" s="210" t="n">
        <v>23.048</v>
      </c>
      <c r="AO10" s="225" t="n">
        <v>985.41</v>
      </c>
      <c r="AP10" s="109" t="n">
        <f aca="false">AN10*AO10</f>
        <v>22711.72968</v>
      </c>
      <c r="AQ10" s="130" t="n">
        <f aca="false">IF(U10&gt;0,((((AK10*AL10)+(AN10*AO10))/(U10*1000))*1000000),"no data")</f>
        <v>8843.02459727841</v>
      </c>
      <c r="AR10" s="111" t="n">
        <f aca="false">IF(S10&gt;0,S10/24, "no data")</f>
        <v>119.958333333333</v>
      </c>
      <c r="AS10" s="36"/>
      <c r="AT10" s="95" t="n">
        <v>22</v>
      </c>
      <c r="AU10" s="112" t="n">
        <v>18</v>
      </c>
      <c r="AV10" s="112" t="n">
        <v>0</v>
      </c>
      <c r="AW10" s="95" t="n">
        <v>0</v>
      </c>
      <c r="AX10" s="112" t="n">
        <v>18</v>
      </c>
      <c r="AY10" s="95" t="n">
        <v>1440</v>
      </c>
      <c r="AZ10" s="95" t="n">
        <v>0</v>
      </c>
      <c r="BB10" s="113" t="n">
        <v>832</v>
      </c>
      <c r="BC10" s="113" t="n">
        <v>1051</v>
      </c>
      <c r="BD10" s="113" t="n">
        <v>931</v>
      </c>
      <c r="BE10" s="113" t="n">
        <f aca="false">BC10-BB10</f>
        <v>219</v>
      </c>
      <c r="BF10" s="113" t="n">
        <f aca="false">AQ10</f>
        <v>8843.02459727841</v>
      </c>
      <c r="BG10" s="173" t="n">
        <f aca="false">BD10/24</f>
        <v>38.7916666666667</v>
      </c>
      <c r="BH10" s="115" t="n">
        <v>0.101</v>
      </c>
      <c r="BI10" s="116" t="n">
        <v>0.253</v>
      </c>
      <c r="BJ10" s="117" t="n">
        <v>27</v>
      </c>
      <c r="BK10" s="118" t="n">
        <v>21.98</v>
      </c>
      <c r="BL10" s="118" t="n">
        <v>21.57</v>
      </c>
      <c r="BM10" s="118" t="n">
        <v>26.04</v>
      </c>
      <c r="BN10" s="113" t="n">
        <v>984.67</v>
      </c>
      <c r="BO10" s="118" t="n">
        <v>50.13</v>
      </c>
      <c r="BP10" s="119" t="n">
        <v>0.9397</v>
      </c>
      <c r="BQ10" s="118" t="n">
        <v>97.3</v>
      </c>
      <c r="BR10" s="117" t="n">
        <v>87.66</v>
      </c>
      <c r="BS10" s="113" t="n">
        <v>12327</v>
      </c>
      <c r="BT10" s="113" t="n">
        <v>11741</v>
      </c>
      <c r="BU10" s="224" t="n">
        <f aca="false">BT10-BS10</f>
        <v>-586</v>
      </c>
      <c r="BV10" s="137" t="n">
        <f aca="false">SUM(BH10+BI10)</f>
        <v>0.354</v>
      </c>
      <c r="BW10" s="114" t="n">
        <v>6.1</v>
      </c>
      <c r="BX10" s="114" t="n">
        <v>10.12</v>
      </c>
      <c r="BZ10" s="114" t="n">
        <v>19.1</v>
      </c>
      <c r="CA10" s="114" t="n">
        <v>7.13</v>
      </c>
      <c r="CC10" s="114" t="n">
        <v>2.1</v>
      </c>
      <c r="CD10" s="114" t="n">
        <v>4.3</v>
      </c>
      <c r="CE10" s="114" t="n">
        <v>2.1</v>
      </c>
      <c r="CF10" s="114" t="n">
        <v>0</v>
      </c>
    </row>
    <row r="11" customFormat="false" ht="15" hidden="false" customHeight="false" outlineLevel="0" collapsed="false">
      <c r="A11" s="90"/>
      <c r="B11" s="91" t="n">
        <v>43282</v>
      </c>
      <c r="C11" s="92" t="n">
        <v>92.27</v>
      </c>
      <c r="D11" s="93" t="n">
        <v>0.705</v>
      </c>
      <c r="E11" s="94" t="n">
        <v>81.91</v>
      </c>
      <c r="F11" s="95" t="n">
        <v>101</v>
      </c>
      <c r="G11" s="95" t="n">
        <v>84</v>
      </c>
      <c r="H11" s="96" t="n">
        <v>24</v>
      </c>
      <c r="I11" s="96" t="n">
        <v>0</v>
      </c>
      <c r="J11" s="96" t="n">
        <v>24</v>
      </c>
      <c r="K11" s="96" t="n">
        <v>0</v>
      </c>
      <c r="L11" s="97" t="n">
        <v>0</v>
      </c>
      <c r="M11" s="97" t="n">
        <v>0</v>
      </c>
      <c r="N11" s="97" t="n">
        <v>0</v>
      </c>
      <c r="O11" s="97" t="n">
        <v>0</v>
      </c>
      <c r="P11" s="97" t="n">
        <v>0</v>
      </c>
      <c r="Q11" s="92" t="n">
        <v>0</v>
      </c>
      <c r="R11" s="203" t="n">
        <v>3468</v>
      </c>
      <c r="S11" s="112" t="n">
        <v>2956</v>
      </c>
      <c r="T11" s="112" t="n">
        <v>2956</v>
      </c>
      <c r="U11" s="112" t="n">
        <v>2885</v>
      </c>
      <c r="V11" s="216" t="n">
        <v>2982</v>
      </c>
      <c r="W11" s="96" t="n">
        <v>41</v>
      </c>
      <c r="X11" s="96" t="n">
        <v>0</v>
      </c>
      <c r="Y11" s="96" t="n">
        <v>43</v>
      </c>
      <c r="Z11" s="221" t="n">
        <v>0</v>
      </c>
      <c r="AA11" s="221" t="n">
        <v>57</v>
      </c>
      <c r="AB11" s="97" t="n">
        <v>0</v>
      </c>
      <c r="AC11" s="100" t="n">
        <f aca="false">V11-U11+AZ11</f>
        <v>97</v>
      </c>
      <c r="AD11" s="101" t="n">
        <f aca="false">U11-T11</f>
        <v>-71</v>
      </c>
      <c r="AE11" s="95" t="n">
        <v>126</v>
      </c>
      <c r="AF11" s="102" t="n">
        <f aca="false">IF(AE11&gt;0, V11/(AE11*24),"no data")</f>
        <v>0.986111111111111</v>
      </c>
      <c r="AG11" s="103" t="n">
        <f aca="false">IF(R11&gt;0,R11/24,"no data")</f>
        <v>144.5</v>
      </c>
      <c r="AH11" s="102" t="n">
        <f aca="false">IF(U11&gt;0,(U11/R11),"no data")</f>
        <v>0.831891580161476</v>
      </c>
      <c r="AI11" s="104" t="n">
        <f aca="false">IF(U11&gt;0,(1440-((W11*X11)+(Y11*Z11)+(AA11*AB11))/(W11+Y11+AA11))/1440,"no data")</f>
        <v>1</v>
      </c>
      <c r="AJ11" s="105" t="n">
        <f aca="false">IF(U11&gt;0,(1440-((X11*W11+AT11*AU11)+(Z11*Y11+AV11*AW11)+(AA11*AB11+AX11*AY11))/(W11+Y11+AA11))/1440,"no data")</f>
        <v>0.886524822695036</v>
      </c>
      <c r="AK11" s="229" t="n">
        <v>9.05</v>
      </c>
      <c r="AL11" s="230" t="n">
        <v>153.34</v>
      </c>
      <c r="AM11" s="212" t="n">
        <f aca="false">AK11*AL11</f>
        <v>1387.727</v>
      </c>
      <c r="AN11" s="229" t="n">
        <v>24.296</v>
      </c>
      <c r="AO11" s="231" t="n">
        <v>982.298</v>
      </c>
      <c r="AP11" s="109" t="n">
        <f aca="false">AN11*AO11</f>
        <v>23865.912208</v>
      </c>
      <c r="AQ11" s="130" t="n">
        <f aca="false">IF(U11&gt;0,((((AK11*AL11)+(AN11*AO11))/(U11*1000))*1000000),"no data")</f>
        <v>8753.4278017331</v>
      </c>
      <c r="AR11" s="111" t="n">
        <f aca="false">IF(S11&gt;0,S11/24, "no data")</f>
        <v>123.166666666667</v>
      </c>
      <c r="AS11" s="36"/>
      <c r="AT11" s="95" t="n">
        <v>0</v>
      </c>
      <c r="AU11" s="112" t="n">
        <v>0</v>
      </c>
      <c r="AV11" s="112" t="n">
        <v>0</v>
      </c>
      <c r="AW11" s="95" t="n">
        <v>0</v>
      </c>
      <c r="AX11" s="112" t="n">
        <v>16</v>
      </c>
      <c r="AY11" s="95" t="n">
        <v>1440</v>
      </c>
      <c r="AZ11" s="95" t="n">
        <v>0</v>
      </c>
      <c r="BB11" s="113" t="n">
        <v>979</v>
      </c>
      <c r="BC11" s="113" t="n">
        <v>1030</v>
      </c>
      <c r="BD11" s="113" t="n">
        <v>973</v>
      </c>
      <c r="BE11" s="113" t="n">
        <f aca="false">BC11-BB11</f>
        <v>51</v>
      </c>
      <c r="BF11" s="113" t="n">
        <f aca="false">AQ11</f>
        <v>8753.4278017331</v>
      </c>
      <c r="BG11" s="173" t="n">
        <f aca="false">BD11/24</f>
        <v>40.5416666666667</v>
      </c>
      <c r="BH11" s="115" t="n">
        <v>0</v>
      </c>
      <c r="BI11" s="116" t="n">
        <v>0</v>
      </c>
      <c r="BJ11" s="117" t="n">
        <v>27</v>
      </c>
      <c r="BK11" s="118" t="n">
        <v>25.81</v>
      </c>
      <c r="BL11" s="118" t="n">
        <v>21.02</v>
      </c>
      <c r="BM11" s="118" t="n">
        <v>26.33</v>
      </c>
      <c r="BN11" s="113" t="n">
        <v>982</v>
      </c>
      <c r="BO11" s="118" t="n">
        <v>50.14</v>
      </c>
      <c r="BP11" s="119" t="n">
        <v>0.9411</v>
      </c>
      <c r="BQ11" s="117" t="n">
        <v>97.15</v>
      </c>
      <c r="BR11" s="117" t="n">
        <v>87.77</v>
      </c>
      <c r="BS11" s="113" t="n">
        <v>12373</v>
      </c>
      <c r="BT11" s="113" t="n">
        <v>11751</v>
      </c>
      <c r="BU11" s="224" t="n">
        <f aca="false">BT11-BS11</f>
        <v>-622</v>
      </c>
      <c r="BV11" s="113" t="n">
        <v>0</v>
      </c>
      <c r="BW11" s="114" t="n">
        <v>0</v>
      </c>
      <c r="BX11" s="114" t="n">
        <v>0</v>
      </c>
      <c r="BZ11" s="114" t="n">
        <v>24</v>
      </c>
      <c r="CA11" s="114" t="n">
        <v>7.7</v>
      </c>
      <c r="CC11" s="114" t="n">
        <v>2.1</v>
      </c>
      <c r="CD11" s="114" t="n">
        <v>4.3</v>
      </c>
      <c r="CE11" s="114" t="n">
        <v>2.1</v>
      </c>
      <c r="CF11" s="114" t="n">
        <v>0</v>
      </c>
    </row>
    <row r="12" customFormat="false" ht="15" hidden="false" customHeight="true" outlineLevel="0" collapsed="false">
      <c r="A12" s="90" t="s">
        <v>118</v>
      </c>
      <c r="B12" s="91" t="n">
        <v>43283</v>
      </c>
      <c r="C12" s="140" t="n">
        <v>96.75</v>
      </c>
      <c r="D12" s="141" t="n">
        <v>0.5986</v>
      </c>
      <c r="E12" s="140" t="n">
        <v>79.5</v>
      </c>
      <c r="F12" s="143" t="n">
        <v>104</v>
      </c>
      <c r="G12" s="143" t="n">
        <v>89</v>
      </c>
      <c r="H12" s="144" t="n">
        <v>24</v>
      </c>
      <c r="I12" s="144" t="n">
        <v>0</v>
      </c>
      <c r="J12" s="144" t="n">
        <v>24</v>
      </c>
      <c r="K12" s="144" t="n">
        <v>0</v>
      </c>
      <c r="L12" s="145" t="n">
        <v>0</v>
      </c>
      <c r="M12" s="145" t="n">
        <v>0</v>
      </c>
      <c r="N12" s="145" t="n">
        <v>0</v>
      </c>
      <c r="O12" s="145" t="n">
        <v>0</v>
      </c>
      <c r="P12" s="145" t="n">
        <v>0</v>
      </c>
      <c r="Q12" s="143" t="n">
        <v>0</v>
      </c>
      <c r="R12" s="143" t="n">
        <v>3431</v>
      </c>
      <c r="S12" s="143" t="n">
        <v>2952</v>
      </c>
      <c r="T12" s="143" t="n">
        <v>2952</v>
      </c>
      <c r="U12" s="143" t="n">
        <v>2879</v>
      </c>
      <c r="V12" s="144" t="n">
        <v>2975</v>
      </c>
      <c r="W12" s="144" t="n">
        <v>41</v>
      </c>
      <c r="X12" s="144" t="n">
        <v>0</v>
      </c>
      <c r="Y12" s="144" t="n">
        <v>43</v>
      </c>
      <c r="Z12" s="145" t="n">
        <v>0</v>
      </c>
      <c r="AA12" s="145" t="n">
        <v>57</v>
      </c>
      <c r="AB12" s="145" t="n">
        <v>0</v>
      </c>
      <c r="AC12" s="149" t="n">
        <f aca="false">V12-U12+AZ12</f>
        <v>96</v>
      </c>
      <c r="AD12" s="150" t="n">
        <f aca="false">U12-T12</f>
        <v>-73</v>
      </c>
      <c r="AE12" s="143" t="n">
        <v>126</v>
      </c>
      <c r="AF12" s="151" t="n">
        <f aca="false">IF(AE12&gt;0, V12/(AE12*24),"no data")</f>
        <v>0.983796296296296</v>
      </c>
      <c r="AG12" s="152" t="n">
        <f aca="false">IF(R12&gt;0,R12/24,"no data")</f>
        <v>142.958333333333</v>
      </c>
      <c r="AH12" s="151" t="n">
        <f aca="false">IF(U12&gt;0,(U12/R12),"no data")</f>
        <v>0.839113960944331</v>
      </c>
      <c r="AI12" s="153" t="n">
        <f aca="false">(1440-((W12*X12)+(Y12*Z12)+(AA12*AB12))/(W12+Y12+AA12))/1440</f>
        <v>1</v>
      </c>
      <c r="AJ12" s="154" t="n">
        <f aca="false">IF(U12&gt;0,(1440-((X12*W12+AT12*AU12)+(Z12*Y12+AV12*AW12)+(AA12*AB12+AX12*AY12))/(W12+Y12+AA12))/1440,"no data")</f>
        <v>0.886524822695036</v>
      </c>
      <c r="AK12" s="233" t="n">
        <v>9.028</v>
      </c>
      <c r="AL12" s="234" t="n">
        <v>154.07</v>
      </c>
      <c r="AM12" s="237" t="n">
        <f aca="false">AK12*AL12</f>
        <v>1390.94396</v>
      </c>
      <c r="AN12" s="233" t="n">
        <v>23.804</v>
      </c>
      <c r="AO12" s="235" t="n">
        <v>997.269</v>
      </c>
      <c r="AP12" s="155" t="n">
        <f aca="false">AN12*AO12</f>
        <v>23738.991276</v>
      </c>
      <c r="AQ12" s="156" t="n">
        <f aca="false">IF(U12&gt;0,((((AK12*AL12)+(AN12*AO12))/(U12*1000))*1000000),"no data")</f>
        <v>8728.70275651268</v>
      </c>
      <c r="AR12" s="236" t="n">
        <f aca="false">IF(S12&gt;0,S12/24, "no data")</f>
        <v>123</v>
      </c>
      <c r="AS12" s="36"/>
      <c r="AT12" s="158" t="n">
        <v>0</v>
      </c>
      <c r="AU12" s="143" t="n">
        <v>0</v>
      </c>
      <c r="AV12" s="159" t="n">
        <v>0</v>
      </c>
      <c r="AW12" s="159" t="n">
        <v>0</v>
      </c>
      <c r="AX12" s="143" t="n">
        <v>16</v>
      </c>
      <c r="AY12" s="159" t="n">
        <v>1440</v>
      </c>
      <c r="AZ12" s="143" t="n">
        <v>0</v>
      </c>
      <c r="BB12" s="143" t="n">
        <v>976</v>
      </c>
      <c r="BC12" s="143" t="n">
        <v>1027</v>
      </c>
      <c r="BD12" s="143" t="n">
        <v>972</v>
      </c>
      <c r="BE12" s="160" t="n">
        <f aca="false">BC12-BB12</f>
        <v>51</v>
      </c>
      <c r="BF12" s="161" t="n">
        <f aca="false">AQ12</f>
        <v>8728.70275651268</v>
      </c>
      <c r="BG12" s="162" t="n">
        <f aca="false">BD12/24</f>
        <v>40.5</v>
      </c>
      <c r="BH12" s="163" t="n">
        <v>0</v>
      </c>
      <c r="BI12" s="164" t="n">
        <v>0</v>
      </c>
      <c r="BJ12" s="162" t="n">
        <v>27</v>
      </c>
      <c r="BK12" s="160" t="n">
        <v>25.143</v>
      </c>
      <c r="BL12" s="160" t="n">
        <v>20.5</v>
      </c>
      <c r="BM12" s="160" t="n">
        <v>26.12</v>
      </c>
      <c r="BN12" s="160" t="n">
        <v>977</v>
      </c>
      <c r="BO12" s="162" t="n">
        <v>50.16</v>
      </c>
      <c r="BP12" s="165" t="n">
        <v>0.9412</v>
      </c>
      <c r="BQ12" s="162" t="n">
        <v>96.58</v>
      </c>
      <c r="BR12" s="162" t="n">
        <v>87.59</v>
      </c>
      <c r="BS12" s="160" t="n">
        <v>12089</v>
      </c>
      <c r="BT12" s="160" t="n">
        <v>11544</v>
      </c>
      <c r="BU12" s="135" t="n">
        <f aca="false">BT12-BS12</f>
        <v>-545</v>
      </c>
      <c r="BV12" s="164" t="n">
        <f aca="false">BH12+BI12</f>
        <v>0</v>
      </c>
      <c r="BW12" s="162" t="n">
        <v>0</v>
      </c>
      <c r="BX12" s="162" t="n">
        <v>0</v>
      </c>
      <c r="BZ12" s="162" t="n">
        <v>24</v>
      </c>
      <c r="CA12" s="162" t="n">
        <v>6.95</v>
      </c>
      <c r="CC12" s="162" t="n">
        <v>2.1</v>
      </c>
      <c r="CD12" s="162" t="n">
        <v>4.2</v>
      </c>
      <c r="CE12" s="162" t="n">
        <v>2</v>
      </c>
      <c r="CF12" s="162" t="n">
        <v>0</v>
      </c>
    </row>
    <row r="13" customFormat="false" ht="15" hidden="false" customHeight="false" outlineLevel="0" collapsed="false">
      <c r="A13" s="90"/>
      <c r="B13" s="91" t="n">
        <v>43284</v>
      </c>
      <c r="C13" s="140" t="n">
        <v>93.17</v>
      </c>
      <c r="D13" s="166" t="n">
        <v>0.594</v>
      </c>
      <c r="E13" s="140" t="n">
        <v>76.41</v>
      </c>
      <c r="F13" s="143" t="n">
        <v>99</v>
      </c>
      <c r="G13" s="143" t="n">
        <v>84</v>
      </c>
      <c r="H13" s="144" t="n">
        <v>17</v>
      </c>
      <c r="I13" s="144" t="n">
        <v>16</v>
      </c>
      <c r="J13" s="144" t="n">
        <v>18</v>
      </c>
      <c r="K13" s="144" t="n">
        <v>36</v>
      </c>
      <c r="L13" s="145" t="n">
        <v>1</v>
      </c>
      <c r="M13" s="145" t="n">
        <v>58</v>
      </c>
      <c r="N13" s="145" t="n">
        <v>0</v>
      </c>
      <c r="O13" s="145" t="n">
        <v>0</v>
      </c>
      <c r="P13" s="145" t="n">
        <v>0</v>
      </c>
      <c r="Q13" s="143" t="n">
        <v>0</v>
      </c>
      <c r="R13" s="143" t="n">
        <v>3469</v>
      </c>
      <c r="S13" s="143" t="n">
        <v>2989</v>
      </c>
      <c r="T13" s="143" t="n">
        <v>2657</v>
      </c>
      <c r="U13" s="143" t="n">
        <v>2614</v>
      </c>
      <c r="V13" s="144" t="n">
        <v>2709</v>
      </c>
      <c r="W13" s="144" t="n">
        <v>41</v>
      </c>
      <c r="X13" s="144" t="n">
        <v>0</v>
      </c>
      <c r="Y13" s="144" t="n">
        <v>43</v>
      </c>
      <c r="Z13" s="145" t="n">
        <v>0</v>
      </c>
      <c r="AA13" s="145" t="n">
        <v>57</v>
      </c>
      <c r="AB13" s="145" t="n">
        <v>0</v>
      </c>
      <c r="AC13" s="149" t="n">
        <f aca="false">V13-U13+AZ13</f>
        <v>95</v>
      </c>
      <c r="AD13" s="150" t="n">
        <f aca="false">U13-T13</f>
        <v>-43</v>
      </c>
      <c r="AE13" s="143" t="n">
        <v>127</v>
      </c>
      <c r="AF13" s="151" t="n">
        <f aca="false">IF(AE13&gt;0, V13/(AE13*24),"no data")</f>
        <v>0.888779527559055</v>
      </c>
      <c r="AG13" s="152" t="n">
        <f aca="false">IF(R13&gt;0,R13/24,"no data")</f>
        <v>144.541666666667</v>
      </c>
      <c r="AH13" s="151" t="n">
        <f aca="false">IF(U13&gt;0,(U13/R13),"no data")</f>
        <v>0.753531277025079</v>
      </c>
      <c r="AI13" s="153" t="n">
        <f aca="false">(1440-((W13*X13)+(Y13*Z13)+(AA13*AB13))/(W13+Y13+AA13))/1440</f>
        <v>1</v>
      </c>
      <c r="AJ13" s="154" t="n">
        <f aca="false">IF(U13&gt;0,(1440-((X13*W13+AT13*AU13)+(Z13*Y13+AV13*AW13)+(AA13*AB13+AX13*AY13))/(W13+Y13+AA13))/1440,"no data")</f>
        <v>0.823857368006304</v>
      </c>
      <c r="AK13" s="233" t="n">
        <v>9.025</v>
      </c>
      <c r="AL13" s="234" t="n">
        <v>151.68</v>
      </c>
      <c r="AM13" s="201" t="n">
        <f aca="false">AK13*AL13</f>
        <v>1368.912</v>
      </c>
      <c r="AN13" s="233" t="n">
        <v>22.146</v>
      </c>
      <c r="AO13" s="235" t="n">
        <v>990.2009</v>
      </c>
      <c r="AP13" s="155" t="n">
        <f aca="false">AN13*AO13</f>
        <v>21928.9891314</v>
      </c>
      <c r="AQ13" s="156" t="n">
        <f aca="false">IF(U13&gt;0,((((AK13*AL13)+(AN13*AO13))/(U13*1000))*1000000),"no data")</f>
        <v>8912.73952999235</v>
      </c>
      <c r="AR13" s="236" t="n">
        <f aca="false">IF(S13&gt;0,S13/24, "no data")</f>
        <v>124.541666666667</v>
      </c>
      <c r="AS13" s="36"/>
      <c r="AT13" s="158" t="n">
        <v>10</v>
      </c>
      <c r="AU13" s="143" t="n">
        <v>340</v>
      </c>
      <c r="AV13" s="159" t="n">
        <v>11</v>
      </c>
      <c r="AW13" s="159" t="n">
        <v>324</v>
      </c>
      <c r="AX13" s="143" t="n">
        <v>20</v>
      </c>
      <c r="AY13" s="159" t="n">
        <v>1440</v>
      </c>
      <c r="AZ13" s="143" t="n">
        <v>0</v>
      </c>
      <c r="BA13" s="227"/>
      <c r="BB13" s="143" t="n">
        <v>848</v>
      </c>
      <c r="BC13" s="143" t="n">
        <v>976</v>
      </c>
      <c r="BD13" s="143" t="n">
        <v>885</v>
      </c>
      <c r="BE13" s="160" t="n">
        <f aca="false">BC13-BB13</f>
        <v>128</v>
      </c>
      <c r="BF13" s="161" t="n">
        <f aca="false">AQ13</f>
        <v>8912.73952999235</v>
      </c>
      <c r="BG13" s="162" t="n">
        <f aca="false">BD13/24</f>
        <v>36.875</v>
      </c>
      <c r="BH13" s="163" t="n">
        <v>0</v>
      </c>
      <c r="BI13" s="164" t="n">
        <v>0</v>
      </c>
      <c r="BJ13" s="162" t="n">
        <v>27</v>
      </c>
      <c r="BK13" s="160" t="n">
        <v>22.52</v>
      </c>
      <c r="BL13" s="160" t="n">
        <v>19.93</v>
      </c>
      <c r="BM13" s="160" t="n">
        <v>26.06</v>
      </c>
      <c r="BN13" s="160" t="n">
        <v>977.42</v>
      </c>
      <c r="BO13" s="162" t="n">
        <v>50.17</v>
      </c>
      <c r="BP13" s="165" t="n">
        <v>0.9416</v>
      </c>
      <c r="BQ13" s="162" t="n">
        <v>93.93</v>
      </c>
      <c r="BR13" s="162" t="n">
        <v>87.56</v>
      </c>
      <c r="BS13" s="160" t="n">
        <v>12485</v>
      </c>
      <c r="BT13" s="160" t="n">
        <v>11922</v>
      </c>
      <c r="BU13" s="135" t="n">
        <f aca="false">BT13-BS13</f>
        <v>-563</v>
      </c>
      <c r="BV13" s="164" t="n">
        <f aca="false">BH13+BI13</f>
        <v>0</v>
      </c>
      <c r="BW13" s="162" t="n">
        <v>0</v>
      </c>
      <c r="BX13" s="162" t="n">
        <v>0</v>
      </c>
      <c r="BZ13" s="162" t="n">
        <v>16.48</v>
      </c>
      <c r="CA13" s="162" t="n">
        <v>4.25</v>
      </c>
      <c r="CC13" s="162" t="n">
        <v>2.1</v>
      </c>
      <c r="CD13" s="162" t="n">
        <v>4.2</v>
      </c>
      <c r="CE13" s="162" t="n">
        <v>2</v>
      </c>
      <c r="CF13" s="162" t="n">
        <v>0</v>
      </c>
    </row>
    <row r="14" customFormat="false" ht="15" hidden="false" customHeight="false" outlineLevel="0" collapsed="false">
      <c r="A14" s="90"/>
      <c r="B14" s="91" t="n">
        <v>43285</v>
      </c>
      <c r="C14" s="140" t="n">
        <v>82</v>
      </c>
      <c r="D14" s="166" t="n">
        <v>0.74</v>
      </c>
      <c r="E14" s="140" t="n">
        <v>74</v>
      </c>
      <c r="F14" s="143" t="n">
        <v>89</v>
      </c>
      <c r="G14" s="143" t="n">
        <v>74</v>
      </c>
      <c r="H14" s="144" t="n">
        <v>12</v>
      </c>
      <c r="I14" s="144" t="n">
        <v>33</v>
      </c>
      <c r="J14" s="144" t="n">
        <v>24</v>
      </c>
      <c r="K14" s="144" t="n">
        <v>0</v>
      </c>
      <c r="L14" s="145" t="n">
        <v>10</v>
      </c>
      <c r="M14" s="145" t="n">
        <v>48</v>
      </c>
      <c r="N14" s="145" t="n">
        <v>0</v>
      </c>
      <c r="O14" s="145" t="n">
        <v>0</v>
      </c>
      <c r="P14" s="145" t="n">
        <v>0</v>
      </c>
      <c r="Q14" s="143" t="n">
        <v>0</v>
      </c>
      <c r="R14" s="143" t="n">
        <v>3576</v>
      </c>
      <c r="S14" s="143" t="n">
        <v>3040</v>
      </c>
      <c r="T14" s="143" t="n">
        <v>2283</v>
      </c>
      <c r="U14" s="143" t="n">
        <v>2244</v>
      </c>
      <c r="V14" s="144" t="n">
        <v>2334</v>
      </c>
      <c r="W14" s="144" t="n">
        <v>42</v>
      </c>
      <c r="X14" s="144" t="n">
        <v>0</v>
      </c>
      <c r="Y14" s="144" t="n">
        <v>44</v>
      </c>
      <c r="Z14" s="145" t="n">
        <v>0</v>
      </c>
      <c r="AA14" s="145" t="n">
        <v>57</v>
      </c>
      <c r="AB14" s="145" t="n">
        <v>0</v>
      </c>
      <c r="AC14" s="149" t="n">
        <f aca="false">V14-U14+AZ14</f>
        <v>90</v>
      </c>
      <c r="AD14" s="150" t="n">
        <f aca="false">U14-T14</f>
        <v>-39</v>
      </c>
      <c r="AE14" s="143" t="n">
        <v>128</v>
      </c>
      <c r="AF14" s="151" t="n">
        <f aca="false">IF(AE14&gt;0, V14/(AE14*24),"no data")</f>
        <v>0.759765625</v>
      </c>
      <c r="AG14" s="152" t="n">
        <f aca="false">IF(R14&gt;0,R14/24,"no data")</f>
        <v>149</v>
      </c>
      <c r="AH14" s="151" t="n">
        <f aca="false">IF(U14&gt;0,(U14/R14),"no data")</f>
        <v>0.62751677852349</v>
      </c>
      <c r="AI14" s="153" t="n">
        <f aca="false">(1440-((W14*X14)+(Y14*Z14)+(AA14*AB14))/(W14+Y14+AA14))/1440</f>
        <v>1</v>
      </c>
      <c r="AJ14" s="154" t="n">
        <f aca="false">IF(U14&gt;0,(1440-((X14*W14+AT14*AU14)+(Z14*Y14+AV14*AW14)+(AA14*AB14+AX14*AY14))/(W14+Y14+AA14))/1440,"no data")</f>
        <v>0.813825757575758</v>
      </c>
      <c r="AK14" s="233" t="n">
        <v>9.038</v>
      </c>
      <c r="AL14" s="234" t="n">
        <v>147.24</v>
      </c>
      <c r="AM14" s="201" t="n">
        <f aca="false">AK14*AL14</f>
        <v>1330.75512</v>
      </c>
      <c r="AN14" s="233" t="n">
        <v>18.656</v>
      </c>
      <c r="AO14" s="235" t="n">
        <v>995.28</v>
      </c>
      <c r="AP14" s="155" t="n">
        <f aca="false">AN14*AO14</f>
        <v>18567.94368</v>
      </c>
      <c r="AQ14" s="156" t="n">
        <f aca="false">IF(U14&gt;0,((((AK14*AL14)+(AN14*AO14))/(U14*1000))*1000000),"no data")</f>
        <v>8867.5128342246</v>
      </c>
      <c r="AR14" s="236" t="n">
        <f aca="false">IF(S14&gt;0,S14/24, "no data")</f>
        <v>126.666666666667</v>
      </c>
      <c r="AS14" s="36"/>
      <c r="AT14" s="167" t="n">
        <v>23</v>
      </c>
      <c r="AU14" s="143" t="n">
        <v>39</v>
      </c>
      <c r="AV14" s="159" t="n">
        <v>0</v>
      </c>
      <c r="AW14" s="159" t="n">
        <v>0</v>
      </c>
      <c r="AX14" s="143" t="n">
        <v>26</v>
      </c>
      <c r="AY14" s="159" t="n">
        <v>1440</v>
      </c>
      <c r="AZ14" s="143" t="n">
        <v>0</v>
      </c>
      <c r="BA14" s="227"/>
      <c r="BB14" s="143" t="n">
        <v>534</v>
      </c>
      <c r="BC14" s="143" t="n">
        <v>1061</v>
      </c>
      <c r="BD14" s="143" t="n">
        <v>739</v>
      </c>
      <c r="BE14" s="160" t="n">
        <f aca="false">BC14-BB14</f>
        <v>527</v>
      </c>
      <c r="BF14" s="161" t="n">
        <f aca="false">AQ14</f>
        <v>8867.5128342246</v>
      </c>
      <c r="BG14" s="162" t="n">
        <f aca="false">BD14/24</f>
        <v>30.7916666666667</v>
      </c>
      <c r="BH14" s="163" t="n">
        <v>0</v>
      </c>
      <c r="BI14" s="164" t="n">
        <v>0</v>
      </c>
      <c r="BJ14" s="162" t="n">
        <v>26.91</v>
      </c>
      <c r="BK14" s="160" t="n">
        <v>13.97</v>
      </c>
      <c r="BL14" s="160" t="n">
        <v>21.17</v>
      </c>
      <c r="BM14" s="160" t="n">
        <v>26.09</v>
      </c>
      <c r="BN14" s="160" t="n">
        <v>981.3</v>
      </c>
      <c r="BO14" s="160" t="n">
        <v>50.11</v>
      </c>
      <c r="BP14" s="165" t="n">
        <v>0.9405</v>
      </c>
      <c r="BQ14" s="162" t="n">
        <v>96.04</v>
      </c>
      <c r="BR14" s="162" t="n">
        <v>87.36</v>
      </c>
      <c r="BS14" s="160" t="n">
        <v>12136</v>
      </c>
      <c r="BT14" s="160" t="n">
        <v>11437</v>
      </c>
      <c r="BU14" s="135" t="n">
        <f aca="false">BT14-BS14</f>
        <v>-699</v>
      </c>
      <c r="BV14" s="164" t="n">
        <f aca="false">BH14+BI14</f>
        <v>0</v>
      </c>
      <c r="BW14" s="162" t="n">
        <v>0</v>
      </c>
      <c r="BX14" s="162" t="n">
        <v>0</v>
      </c>
      <c r="BZ14" s="162" t="n">
        <v>11.72</v>
      </c>
      <c r="CA14" s="162" t="n">
        <v>6.27</v>
      </c>
      <c r="CC14" s="162" t="n">
        <v>2.1</v>
      </c>
      <c r="CD14" s="162" t="n">
        <v>4.3</v>
      </c>
      <c r="CE14" s="162" t="n">
        <v>2</v>
      </c>
      <c r="CF14" s="162" t="n">
        <v>0</v>
      </c>
    </row>
    <row r="15" customFormat="false" ht="15" hidden="false" customHeight="false" outlineLevel="0" collapsed="false">
      <c r="A15" s="90"/>
      <c r="B15" s="91" t="n">
        <v>43286</v>
      </c>
      <c r="C15" s="140" t="n">
        <v>86.6</v>
      </c>
      <c r="D15" s="166" t="n">
        <v>0.715</v>
      </c>
      <c r="E15" s="140" t="n">
        <v>77.4</v>
      </c>
      <c r="F15" s="168" t="n">
        <v>92</v>
      </c>
      <c r="G15" s="168" t="n">
        <v>81</v>
      </c>
      <c r="H15" s="144" t="n">
        <v>14</v>
      </c>
      <c r="I15" s="144" t="n">
        <v>19</v>
      </c>
      <c r="J15" s="144" t="n">
        <v>24</v>
      </c>
      <c r="K15" s="144" t="n">
        <v>0</v>
      </c>
      <c r="L15" s="145" t="n">
        <v>8</v>
      </c>
      <c r="M15" s="145" t="n">
        <v>45</v>
      </c>
      <c r="N15" s="145" t="n">
        <v>0</v>
      </c>
      <c r="O15" s="145" t="n">
        <v>0</v>
      </c>
      <c r="P15" s="145" t="n">
        <v>0</v>
      </c>
      <c r="Q15" s="143" t="n">
        <v>0</v>
      </c>
      <c r="R15" s="143" t="n">
        <v>3531</v>
      </c>
      <c r="S15" s="143" t="n">
        <v>3008</v>
      </c>
      <c r="T15" s="143" t="n">
        <v>2480</v>
      </c>
      <c r="U15" s="143" t="n">
        <v>2350</v>
      </c>
      <c r="V15" s="144" t="n">
        <v>2441</v>
      </c>
      <c r="W15" s="144" t="n">
        <v>41</v>
      </c>
      <c r="X15" s="144" t="n">
        <v>0</v>
      </c>
      <c r="Y15" s="144" t="n">
        <v>44</v>
      </c>
      <c r="Z15" s="145" t="n">
        <v>0</v>
      </c>
      <c r="AA15" s="145" t="n">
        <v>57</v>
      </c>
      <c r="AB15" s="145" t="n">
        <v>0</v>
      </c>
      <c r="AC15" s="149" t="n">
        <f aca="false">V15-U15+AZ15</f>
        <v>91</v>
      </c>
      <c r="AD15" s="150" t="n">
        <f aca="false">U15-T15</f>
        <v>-130</v>
      </c>
      <c r="AE15" s="143" t="n">
        <v>127</v>
      </c>
      <c r="AF15" s="151" t="n">
        <f aca="false">IF(AE15&gt;0, V15/(AE15*24),"no data")</f>
        <v>0.800853018372703</v>
      </c>
      <c r="AG15" s="152" t="n">
        <f aca="false">IF(R15&gt;0,R15/24,"no data")</f>
        <v>147.125</v>
      </c>
      <c r="AH15" s="151" t="n">
        <f aca="false">IF(U15&gt;0,(U15/R15),"no data")</f>
        <v>0.665533843103937</v>
      </c>
      <c r="AI15" s="153" t="n">
        <f aca="false">(1440-((W15*X15)+(Y15*Z15)+(AA15*AB15))/(W15+Y15+AA15))/1440</f>
        <v>1</v>
      </c>
      <c r="AJ15" s="154" t="n">
        <f aca="false">IF(U15&gt;0,(1440-((X15*W15+AT15*AU15)+(Z15*Y15+AV15*AW15)+(AA15*AB15+AX15*AY15))/(W15+Y15+AA15))/1440,"no data")</f>
        <v>0.819014084507042</v>
      </c>
      <c r="AK15" s="233" t="n">
        <v>9.032</v>
      </c>
      <c r="AL15" s="234" t="n">
        <v>149.35</v>
      </c>
      <c r="AM15" s="201" t="n">
        <f aca="false">AK15*AL15</f>
        <v>1348.9292</v>
      </c>
      <c r="AN15" s="233" t="n">
        <v>19.718</v>
      </c>
      <c r="AO15" s="235" t="n">
        <v>996.196368800081</v>
      </c>
      <c r="AP15" s="155" t="n">
        <f aca="false">AN15*AO15</f>
        <v>19643</v>
      </c>
      <c r="AQ15" s="156" t="n">
        <f aca="false">IF(U15&gt;0,((((AK15*AL15)+(AN15*AO15))/(U15*1000))*1000000),"no data")</f>
        <v>8932.73582978723</v>
      </c>
      <c r="AR15" s="236" t="n">
        <f aca="false">IF(S15&gt;0,S15/24, "no data")</f>
        <v>125.333333333333</v>
      </c>
      <c r="AS15" s="36"/>
      <c r="AT15" s="143" t="n">
        <v>18</v>
      </c>
      <c r="AU15" s="159" t="n">
        <v>56</v>
      </c>
      <c r="AV15" s="159" t="n">
        <v>0</v>
      </c>
      <c r="AW15" s="143" t="n">
        <v>0</v>
      </c>
      <c r="AX15" s="159" t="n">
        <v>25</v>
      </c>
      <c r="AY15" s="143" t="n">
        <v>1440</v>
      </c>
      <c r="AZ15" s="143" t="n">
        <v>0</v>
      </c>
      <c r="BA15" s="227"/>
      <c r="BB15" s="160" t="n">
        <v>611</v>
      </c>
      <c r="BC15" s="160" t="n">
        <v>1048</v>
      </c>
      <c r="BD15" s="169" t="n">
        <v>782</v>
      </c>
      <c r="BE15" s="160" t="n">
        <f aca="false">BC15-BB15</f>
        <v>437</v>
      </c>
      <c r="BF15" s="162" t="n">
        <f aca="false">AQ15</f>
        <v>8932.73582978723</v>
      </c>
      <c r="BG15" s="162" t="n">
        <f aca="false">BD15/24</f>
        <v>32.5833333333333</v>
      </c>
      <c r="BH15" s="163" t="n">
        <v>0</v>
      </c>
      <c r="BI15" s="164" t="n">
        <v>0</v>
      </c>
      <c r="BJ15" s="162" t="n">
        <v>27</v>
      </c>
      <c r="BK15" s="160" t="n">
        <v>15.89</v>
      </c>
      <c r="BL15" s="160" t="n">
        <v>21</v>
      </c>
      <c r="BM15" s="160" t="n">
        <v>25.9</v>
      </c>
      <c r="BN15" s="160" t="n">
        <v>983.9</v>
      </c>
      <c r="BO15" s="160" t="n">
        <v>50.11</v>
      </c>
      <c r="BP15" s="165" t="n">
        <v>0.9406</v>
      </c>
      <c r="BQ15" s="162" t="n">
        <v>96.33</v>
      </c>
      <c r="BR15" s="162" t="n">
        <v>87.4</v>
      </c>
      <c r="BS15" s="160" t="n">
        <v>12042</v>
      </c>
      <c r="BT15" s="160" t="n">
        <v>11512</v>
      </c>
      <c r="BU15" s="135" t="n">
        <f aca="false">BT15-BS15</f>
        <v>-530</v>
      </c>
      <c r="BV15" s="164" t="n">
        <f aca="false">BH15+BI15</f>
        <v>0</v>
      </c>
      <c r="BW15" s="162" t="n">
        <v>0</v>
      </c>
      <c r="BX15" s="162" t="n">
        <v>0</v>
      </c>
      <c r="BZ15" s="162" t="n">
        <v>13.3</v>
      </c>
      <c r="CA15" s="162" t="n">
        <v>7.1</v>
      </c>
      <c r="CC15" s="162" t="n">
        <v>2.1</v>
      </c>
      <c r="CD15" s="162" t="s">
        <v>119</v>
      </c>
      <c r="CE15" s="162" t="n">
        <v>2.1</v>
      </c>
      <c r="CF15" s="162" t="n">
        <v>0</v>
      </c>
    </row>
    <row r="16" customFormat="false" ht="15" hidden="false" customHeight="false" outlineLevel="0" collapsed="false">
      <c r="A16" s="90"/>
      <c r="B16" s="91" t="n">
        <v>43287</v>
      </c>
      <c r="C16" s="140" t="n">
        <v>91.5</v>
      </c>
      <c r="D16" s="166" t="n">
        <v>0.602</v>
      </c>
      <c r="E16" s="140" t="n">
        <v>76.4</v>
      </c>
      <c r="F16" s="143" t="n">
        <v>100</v>
      </c>
      <c r="G16" s="143" t="n">
        <v>81</v>
      </c>
      <c r="H16" s="143" t="n">
        <v>24</v>
      </c>
      <c r="I16" s="143" t="n">
        <v>0</v>
      </c>
      <c r="J16" s="143" t="n">
        <v>24</v>
      </c>
      <c r="K16" s="143" t="n">
        <v>0</v>
      </c>
      <c r="L16" s="145" t="n">
        <v>0</v>
      </c>
      <c r="M16" s="145" t="n">
        <v>0</v>
      </c>
      <c r="N16" s="145" t="n">
        <v>0</v>
      </c>
      <c r="O16" s="145" t="n">
        <v>0</v>
      </c>
      <c r="P16" s="145" t="n">
        <v>0</v>
      </c>
      <c r="Q16" s="143" t="n">
        <v>0</v>
      </c>
      <c r="R16" s="143" t="n">
        <v>3481</v>
      </c>
      <c r="S16" s="143" t="n">
        <v>3001</v>
      </c>
      <c r="T16" s="143" t="n">
        <v>3001</v>
      </c>
      <c r="U16" s="143" t="n">
        <v>2933</v>
      </c>
      <c r="V16" s="143" t="n">
        <v>3030</v>
      </c>
      <c r="W16" s="143" t="n">
        <v>41</v>
      </c>
      <c r="X16" s="143" t="n">
        <v>0</v>
      </c>
      <c r="Y16" s="143" t="n">
        <v>44</v>
      </c>
      <c r="Z16" s="145" t="n">
        <v>0</v>
      </c>
      <c r="AA16" s="145" t="n">
        <v>57</v>
      </c>
      <c r="AB16" s="145" t="n">
        <v>0</v>
      </c>
      <c r="AC16" s="149" t="n">
        <f aca="false">V16-U16+AZ16</f>
        <v>97</v>
      </c>
      <c r="AD16" s="150" t="n">
        <f aca="false">U16-T16</f>
        <v>-68</v>
      </c>
      <c r="AE16" s="143" t="n">
        <v>129</v>
      </c>
      <c r="AF16" s="151" t="n">
        <f aca="false">IF(AE16&gt;0, V16/(AE16*24),"no data")</f>
        <v>0.978682170542636</v>
      </c>
      <c r="AG16" s="152" t="n">
        <f aca="false">IF(R16&gt;0,R16/24,"no data")</f>
        <v>145.041666666667</v>
      </c>
      <c r="AH16" s="151" t="n">
        <f aca="false">IF(U16&gt;0,(U16/R16),"no data")</f>
        <v>0.842573972996265</v>
      </c>
      <c r="AI16" s="153" t="n">
        <f aca="false">IF(U16&gt;0,(1440-((W16*X16)+(Y16*Z16)+(AA16*AB16))/(W16+Y16+AA16))/1440,"no data")</f>
        <v>1</v>
      </c>
      <c r="AJ16" s="154" t="n">
        <f aca="false">IF(U16&gt;0,(1440-((X16*W16+AT16*AU16)+(Z16*Y16+AV16*AW16)+(AA16*AB16+AX16*AY16))/(W16+Y16+AA16))/1440,"no data")</f>
        <v>0.887323943661972</v>
      </c>
      <c r="AK16" s="238" t="n">
        <v>9.035</v>
      </c>
      <c r="AL16" s="239" t="n">
        <v>151.68</v>
      </c>
      <c r="AM16" s="142" t="n">
        <f aca="false">AK16*AL16</f>
        <v>1370.4288</v>
      </c>
      <c r="AN16" s="238" t="n">
        <v>24.495</v>
      </c>
      <c r="AO16" s="240" t="n">
        <v>989.671361502347</v>
      </c>
      <c r="AP16" s="155" t="n">
        <f aca="false">AN16*AO16</f>
        <v>24242</v>
      </c>
      <c r="AQ16" s="156" t="n">
        <f aca="false">IF(U16&gt;0,((((AK16*AL16)+(AN16*AO16))/(U16*1000))*1000000),"no data")</f>
        <v>8732.50214797136</v>
      </c>
      <c r="AR16" s="236" t="n">
        <f aca="false">IF(S16&gt;0,S16/24, "no data")</f>
        <v>125.041666666667</v>
      </c>
      <c r="AS16" s="36"/>
      <c r="AT16" s="143" t="n">
        <v>0</v>
      </c>
      <c r="AU16" s="143" t="n">
        <v>0</v>
      </c>
      <c r="AV16" s="143" t="n">
        <v>0</v>
      </c>
      <c r="AW16" s="143" t="n">
        <v>0</v>
      </c>
      <c r="AX16" s="143" t="n">
        <v>16</v>
      </c>
      <c r="AY16" s="143" t="n">
        <v>1440</v>
      </c>
      <c r="AZ16" s="143" t="n">
        <v>0</v>
      </c>
      <c r="BA16" s="227"/>
      <c r="BB16" s="160" t="n">
        <v>995</v>
      </c>
      <c r="BC16" s="160" t="n">
        <v>1046</v>
      </c>
      <c r="BD16" s="160" t="n">
        <v>989</v>
      </c>
      <c r="BE16" s="160" t="n">
        <f aca="false">BC16-BB16</f>
        <v>51</v>
      </c>
      <c r="BF16" s="162" t="n">
        <f aca="false">AQ16</f>
        <v>8732.50214797136</v>
      </c>
      <c r="BG16" s="162" t="n">
        <f aca="false">BD16/24</f>
        <v>41.2083333333333</v>
      </c>
      <c r="BH16" s="163" t="n">
        <v>0</v>
      </c>
      <c r="BI16" s="164" t="n">
        <v>0</v>
      </c>
      <c r="BJ16" s="162" t="n">
        <v>27</v>
      </c>
      <c r="BK16" s="160" t="n">
        <v>25.49</v>
      </c>
      <c r="BL16" s="160" t="n">
        <v>20.98</v>
      </c>
      <c r="BM16" s="160" t="n">
        <v>25.88</v>
      </c>
      <c r="BN16" s="160" t="n">
        <v>984.3</v>
      </c>
      <c r="BO16" s="160" t="n">
        <v>50.08</v>
      </c>
      <c r="BP16" s="165"/>
      <c r="BQ16" s="162" t="n">
        <v>97</v>
      </c>
      <c r="BR16" s="162" t="n">
        <v>87.45</v>
      </c>
      <c r="BS16" s="160" t="n">
        <v>12030</v>
      </c>
      <c r="BT16" s="160" t="n">
        <v>11528</v>
      </c>
      <c r="BU16" s="135" t="n">
        <f aca="false">BT16-BS16</f>
        <v>-502</v>
      </c>
      <c r="BV16" s="164" t="n">
        <f aca="false">BH16+BI16</f>
        <v>0</v>
      </c>
      <c r="BW16" s="162" t="n">
        <v>0</v>
      </c>
      <c r="BX16" s="162" t="n">
        <v>0</v>
      </c>
      <c r="BZ16" s="162" t="n">
        <v>24</v>
      </c>
      <c r="CA16" s="162" t="n">
        <v>6.9</v>
      </c>
      <c r="CC16" s="162" t="n">
        <v>2.1</v>
      </c>
      <c r="CD16" s="162" t="n">
        <v>4.6</v>
      </c>
      <c r="CE16" s="162" t="n">
        <v>2.1</v>
      </c>
      <c r="CF16" s="162" t="n">
        <v>0</v>
      </c>
    </row>
    <row r="17" customFormat="false" ht="15" hidden="false" customHeight="false" outlineLevel="0" collapsed="false">
      <c r="A17" s="90"/>
      <c r="B17" s="91" t="n">
        <v>43288</v>
      </c>
      <c r="C17" s="140" t="n">
        <v>95.5</v>
      </c>
      <c r="D17" s="166" t="n">
        <v>0.604</v>
      </c>
      <c r="E17" s="140" t="n">
        <v>79.6</v>
      </c>
      <c r="F17" s="143" t="n">
        <v>105</v>
      </c>
      <c r="G17" s="143" t="n">
        <v>85</v>
      </c>
      <c r="H17" s="143" t="n">
        <v>24</v>
      </c>
      <c r="I17" s="143" t="n">
        <v>0</v>
      </c>
      <c r="J17" s="143" t="n">
        <v>24</v>
      </c>
      <c r="K17" s="143" t="n">
        <v>0</v>
      </c>
      <c r="L17" s="145" t="n">
        <v>0</v>
      </c>
      <c r="M17" s="145" t="n">
        <v>0</v>
      </c>
      <c r="N17" s="145" t="n">
        <v>0</v>
      </c>
      <c r="O17" s="145" t="n">
        <v>0</v>
      </c>
      <c r="P17" s="145" t="n">
        <v>0</v>
      </c>
      <c r="Q17" s="143" t="n">
        <v>0</v>
      </c>
      <c r="R17" s="143" t="n">
        <v>3441</v>
      </c>
      <c r="S17" s="143" t="n">
        <v>2950</v>
      </c>
      <c r="T17" s="143" t="n">
        <v>2950</v>
      </c>
      <c r="U17" s="143" t="n">
        <v>2881</v>
      </c>
      <c r="V17" s="143" t="n">
        <v>2975</v>
      </c>
      <c r="W17" s="143" t="n">
        <v>40</v>
      </c>
      <c r="X17" s="143" t="n">
        <v>0</v>
      </c>
      <c r="Y17" s="143" t="n">
        <v>43</v>
      </c>
      <c r="Z17" s="145" t="n">
        <v>0</v>
      </c>
      <c r="AA17" s="145" t="n">
        <v>57</v>
      </c>
      <c r="AB17" s="145" t="n">
        <v>0</v>
      </c>
      <c r="AC17" s="149" t="n">
        <f aca="false">V17-U17+AZ17</f>
        <v>94</v>
      </c>
      <c r="AD17" s="150" t="n">
        <f aca="false">U17-T17</f>
        <v>-69</v>
      </c>
      <c r="AE17" s="143" t="n">
        <v>126</v>
      </c>
      <c r="AF17" s="151" t="n">
        <f aca="false">IF(AE17&gt;0, V17/(AE17*24),"no data")</f>
        <v>0.983796296296296</v>
      </c>
      <c r="AG17" s="152" t="n">
        <f aca="false">IF(R17&gt;0,R17/24,"no data")</f>
        <v>143.375</v>
      </c>
      <c r="AH17" s="151" t="n">
        <f aca="false">IF(U17&gt;0,(U17/R17),"no data")</f>
        <v>0.83725661145016</v>
      </c>
      <c r="AI17" s="153" t="n">
        <f aca="false">IF(U17&gt;0,(1440-((W17*X17)+(Y17*Z17)+(AA17*AB17))/(W17+Y17+AA17))/1440,"no data")</f>
        <v>1</v>
      </c>
      <c r="AJ17" s="154" t="n">
        <f aca="false">IF(U17&gt;0,(1440-((X17*W17+AT17*AU17)+(Z17*Y17+AV17*AW17)+(AA17*AB17+AX17*AY17))/(W17+Y17+AA17))/1440,"no data")</f>
        <v>0.885714285714286</v>
      </c>
      <c r="AK17" s="238" t="n">
        <v>9.04</v>
      </c>
      <c r="AL17" s="239" t="n">
        <v>150.62</v>
      </c>
      <c r="AM17" s="142" t="n">
        <f aca="false">AK17*AL17</f>
        <v>1361.6048</v>
      </c>
      <c r="AN17" s="238" t="n">
        <v>24.179</v>
      </c>
      <c r="AO17" s="240" t="n">
        <v>986.599942098515</v>
      </c>
      <c r="AP17" s="155" t="n">
        <f aca="false">AN17*AO17</f>
        <v>23855</v>
      </c>
      <c r="AQ17" s="156" t="n">
        <f aca="false">IF(U17&gt;0,((((AK17*AL17)+(AN17*AO17))/(U17*1000))*1000000),"no data")</f>
        <v>8752.72641443943</v>
      </c>
      <c r="AR17" s="236" t="n">
        <f aca="false">IF(S17&gt;0,S17/24, "no data")</f>
        <v>122.916666666667</v>
      </c>
      <c r="AS17" s="36"/>
      <c r="AT17" s="143" t="n">
        <v>0</v>
      </c>
      <c r="AU17" s="143" t="n">
        <v>0</v>
      </c>
      <c r="AV17" s="143" t="n">
        <v>0</v>
      </c>
      <c r="AW17" s="143" t="n">
        <v>0</v>
      </c>
      <c r="AX17" s="143" t="n">
        <v>16</v>
      </c>
      <c r="AY17" s="143" t="n">
        <v>1440</v>
      </c>
      <c r="AZ17" s="143" t="n">
        <v>0</v>
      </c>
      <c r="BA17" s="227"/>
      <c r="BB17" s="160" t="n">
        <v>973</v>
      </c>
      <c r="BC17" s="160" t="n">
        <v>1026</v>
      </c>
      <c r="BD17" s="160" t="n">
        <v>976</v>
      </c>
      <c r="BE17" s="160" t="n">
        <f aca="false">BC17-BB17</f>
        <v>53</v>
      </c>
      <c r="BF17" s="162" t="n">
        <f aca="false">AQ17</f>
        <v>8752.72641443943</v>
      </c>
      <c r="BG17" s="162" t="n">
        <f aca="false">BD17/24</f>
        <v>40.6666666666667</v>
      </c>
      <c r="BH17" s="163" t="n">
        <v>0</v>
      </c>
      <c r="BI17" s="164" t="n">
        <v>0</v>
      </c>
      <c r="BJ17" s="162" t="n">
        <v>25.2</v>
      </c>
      <c r="BK17" s="160" t="n">
        <v>25.16</v>
      </c>
      <c r="BL17" s="160" t="n">
        <v>20.78</v>
      </c>
      <c r="BM17" s="160" t="n">
        <v>25.65</v>
      </c>
      <c r="BN17" s="162" t="n">
        <v>981.8</v>
      </c>
      <c r="BO17" s="160" t="n">
        <v>50.08</v>
      </c>
      <c r="BP17" s="165"/>
      <c r="BQ17" s="162" t="n">
        <v>96.28</v>
      </c>
      <c r="BR17" s="162" t="n">
        <v>87.56</v>
      </c>
      <c r="BS17" s="160" t="n">
        <v>12127</v>
      </c>
      <c r="BT17" s="160" t="n">
        <v>11635</v>
      </c>
      <c r="BU17" s="135" t="n">
        <f aca="false">BT17-BS17</f>
        <v>-492</v>
      </c>
      <c r="BV17" s="164" t="n">
        <f aca="false">BH17+BI17</f>
        <v>0</v>
      </c>
      <c r="BW17" s="162" t="n">
        <v>0</v>
      </c>
      <c r="BX17" s="162" t="n">
        <v>0</v>
      </c>
      <c r="BZ17" s="162" t="n">
        <v>24</v>
      </c>
      <c r="CA17" s="162" t="n">
        <v>6.5</v>
      </c>
      <c r="CC17" s="162" t="n">
        <v>2.1</v>
      </c>
      <c r="CD17" s="162" t="n">
        <v>4.6</v>
      </c>
      <c r="CE17" s="162" t="n">
        <v>2.1</v>
      </c>
      <c r="CF17" s="162" t="n">
        <v>0</v>
      </c>
    </row>
    <row r="18" customFormat="false" ht="15" hidden="false" customHeight="false" outlineLevel="0" collapsed="false">
      <c r="A18" s="90"/>
      <c r="B18" s="91" t="n">
        <v>43289</v>
      </c>
      <c r="C18" s="140" t="n">
        <v>97.5</v>
      </c>
      <c r="D18" s="166" t="n">
        <v>0.576</v>
      </c>
      <c r="E18" s="140" t="n">
        <v>79.7</v>
      </c>
      <c r="F18" s="143" t="n">
        <v>108</v>
      </c>
      <c r="G18" s="143" t="n">
        <v>87</v>
      </c>
      <c r="H18" s="143" t="n">
        <v>24</v>
      </c>
      <c r="I18" s="143" t="n">
        <v>0</v>
      </c>
      <c r="J18" s="143" t="n">
        <v>24</v>
      </c>
      <c r="K18" s="143" t="n">
        <v>0</v>
      </c>
      <c r="L18" s="143" t="n">
        <v>0</v>
      </c>
      <c r="M18" s="143" t="n">
        <v>0</v>
      </c>
      <c r="N18" s="170" t="n">
        <v>0</v>
      </c>
      <c r="O18" s="170" t="n">
        <v>0</v>
      </c>
      <c r="P18" s="170" t="n">
        <v>0</v>
      </c>
      <c r="Q18" s="143" t="n">
        <v>0</v>
      </c>
      <c r="R18" s="143" t="n">
        <v>3421</v>
      </c>
      <c r="S18" s="143" t="n">
        <v>2937</v>
      </c>
      <c r="T18" s="143" t="n">
        <v>2937</v>
      </c>
      <c r="U18" s="143" t="n">
        <v>2870</v>
      </c>
      <c r="V18" s="143" t="n">
        <v>2969</v>
      </c>
      <c r="W18" s="143" t="n">
        <v>40</v>
      </c>
      <c r="X18" s="143" t="n">
        <v>0</v>
      </c>
      <c r="Y18" s="143" t="n">
        <v>43</v>
      </c>
      <c r="Z18" s="143" t="n">
        <v>0</v>
      </c>
      <c r="AA18" s="143" t="n">
        <v>57</v>
      </c>
      <c r="AB18" s="170" t="n">
        <v>0</v>
      </c>
      <c r="AC18" s="149" t="n">
        <f aca="false">V18-U18+AZ18</f>
        <v>99</v>
      </c>
      <c r="AD18" s="150" t="n">
        <f aca="false">U18-T18</f>
        <v>-67</v>
      </c>
      <c r="AE18" s="143" t="n">
        <v>125</v>
      </c>
      <c r="AF18" s="151" t="n">
        <f aca="false">IF(AE18&gt;0, V18/(AE18*24),"no data")</f>
        <v>0.989666666666667</v>
      </c>
      <c r="AG18" s="152" t="n">
        <f aca="false">IF(R18&gt;0,R18/24,"no data")</f>
        <v>142.541666666667</v>
      </c>
      <c r="AH18" s="151" t="n">
        <f aca="false">IF(U18&gt;0,(U18/R18),"no data")</f>
        <v>0.838935983630517</v>
      </c>
      <c r="AI18" s="153" t="n">
        <f aca="false">IF(U18&gt;0,(1440-((W18*X18)+(Y18*Z18)+(AA18*AB18))/(W18+Y18+AA18))/1440,"no data")</f>
        <v>1</v>
      </c>
      <c r="AJ18" s="154" t="n">
        <f aca="false">IF(U18&gt;0,(1440-((X18*W18+AT18*AU18)+(Z18*Y18+AV18*AW18)+(AA18*AB18+AX18*AY18))/(W18+Y18+AA18))/1440,"no data")</f>
        <v>0.885714285714286</v>
      </c>
      <c r="AK18" s="238" t="n">
        <v>9.029</v>
      </c>
      <c r="AL18" s="239" t="n">
        <v>151</v>
      </c>
      <c r="AM18" s="142" t="n">
        <f aca="false">AK18*AL18</f>
        <v>1363.379</v>
      </c>
      <c r="AN18" s="238" t="n">
        <v>24.025</v>
      </c>
      <c r="AO18" s="240" t="n">
        <v>986.44</v>
      </c>
      <c r="AP18" s="155" t="n">
        <f aca="false">AN18*AO18</f>
        <v>23699.221</v>
      </c>
      <c r="AQ18" s="156" t="n">
        <f aca="false">IF(U18&gt;0,((((AK18*AL18)+(AN18*AO18))/(U18*1000))*1000000),"no data")</f>
        <v>8732.61324041812</v>
      </c>
      <c r="AR18" s="236" t="n">
        <f aca="false">IF(S18&gt;0,S18/24, "no data")</f>
        <v>122.375</v>
      </c>
      <c r="AS18" s="36"/>
      <c r="AT18" s="143" t="n">
        <v>0</v>
      </c>
      <c r="AU18" s="143" t="n">
        <v>0</v>
      </c>
      <c r="AV18" s="143" t="n">
        <v>0</v>
      </c>
      <c r="AW18" s="143" t="n">
        <v>0</v>
      </c>
      <c r="AX18" s="159" t="n">
        <v>16</v>
      </c>
      <c r="AY18" s="143" t="n">
        <v>1440</v>
      </c>
      <c r="AZ18" s="143" t="n">
        <v>0</v>
      </c>
      <c r="BA18" s="227"/>
      <c r="BB18" s="160" t="n">
        <v>970</v>
      </c>
      <c r="BC18" s="160" t="n">
        <v>1026</v>
      </c>
      <c r="BD18" s="160" t="n">
        <v>973</v>
      </c>
      <c r="BE18" s="160" t="n">
        <f aca="false">BC18-BB18</f>
        <v>56</v>
      </c>
      <c r="BF18" s="162" t="n">
        <f aca="false">AQ18</f>
        <v>8732.61324041812</v>
      </c>
      <c r="BG18" s="162" t="n">
        <f aca="false">BD18/24</f>
        <v>40.5416666666667</v>
      </c>
      <c r="BH18" s="163" t="n">
        <v>0</v>
      </c>
      <c r="BI18" s="164" t="n">
        <v>0</v>
      </c>
      <c r="BJ18" s="162" t="n">
        <v>25</v>
      </c>
      <c r="BK18" s="160" t="n">
        <v>25.01</v>
      </c>
      <c r="BL18" s="160" t="n">
        <v>20.71</v>
      </c>
      <c r="BM18" s="160" t="n">
        <v>25.53</v>
      </c>
      <c r="BN18" s="162" t="n">
        <v>979.88</v>
      </c>
      <c r="BO18" s="160" t="n">
        <v>50.09</v>
      </c>
      <c r="BP18" s="165" t="n">
        <v>0.9424</v>
      </c>
      <c r="BQ18" s="162" t="n">
        <v>96.06</v>
      </c>
      <c r="BR18" s="162" t="n">
        <v>87.54</v>
      </c>
      <c r="BS18" s="160" t="n">
        <v>12105</v>
      </c>
      <c r="BT18" s="160" t="n">
        <v>11609</v>
      </c>
      <c r="BU18" s="135" t="n">
        <f aca="false">BT18-BS18</f>
        <v>-496</v>
      </c>
      <c r="BV18" s="164" t="n">
        <f aca="false">BH18+BI18</f>
        <v>0</v>
      </c>
      <c r="BW18" s="162" t="n">
        <v>0</v>
      </c>
      <c r="BX18" s="162" t="n">
        <v>0</v>
      </c>
      <c r="BZ18" s="162" t="n">
        <v>24</v>
      </c>
      <c r="CA18" s="162" t="n">
        <v>6.62</v>
      </c>
      <c r="CC18" s="162" t="n">
        <v>2.1</v>
      </c>
      <c r="CD18" s="162" t="n">
        <v>4.6</v>
      </c>
      <c r="CE18" s="162" t="n">
        <v>2.2</v>
      </c>
      <c r="CF18" s="162" t="n">
        <v>0</v>
      </c>
    </row>
    <row r="19" customFormat="false" ht="15" hidden="false" customHeight="true" outlineLevel="0" collapsed="false">
      <c r="A19" s="90" t="s">
        <v>120</v>
      </c>
      <c r="B19" s="91" t="n">
        <v>43290</v>
      </c>
      <c r="C19" s="92" t="n">
        <v>96.9</v>
      </c>
      <c r="D19" s="93" t="n">
        <v>0.541</v>
      </c>
      <c r="E19" s="92" t="n">
        <v>77</v>
      </c>
      <c r="F19" s="95" t="n">
        <v>106</v>
      </c>
      <c r="G19" s="95" t="n">
        <v>88</v>
      </c>
      <c r="H19" s="95" t="n">
        <v>24</v>
      </c>
      <c r="I19" s="95" t="n">
        <v>0</v>
      </c>
      <c r="J19" s="95" t="n">
        <v>24</v>
      </c>
      <c r="K19" s="95" t="n">
        <v>0</v>
      </c>
      <c r="L19" s="95" t="n">
        <v>0</v>
      </c>
      <c r="M19" s="95" t="n">
        <v>0</v>
      </c>
      <c r="N19" s="97" t="n">
        <v>0</v>
      </c>
      <c r="O19" s="97" t="n">
        <v>0</v>
      </c>
      <c r="P19" s="97" t="n">
        <v>0</v>
      </c>
      <c r="Q19" s="95" t="n">
        <v>0</v>
      </c>
      <c r="R19" s="202" t="n">
        <v>3426</v>
      </c>
      <c r="S19" s="112" t="n">
        <v>2964</v>
      </c>
      <c r="T19" s="95" t="n">
        <v>2964</v>
      </c>
      <c r="U19" s="95" t="n">
        <v>2888</v>
      </c>
      <c r="V19" s="95" t="n">
        <v>2986</v>
      </c>
      <c r="W19" s="95" t="n">
        <v>41</v>
      </c>
      <c r="X19" s="95" t="n">
        <v>0</v>
      </c>
      <c r="Y19" s="95" t="n">
        <v>43</v>
      </c>
      <c r="Z19" s="95" t="n">
        <v>0</v>
      </c>
      <c r="AA19" s="95" t="n">
        <v>57</v>
      </c>
      <c r="AB19" s="97" t="n">
        <v>0</v>
      </c>
      <c r="AC19" s="100" t="n">
        <f aca="false">V19-U19+AZ19</f>
        <v>98</v>
      </c>
      <c r="AD19" s="101" t="n">
        <f aca="false">U19-T19</f>
        <v>-76</v>
      </c>
      <c r="AE19" s="95" t="n">
        <v>126</v>
      </c>
      <c r="AF19" s="102" t="n">
        <f aca="false">IF(AE19&gt;0, V19/(AE19*24),"no data")</f>
        <v>0.987433862433862</v>
      </c>
      <c r="AG19" s="103" t="n">
        <f aca="false">IF(R19&gt;0,R19/24,"no data")</f>
        <v>142.75</v>
      </c>
      <c r="AH19" s="102" t="n">
        <f aca="false">IF(U19&gt;0,(U19/R19),"no data")</f>
        <v>0.842965557501459</v>
      </c>
      <c r="AI19" s="104" t="n">
        <f aca="false">IF(U19&gt;0,(1440-((W19*X19)+(Y19*Z19)+(AA19*AB19))/(W19+Y19+AA19))/1440,"no data")</f>
        <v>1</v>
      </c>
      <c r="AJ19" s="105" t="n">
        <f aca="false">IF(U19&gt;0,(1440-((X19*W19+AT19*AU19)+(Z19*Y19+AV19*AW19)+(AA19*AB19+AX19*AY19))/(W19+Y19+AA19))/1440,"no data")</f>
        <v>0.886524822695036</v>
      </c>
      <c r="AK19" s="210" t="n">
        <v>8.728</v>
      </c>
      <c r="AL19" s="211" t="n">
        <v>152.46</v>
      </c>
      <c r="AM19" s="94" t="n">
        <f aca="false">AK19*AL19</f>
        <v>1330.67088</v>
      </c>
      <c r="AN19" s="210" t="n">
        <v>24.184</v>
      </c>
      <c r="AO19" s="231" t="n">
        <v>988.7942</v>
      </c>
      <c r="AP19" s="109" t="n">
        <f aca="false">AN19*AO19</f>
        <v>23912.9989328</v>
      </c>
      <c r="AQ19" s="130" t="n">
        <f aca="false">IF(U19&gt;0,((((AK19*AL19)+(AN19*AO19))/(U19*1000))*1000000),"no data")</f>
        <v>8740.88289916898</v>
      </c>
      <c r="AR19" s="111" t="n">
        <f aca="false">IF(S19&gt;0,S19/24, "no data")</f>
        <v>123.5</v>
      </c>
      <c r="AS19" s="36"/>
      <c r="AT19" s="95" t="n">
        <v>0</v>
      </c>
      <c r="AU19" s="112" t="n">
        <v>0</v>
      </c>
      <c r="AV19" s="112" t="n">
        <v>0</v>
      </c>
      <c r="AW19" s="95" t="n">
        <v>0</v>
      </c>
      <c r="AX19" s="112" t="n">
        <v>16</v>
      </c>
      <c r="AY19" s="95" t="n">
        <v>1440</v>
      </c>
      <c r="AZ19" s="95" t="n">
        <v>0</v>
      </c>
      <c r="BA19" s="227"/>
      <c r="BB19" s="113" t="n">
        <v>977</v>
      </c>
      <c r="BC19" s="113" t="n">
        <v>1029</v>
      </c>
      <c r="BD19" s="113" t="n">
        <v>980</v>
      </c>
      <c r="BE19" s="113" t="n">
        <f aca="false">BC19-BB19</f>
        <v>52</v>
      </c>
      <c r="BF19" s="113" t="n">
        <f aca="false">AQ19</f>
        <v>8740.88289916898</v>
      </c>
      <c r="BG19" s="173" t="n">
        <f aca="false">BD19/24</f>
        <v>40.8333333333333</v>
      </c>
      <c r="BH19" s="174" t="n">
        <v>0</v>
      </c>
      <c r="BI19" s="137" t="n">
        <v>0</v>
      </c>
      <c r="BJ19" s="114" t="n">
        <v>25</v>
      </c>
      <c r="BK19" s="113" t="n">
        <v>25.13</v>
      </c>
      <c r="BL19" s="113" t="n">
        <v>20.8</v>
      </c>
      <c r="BM19" s="113" t="n">
        <v>25.26</v>
      </c>
      <c r="BN19" s="114" t="n">
        <v>978.92</v>
      </c>
      <c r="BO19" s="113" t="n">
        <v>50.09</v>
      </c>
      <c r="BP19" s="136" t="n">
        <v>0.9426</v>
      </c>
      <c r="BQ19" s="114" t="n">
        <v>95.92</v>
      </c>
      <c r="BR19" s="114" t="n">
        <v>87.44</v>
      </c>
      <c r="BS19" s="113" t="n">
        <v>12067</v>
      </c>
      <c r="BT19" s="113" t="n">
        <v>11577</v>
      </c>
      <c r="BU19" s="135" t="n">
        <f aca="false">BT19-BS19</f>
        <v>-490</v>
      </c>
      <c r="BV19" s="113" t="n">
        <f aca="false">BH19+BI19</f>
        <v>0</v>
      </c>
      <c r="BW19" s="114" t="n">
        <v>0</v>
      </c>
      <c r="BX19" s="114" t="n">
        <v>0</v>
      </c>
      <c r="BZ19" s="114" t="n">
        <v>24</v>
      </c>
      <c r="CA19" s="114" t="n">
        <v>6.52</v>
      </c>
      <c r="CC19" s="114" t="n">
        <v>2.2</v>
      </c>
      <c r="CD19" s="114" t="n">
        <v>4.6</v>
      </c>
      <c r="CE19" s="114" t="n">
        <v>2.1</v>
      </c>
      <c r="CF19" s="114" t="n">
        <v>0</v>
      </c>
    </row>
    <row r="20" customFormat="false" ht="15" hidden="false" customHeight="false" outlineLevel="0" collapsed="false">
      <c r="A20" s="90"/>
      <c r="B20" s="91" t="n">
        <v>43291</v>
      </c>
      <c r="C20" s="92" t="n">
        <v>97.8</v>
      </c>
      <c r="D20" s="93" t="n">
        <v>0.551</v>
      </c>
      <c r="E20" s="92" t="n">
        <v>77.8</v>
      </c>
      <c r="F20" s="95" t="n">
        <v>108</v>
      </c>
      <c r="G20" s="95" t="n">
        <v>88</v>
      </c>
      <c r="H20" s="95" t="n">
        <v>24</v>
      </c>
      <c r="I20" s="95" t="n">
        <v>0</v>
      </c>
      <c r="J20" s="95" t="n">
        <v>24</v>
      </c>
      <c r="K20" s="95" t="n">
        <v>0</v>
      </c>
      <c r="L20" s="97" t="n">
        <v>0</v>
      </c>
      <c r="M20" s="97" t="n">
        <v>0</v>
      </c>
      <c r="N20" s="97" t="n">
        <v>0</v>
      </c>
      <c r="O20" s="97" t="n">
        <v>0</v>
      </c>
      <c r="P20" s="97" t="n">
        <v>0</v>
      </c>
      <c r="Q20" s="95" t="n">
        <v>0</v>
      </c>
      <c r="R20" s="203" t="n">
        <v>3420</v>
      </c>
      <c r="S20" s="112" t="n">
        <v>2946</v>
      </c>
      <c r="T20" s="95" t="n">
        <v>2946</v>
      </c>
      <c r="U20" s="95" t="n">
        <v>2875</v>
      </c>
      <c r="V20" s="95" t="n">
        <v>2974</v>
      </c>
      <c r="W20" s="95" t="n">
        <v>41</v>
      </c>
      <c r="X20" s="95" t="n">
        <v>0</v>
      </c>
      <c r="Y20" s="95" t="n">
        <v>43</v>
      </c>
      <c r="Z20" s="97" t="n">
        <v>0</v>
      </c>
      <c r="AA20" s="97" t="n">
        <v>57</v>
      </c>
      <c r="AB20" s="97" t="n">
        <v>0</v>
      </c>
      <c r="AC20" s="100" t="n">
        <f aca="false">V20-U20+AZ20</f>
        <v>99</v>
      </c>
      <c r="AD20" s="101" t="n">
        <f aca="false">U20-T20</f>
        <v>-71</v>
      </c>
      <c r="AE20" s="95" t="n">
        <v>125</v>
      </c>
      <c r="AF20" s="102" t="n">
        <f aca="false">IF(AE20&gt;0, V20/(AE20*24),"no data")</f>
        <v>0.991333333333333</v>
      </c>
      <c r="AG20" s="103" t="n">
        <f aca="false">IF(R20&gt;0,R20/24,"no data")</f>
        <v>142.5</v>
      </c>
      <c r="AH20" s="102" t="n">
        <f aca="false">IF(U20&gt;0,(U20/R20),"no data")</f>
        <v>0.840643274853801</v>
      </c>
      <c r="AI20" s="104" t="n">
        <f aca="false">IF(U20&gt;0,(1440-((W20*X20)+(Y20*Z20)+(AA20*AB20))/(W20+Y20+AA20))/1440,"no data")</f>
        <v>1</v>
      </c>
      <c r="AJ20" s="105" t="n">
        <f aca="false">IF(U20&gt;0,(1440-((X20*W20+AT20*AU20)+(Z20*Y20+AV20*AW20)+(AA20*AB20+AX20*AY20))/(W20+Y20+AA20))/1440,"no data")</f>
        <v>0.886524822695036</v>
      </c>
      <c r="AK20" s="210" t="n">
        <v>8.653</v>
      </c>
      <c r="AL20" s="211" t="n">
        <v>155.27</v>
      </c>
      <c r="AM20" s="94" t="n">
        <f aca="false">AK20*AL20</f>
        <v>1343.55131</v>
      </c>
      <c r="AN20" s="210" t="n">
        <v>24.138</v>
      </c>
      <c r="AO20" s="231" t="n">
        <v>985.21</v>
      </c>
      <c r="AP20" s="109" t="n">
        <f aca="false">AN20*AO20</f>
        <v>23780.99898</v>
      </c>
      <c r="AQ20" s="130" t="n">
        <f aca="false">IF(U20&gt;0,((((AK20*AL20)+(AN20*AO20))/(U20*1000))*1000000),"no data")</f>
        <v>8738.97401391304</v>
      </c>
      <c r="AR20" s="111" t="n">
        <f aca="false">IF(S20&gt;0,S20/24, "no data")</f>
        <v>122.75</v>
      </c>
      <c r="AS20" s="36"/>
      <c r="AT20" s="95" t="n">
        <v>0</v>
      </c>
      <c r="AU20" s="112" t="n">
        <v>0</v>
      </c>
      <c r="AV20" s="112" t="n">
        <v>0</v>
      </c>
      <c r="AW20" s="112" t="n">
        <v>0</v>
      </c>
      <c r="AX20" s="112" t="n">
        <v>16</v>
      </c>
      <c r="AY20" s="112" t="n">
        <v>1440</v>
      </c>
      <c r="AZ20" s="95" t="n">
        <v>0</v>
      </c>
      <c r="BA20" s="227"/>
      <c r="BB20" s="113" t="n">
        <v>973</v>
      </c>
      <c r="BC20" s="113" t="n">
        <v>1026</v>
      </c>
      <c r="BD20" s="113" t="n">
        <v>975</v>
      </c>
      <c r="BE20" s="113" t="n">
        <f aca="false">BC20-BB20</f>
        <v>53</v>
      </c>
      <c r="BF20" s="113" t="n">
        <f aca="false">AQ20</f>
        <v>8738.97401391304</v>
      </c>
      <c r="BG20" s="173" t="n">
        <f aca="false">BD20/24</f>
        <v>40.625</v>
      </c>
      <c r="BH20" s="115" t="n">
        <v>0</v>
      </c>
      <c r="BI20" s="116" t="n">
        <v>0</v>
      </c>
      <c r="BJ20" s="117" t="n">
        <v>25</v>
      </c>
      <c r="BK20" s="118" t="n">
        <v>25.04</v>
      </c>
      <c r="BL20" s="118" t="n">
        <v>20.75</v>
      </c>
      <c r="BM20" s="118" t="n">
        <v>24.49</v>
      </c>
      <c r="BN20" s="117" t="n">
        <v>979.79</v>
      </c>
      <c r="BO20" s="117" t="n">
        <v>50.1</v>
      </c>
      <c r="BP20" s="119" t="n">
        <v>0.9417</v>
      </c>
      <c r="BQ20" s="114" t="n">
        <v>96.04</v>
      </c>
      <c r="BR20" s="114" t="n">
        <v>87.51</v>
      </c>
      <c r="BS20" s="113" t="n">
        <v>12073</v>
      </c>
      <c r="BT20" s="113" t="n">
        <v>11552</v>
      </c>
      <c r="BU20" s="135" t="n">
        <f aca="false">BT20-BS20</f>
        <v>-521</v>
      </c>
      <c r="BV20" s="113" t="n">
        <f aca="false">BH20+BI20</f>
        <v>0</v>
      </c>
      <c r="BW20" s="114" t="n">
        <v>0</v>
      </c>
      <c r="BX20" s="114" t="n">
        <v>0</v>
      </c>
      <c r="BZ20" s="114" t="n">
        <v>24</v>
      </c>
      <c r="CA20" s="114" t="n">
        <v>6.9</v>
      </c>
      <c r="CC20" s="114" t="n">
        <v>2.2</v>
      </c>
      <c r="CD20" s="114" t="n">
        <v>4.5</v>
      </c>
      <c r="CE20" s="114" t="n">
        <v>2.1</v>
      </c>
      <c r="CF20" s="114" t="n">
        <v>0</v>
      </c>
    </row>
    <row r="21" customFormat="false" ht="15" hidden="false" customHeight="false" outlineLevel="0" collapsed="false">
      <c r="A21" s="90"/>
      <c r="B21" s="91" t="n">
        <v>43292</v>
      </c>
      <c r="C21" s="92" t="n">
        <v>97</v>
      </c>
      <c r="D21" s="93" t="n">
        <v>0.547</v>
      </c>
      <c r="E21" s="92" t="n">
        <v>77.3</v>
      </c>
      <c r="F21" s="95" t="n">
        <v>106</v>
      </c>
      <c r="G21" s="95" t="n">
        <v>91</v>
      </c>
      <c r="H21" s="95" t="n">
        <v>24</v>
      </c>
      <c r="I21" s="95" t="n">
        <v>0</v>
      </c>
      <c r="J21" s="95" t="n">
        <v>24</v>
      </c>
      <c r="K21" s="95" t="n">
        <v>0</v>
      </c>
      <c r="L21" s="97" t="n">
        <v>0</v>
      </c>
      <c r="M21" s="97" t="n">
        <v>0</v>
      </c>
      <c r="N21" s="97" t="n">
        <v>0</v>
      </c>
      <c r="O21" s="97" t="n">
        <v>0</v>
      </c>
      <c r="P21" s="97" t="n">
        <v>0</v>
      </c>
      <c r="Q21" s="95" t="n">
        <v>0</v>
      </c>
      <c r="R21" s="203" t="n">
        <v>3427</v>
      </c>
      <c r="S21" s="112" t="n">
        <v>2955</v>
      </c>
      <c r="T21" s="112" t="n">
        <v>2955</v>
      </c>
      <c r="U21" s="112" t="n">
        <v>2880</v>
      </c>
      <c r="V21" s="112" t="n">
        <v>2983</v>
      </c>
      <c r="W21" s="95" t="n">
        <v>41</v>
      </c>
      <c r="X21" s="95" t="n">
        <v>0</v>
      </c>
      <c r="Y21" s="95" t="n">
        <v>43</v>
      </c>
      <c r="Z21" s="97" t="n">
        <v>0</v>
      </c>
      <c r="AA21" s="97" t="n">
        <v>57</v>
      </c>
      <c r="AB21" s="97" t="n">
        <v>0</v>
      </c>
      <c r="AC21" s="100" t="n">
        <f aca="false">V21-U21+AZ21</f>
        <v>103</v>
      </c>
      <c r="AD21" s="101" t="n">
        <f aca="false">U21-T21</f>
        <v>-75</v>
      </c>
      <c r="AE21" s="95" t="n">
        <v>126</v>
      </c>
      <c r="AF21" s="102" t="n">
        <f aca="false">IF(AE21&gt;0, V21/(AE21*24),"no data")</f>
        <v>0.986441798941799</v>
      </c>
      <c r="AG21" s="103" t="n">
        <f aca="false">IF(R21&gt;0,R21/24,"no data")</f>
        <v>142.791666666667</v>
      </c>
      <c r="AH21" s="102" t="n">
        <f aca="false">IF(U21&gt;0,(U21/R21),"no data")</f>
        <v>0.840385176539247</v>
      </c>
      <c r="AI21" s="104" t="n">
        <f aca="false">IF(U21&gt;0,(1440-((W21*X21)+(Y21*Z21)+(AA21*AB21))/(W21+Y21+AA21))/1440,"no data")</f>
        <v>1</v>
      </c>
      <c r="AJ21" s="105" t="n">
        <f aca="false">IF(U21&gt;0,(1440-((X21*W21+AT21*AU21)+(Z21*Y21+AV21*AW21)+(AA21*AB21+AX21*AY21))/(W21+Y21+AA21))/1440,"no data")</f>
        <v>0.886524822695036</v>
      </c>
      <c r="AK21" s="210" t="n">
        <v>8.622</v>
      </c>
      <c r="AL21" s="211" t="n">
        <v>155.72</v>
      </c>
      <c r="AM21" s="94" t="n">
        <f aca="false">AK21*AL21</f>
        <v>1342.61784</v>
      </c>
      <c r="AN21" s="210" t="n">
        <v>24.051</v>
      </c>
      <c r="AO21" s="231" t="n">
        <v>989.314373622718</v>
      </c>
      <c r="AP21" s="109" t="n">
        <f aca="false">AN21*AO21</f>
        <v>23794</v>
      </c>
      <c r="AQ21" s="130" t="n">
        <f aca="false">IF(U21&gt;0,((((AK21*AL21)+(AN21*AO21))/(U21*1000))*1000000),"no data")</f>
        <v>8727.99230555556</v>
      </c>
      <c r="AR21" s="111" t="n">
        <f aca="false">IF(S21&gt;0,S21/24, "no data")</f>
        <v>123.125</v>
      </c>
      <c r="AS21" s="36"/>
      <c r="AT21" s="95" t="n">
        <v>0</v>
      </c>
      <c r="AU21" s="112" t="n">
        <v>0</v>
      </c>
      <c r="AV21" s="112" t="n">
        <v>0</v>
      </c>
      <c r="AW21" s="95" t="n">
        <v>0</v>
      </c>
      <c r="AX21" s="112" t="n">
        <v>16</v>
      </c>
      <c r="AY21" s="95" t="n">
        <v>1440</v>
      </c>
      <c r="AZ21" s="95" t="n">
        <v>0</v>
      </c>
      <c r="BA21" s="227"/>
      <c r="BB21" s="113" t="n">
        <v>975</v>
      </c>
      <c r="BC21" s="113" t="n">
        <v>1031</v>
      </c>
      <c r="BD21" s="113" t="n">
        <v>977</v>
      </c>
      <c r="BE21" s="113" t="n">
        <f aca="false">BC21-BB21</f>
        <v>56</v>
      </c>
      <c r="BF21" s="113" t="n">
        <f aca="false">AQ21</f>
        <v>8727.99230555556</v>
      </c>
      <c r="BG21" s="173" t="n">
        <f aca="false">BD21/24</f>
        <v>40.7083333333333</v>
      </c>
      <c r="BH21" s="115" t="n">
        <v>0</v>
      </c>
      <c r="BI21" s="116" t="n">
        <v>0</v>
      </c>
      <c r="BJ21" s="117" t="n">
        <v>25</v>
      </c>
      <c r="BK21" s="117" t="n">
        <v>25.02</v>
      </c>
      <c r="BL21" s="118" t="n">
        <v>20.74</v>
      </c>
      <c r="BM21" s="118" t="n">
        <v>24.95</v>
      </c>
      <c r="BN21" s="117" t="n">
        <v>978.54</v>
      </c>
      <c r="BO21" s="117" t="n">
        <v>50.11</v>
      </c>
      <c r="BP21" s="119" t="n">
        <v>0.9417</v>
      </c>
      <c r="BQ21" s="114" t="n">
        <v>95.9</v>
      </c>
      <c r="BR21" s="114" t="n">
        <v>87.48</v>
      </c>
      <c r="BS21" s="113" t="n">
        <v>12052</v>
      </c>
      <c r="BT21" s="113" t="n">
        <v>11520</v>
      </c>
      <c r="BU21" s="135" t="n">
        <f aca="false">BT21-BS21</f>
        <v>-532</v>
      </c>
      <c r="BV21" s="113" t="n">
        <f aca="false">BH21+BI21</f>
        <v>0</v>
      </c>
      <c r="BW21" s="114" t="n">
        <v>0</v>
      </c>
      <c r="BX21" s="114" t="n">
        <v>0</v>
      </c>
      <c r="BZ21" s="114" t="n">
        <v>24</v>
      </c>
      <c r="CA21" s="114" t="n">
        <v>6.47</v>
      </c>
      <c r="CC21" s="114" t="n">
        <v>2.2</v>
      </c>
      <c r="CD21" s="114" t="n">
        <v>4.6</v>
      </c>
      <c r="CE21" s="114" t="n">
        <v>2.1</v>
      </c>
      <c r="CF21" s="114" t="n">
        <v>0</v>
      </c>
    </row>
    <row r="22" customFormat="false" ht="15" hidden="false" customHeight="false" outlineLevel="0" collapsed="false">
      <c r="A22" s="90"/>
      <c r="B22" s="91" t="n">
        <v>43293</v>
      </c>
      <c r="C22" s="92" t="n">
        <v>95.6</v>
      </c>
      <c r="D22" s="93" t="n">
        <v>0.591</v>
      </c>
      <c r="E22" s="94" t="n">
        <v>79.3</v>
      </c>
      <c r="F22" s="95" t="n">
        <v>104</v>
      </c>
      <c r="G22" s="95" t="n">
        <v>89</v>
      </c>
      <c r="H22" s="95" t="n">
        <v>24</v>
      </c>
      <c r="I22" s="95" t="n">
        <v>0</v>
      </c>
      <c r="J22" s="95" t="n">
        <v>24</v>
      </c>
      <c r="K22" s="95" t="n">
        <v>0</v>
      </c>
      <c r="L22" s="97" t="n">
        <v>0</v>
      </c>
      <c r="M22" s="97" t="n">
        <v>0</v>
      </c>
      <c r="N22" s="97" t="n">
        <v>0</v>
      </c>
      <c r="O22" s="97" t="n">
        <v>0</v>
      </c>
      <c r="P22" s="97" t="n">
        <v>0</v>
      </c>
      <c r="Q22" s="95" t="n">
        <v>0</v>
      </c>
      <c r="R22" s="203" t="n">
        <v>3441</v>
      </c>
      <c r="S22" s="112" t="n">
        <v>2933</v>
      </c>
      <c r="T22" s="95" t="n">
        <v>2933</v>
      </c>
      <c r="U22" s="95" t="n">
        <v>2869</v>
      </c>
      <c r="V22" s="95" t="n">
        <v>2970</v>
      </c>
      <c r="W22" s="95" t="n">
        <v>41</v>
      </c>
      <c r="X22" s="95" t="n">
        <v>0</v>
      </c>
      <c r="Y22" s="95" t="n">
        <v>43</v>
      </c>
      <c r="Z22" s="97" t="n">
        <v>0</v>
      </c>
      <c r="AA22" s="97" t="n">
        <v>57</v>
      </c>
      <c r="AB22" s="97" t="n">
        <v>0</v>
      </c>
      <c r="AC22" s="100" t="n">
        <f aca="false">V22-U22+AZ22</f>
        <v>101</v>
      </c>
      <c r="AD22" s="101" t="n">
        <f aca="false">U22-T22</f>
        <v>-64</v>
      </c>
      <c r="AE22" s="95" t="n">
        <v>125</v>
      </c>
      <c r="AF22" s="102" t="n">
        <f aca="false">IF(AE22&gt;0, V22/(AE22*24),"no data")</f>
        <v>0.99</v>
      </c>
      <c r="AG22" s="103" t="n">
        <f aca="false">IF(R22&gt;0,R22/24,"no data")</f>
        <v>143.375</v>
      </c>
      <c r="AH22" s="102" t="n">
        <f aca="false">IF(U22&gt;0,(U22/R22),"no data")</f>
        <v>0.833769253124092</v>
      </c>
      <c r="AI22" s="104" t="n">
        <f aca="false">IF(U22&gt;0,(1440-((W22*X22)+(Y22*Z22)+(AA22*AB22))/(W22+Y22+AA22))/1440,"no data")</f>
        <v>1</v>
      </c>
      <c r="AJ22" s="105" t="n">
        <f aca="false">IF(U22&gt;0,(1440-((X22*W22+AT22*AU22)+(Z22*Y22+AV22*AW22)+(AA22*AB22+AX22*AY22))/(W22+Y22+AA22))/1440,"no data")</f>
        <v>0.879432624113475</v>
      </c>
      <c r="AK22" s="210" t="n">
        <v>8.557</v>
      </c>
      <c r="AL22" s="211" t="n">
        <v>156.16</v>
      </c>
      <c r="AM22" s="94" t="n">
        <f aca="false">AK22*AL22</f>
        <v>1336.26112</v>
      </c>
      <c r="AN22" s="210" t="n">
        <v>24.039</v>
      </c>
      <c r="AO22" s="231" t="n">
        <v>984.46</v>
      </c>
      <c r="AP22" s="109" t="n">
        <f aca="false">AN22*AO22</f>
        <v>23665.43394</v>
      </c>
      <c r="AQ22" s="130" t="n">
        <f aca="false">IF(U22&gt;0,((((AK22*AL22)+(AN22*AO22))/(U22*1000))*1000000),"no data")</f>
        <v>8714.42839316835</v>
      </c>
      <c r="AR22" s="111" t="n">
        <f aca="false">IF(S22&gt;0,S22/24, "no data")</f>
        <v>122.208333333333</v>
      </c>
      <c r="AS22" s="36"/>
      <c r="AT22" s="95" t="n">
        <v>0</v>
      </c>
      <c r="AU22" s="112" t="n">
        <v>0</v>
      </c>
      <c r="AV22" s="112" t="n">
        <v>0</v>
      </c>
      <c r="AW22" s="95" t="n">
        <v>0</v>
      </c>
      <c r="AX22" s="112" t="n">
        <v>17</v>
      </c>
      <c r="AY22" s="95" t="n">
        <v>1440</v>
      </c>
      <c r="AZ22" s="95" t="n">
        <v>0</v>
      </c>
      <c r="BA22" s="227"/>
      <c r="BB22" s="113" t="n">
        <v>969</v>
      </c>
      <c r="BC22" s="113" t="n">
        <v>1027</v>
      </c>
      <c r="BD22" s="113" t="n">
        <v>974</v>
      </c>
      <c r="BE22" s="113" t="n">
        <f aca="false">BC22-BB22</f>
        <v>58</v>
      </c>
      <c r="BF22" s="113" t="n">
        <f aca="false">AQ22</f>
        <v>8714.42839316835</v>
      </c>
      <c r="BG22" s="173" t="n">
        <f aca="false">BD22/24</f>
        <v>40.5833333333333</v>
      </c>
      <c r="BH22" s="115" t="n">
        <v>0</v>
      </c>
      <c r="BI22" s="116" t="n">
        <v>0</v>
      </c>
      <c r="BJ22" s="117" t="n">
        <v>24.9</v>
      </c>
      <c r="BK22" s="118" t="n">
        <v>25.08</v>
      </c>
      <c r="BL22" s="118" t="n">
        <v>20.75</v>
      </c>
      <c r="BM22" s="118" t="n">
        <v>24.76</v>
      </c>
      <c r="BN22" s="117" t="n">
        <v>977.8</v>
      </c>
      <c r="BO22" s="117" t="n">
        <v>50.12</v>
      </c>
      <c r="BP22" s="119" t="n">
        <v>0.9419</v>
      </c>
      <c r="BQ22" s="114" t="n">
        <v>96</v>
      </c>
      <c r="BR22" s="114" t="n">
        <v>87.5</v>
      </c>
      <c r="BS22" s="113" t="n">
        <v>12119</v>
      </c>
      <c r="BT22" s="113" t="n">
        <v>11565</v>
      </c>
      <c r="BU22" s="135" t="n">
        <f aca="false">BT22-BS22</f>
        <v>-554</v>
      </c>
      <c r="BV22" s="113" t="n">
        <f aca="false">BH22+BI22</f>
        <v>0</v>
      </c>
      <c r="BW22" s="114" t="n">
        <v>0</v>
      </c>
      <c r="BX22" s="114" t="n">
        <v>0</v>
      </c>
      <c r="BZ22" s="114" t="n">
        <v>24</v>
      </c>
      <c r="CA22" s="114" t="n">
        <v>6.8</v>
      </c>
      <c r="CC22" s="114" t="n">
        <v>2.2</v>
      </c>
      <c r="CD22" s="114" t="n">
        <v>4.7</v>
      </c>
      <c r="CE22" s="114" t="n">
        <v>2.1</v>
      </c>
      <c r="CF22" s="114" t="n">
        <v>0</v>
      </c>
    </row>
    <row r="23" customFormat="false" ht="15" hidden="false" customHeight="false" outlineLevel="0" collapsed="false">
      <c r="A23" s="90"/>
      <c r="B23" s="91" t="n">
        <v>43294</v>
      </c>
      <c r="C23" s="92" t="n">
        <v>97.2</v>
      </c>
      <c r="D23" s="93" t="n">
        <v>0.58</v>
      </c>
      <c r="E23" s="94" t="n">
        <v>78.8</v>
      </c>
      <c r="F23" s="96" t="n">
        <v>106</v>
      </c>
      <c r="G23" s="96" t="n">
        <v>89</v>
      </c>
      <c r="H23" s="96" t="n">
        <v>24</v>
      </c>
      <c r="I23" s="96" t="n">
        <v>0</v>
      </c>
      <c r="J23" s="96" t="n">
        <v>24</v>
      </c>
      <c r="K23" s="96" t="n">
        <v>0</v>
      </c>
      <c r="L23" s="96" t="n">
        <v>0</v>
      </c>
      <c r="M23" s="96" t="n">
        <v>0</v>
      </c>
      <c r="N23" s="96" t="n">
        <v>0</v>
      </c>
      <c r="O23" s="96" t="n">
        <v>0</v>
      </c>
      <c r="P23" s="96" t="n">
        <v>0</v>
      </c>
      <c r="Q23" s="95" t="n">
        <v>0</v>
      </c>
      <c r="R23" s="203" t="n">
        <v>3424</v>
      </c>
      <c r="S23" s="112" t="n">
        <v>2930</v>
      </c>
      <c r="T23" s="96" t="n">
        <v>2930</v>
      </c>
      <c r="U23" s="96" t="n">
        <v>2857</v>
      </c>
      <c r="V23" s="96" t="n">
        <v>2961</v>
      </c>
      <c r="W23" s="96" t="n">
        <v>40</v>
      </c>
      <c r="X23" s="96" t="n">
        <v>0</v>
      </c>
      <c r="Y23" s="96" t="n">
        <v>43</v>
      </c>
      <c r="Z23" s="96" t="n">
        <v>0</v>
      </c>
      <c r="AA23" s="96" t="n">
        <v>57</v>
      </c>
      <c r="AB23" s="96" t="n">
        <v>0</v>
      </c>
      <c r="AC23" s="100" t="n">
        <f aca="false">V23-U23+AZ23</f>
        <v>104</v>
      </c>
      <c r="AD23" s="101" t="n">
        <f aca="false">U23-T23</f>
        <v>-73</v>
      </c>
      <c r="AE23" s="96" t="n">
        <v>125</v>
      </c>
      <c r="AF23" s="102" t="n">
        <f aca="false">IF(AE23&gt;0, V23/(AE23*24),"no data")</f>
        <v>0.987</v>
      </c>
      <c r="AG23" s="103" t="n">
        <f aca="false">IF(R23&gt;0,R23/24,"no data")</f>
        <v>142.666666666667</v>
      </c>
      <c r="AH23" s="102" t="n">
        <f aca="false">IF(U23&gt;0,(U23/R23),"no data")</f>
        <v>0.834404205607477</v>
      </c>
      <c r="AI23" s="104" t="n">
        <f aca="false">IF(U23&gt;0,(1440-((W23*X23)+(Y23*Z23)+(AA23*AB23))/(W23+Y23+AA23))/1440,"no data")</f>
        <v>1</v>
      </c>
      <c r="AJ23" s="105" t="n">
        <f aca="false">IF(U23&gt;0,(1440-((X23*W23+AT23*AU23)+(Z23*Y23+AV23*AW23)+(AA23*AB23+AX23*AY23))/(W23+Y23+AA23))/1440,"no data")</f>
        <v>0.885714285714286</v>
      </c>
      <c r="AK23" s="210" t="n">
        <v>8.562</v>
      </c>
      <c r="AL23" s="211" t="n">
        <v>155.05</v>
      </c>
      <c r="AM23" s="94" t="n">
        <f aca="false">AK23*AL23</f>
        <v>1327.5381</v>
      </c>
      <c r="AN23" s="210" t="n">
        <v>23.93</v>
      </c>
      <c r="AO23" s="231" t="n">
        <v>988.424571667363</v>
      </c>
      <c r="AP23" s="109" t="n">
        <f aca="false">AN23*AO23</f>
        <v>23653</v>
      </c>
      <c r="AQ23" s="130" t="n">
        <f aca="false">IF(U23&gt;0,((((AK23*AL23)+(AN23*AO23))/(U23*1000))*1000000),"no data")</f>
        <v>8743.62551627582</v>
      </c>
      <c r="AR23" s="111" t="n">
        <f aca="false">IF(S23&gt;0,S23/24, "no data")</f>
        <v>122.083333333333</v>
      </c>
      <c r="AS23" s="36"/>
      <c r="AT23" s="96" t="n">
        <v>0</v>
      </c>
      <c r="AU23" s="112" t="n">
        <v>0</v>
      </c>
      <c r="AV23" s="112" t="n">
        <v>0</v>
      </c>
      <c r="AW23" s="95" t="n">
        <v>0</v>
      </c>
      <c r="AX23" s="96" t="n">
        <v>16</v>
      </c>
      <c r="AY23" s="96" t="n">
        <v>1440</v>
      </c>
      <c r="AZ23" s="96" t="n">
        <v>0</v>
      </c>
      <c r="BA23" s="227"/>
      <c r="BB23" s="113" t="n">
        <v>967</v>
      </c>
      <c r="BC23" s="113" t="n">
        <v>1022</v>
      </c>
      <c r="BD23" s="113" t="n">
        <v>972</v>
      </c>
      <c r="BE23" s="113" t="n">
        <f aca="false">BC23-BB23</f>
        <v>55</v>
      </c>
      <c r="BF23" s="113" t="n">
        <f aca="false">AQ23</f>
        <v>8743.62551627582</v>
      </c>
      <c r="BG23" s="173" t="n">
        <f aca="false">BD23/24</f>
        <v>40.5</v>
      </c>
      <c r="BH23" s="179" t="n">
        <v>0</v>
      </c>
      <c r="BI23" s="179" t="n">
        <v>0</v>
      </c>
      <c r="BJ23" s="180" t="n">
        <v>24.5</v>
      </c>
      <c r="BK23" s="180" t="n">
        <v>24.89</v>
      </c>
      <c r="BL23" s="180" t="n">
        <v>20.66</v>
      </c>
      <c r="BM23" s="180" t="n">
        <v>24.5</v>
      </c>
      <c r="BN23" s="181" t="n">
        <v>978.58</v>
      </c>
      <c r="BO23" s="181" t="n">
        <v>50.07</v>
      </c>
      <c r="BP23" s="182" t="n">
        <v>0.9427</v>
      </c>
      <c r="BQ23" s="114" t="n">
        <v>95.44</v>
      </c>
      <c r="BR23" s="114" t="n">
        <v>87.53</v>
      </c>
      <c r="BS23" s="134" t="n">
        <v>12105</v>
      </c>
      <c r="BT23" s="134" t="n">
        <v>11563</v>
      </c>
      <c r="BU23" s="135" t="n">
        <f aca="false">BT23-BS23</f>
        <v>-542</v>
      </c>
      <c r="BV23" s="113" t="n">
        <f aca="false">BH23+BI23</f>
        <v>0</v>
      </c>
      <c r="BW23" s="181" t="n">
        <v>0</v>
      </c>
      <c r="BX23" s="181" t="n">
        <v>0</v>
      </c>
      <c r="BZ23" s="181" t="n">
        <v>24</v>
      </c>
      <c r="CA23" s="181" t="n">
        <v>7</v>
      </c>
      <c r="CC23" s="181" t="n">
        <v>2.1</v>
      </c>
      <c r="CD23" s="181" t="n">
        <v>4.6</v>
      </c>
      <c r="CE23" s="181" t="n">
        <v>2.1</v>
      </c>
      <c r="CF23" s="181" t="n">
        <v>0</v>
      </c>
    </row>
    <row r="24" customFormat="false" ht="15" hidden="false" customHeight="false" outlineLevel="0" collapsed="false">
      <c r="A24" s="90"/>
      <c r="B24" s="91" t="n">
        <v>43295</v>
      </c>
      <c r="C24" s="92" t="n">
        <v>96.4</v>
      </c>
      <c r="D24" s="93" t="n">
        <v>0.61</v>
      </c>
      <c r="E24" s="94" t="n">
        <v>80.8</v>
      </c>
      <c r="F24" s="183" t="n">
        <v>105</v>
      </c>
      <c r="G24" s="183" t="n">
        <v>88</v>
      </c>
      <c r="H24" s="95" t="n">
        <v>24</v>
      </c>
      <c r="I24" s="95" t="n">
        <v>0</v>
      </c>
      <c r="J24" s="95" t="n">
        <v>24</v>
      </c>
      <c r="K24" s="95" t="n">
        <v>0</v>
      </c>
      <c r="L24" s="97" t="n">
        <v>0</v>
      </c>
      <c r="M24" s="97" t="n">
        <v>0</v>
      </c>
      <c r="N24" s="97" t="n">
        <v>0</v>
      </c>
      <c r="O24" s="97" t="n">
        <v>0</v>
      </c>
      <c r="P24" s="97" t="n">
        <v>0</v>
      </c>
      <c r="Q24" s="112" t="n">
        <v>0</v>
      </c>
      <c r="R24" s="203" t="n">
        <v>3435</v>
      </c>
      <c r="S24" s="112" t="n">
        <v>2908</v>
      </c>
      <c r="T24" s="183" t="n">
        <v>2908</v>
      </c>
      <c r="U24" s="183" t="n">
        <v>2840</v>
      </c>
      <c r="V24" s="95" t="n">
        <v>2940</v>
      </c>
      <c r="W24" s="95" t="n">
        <v>40</v>
      </c>
      <c r="X24" s="95" t="n">
        <v>0</v>
      </c>
      <c r="Y24" s="95" t="n">
        <v>42</v>
      </c>
      <c r="Z24" s="97" t="n">
        <v>0</v>
      </c>
      <c r="AA24" s="97" t="n">
        <v>57</v>
      </c>
      <c r="AB24" s="97" t="n">
        <v>0</v>
      </c>
      <c r="AC24" s="100" t="n">
        <f aca="false">V24-U24+AZ24</f>
        <v>100</v>
      </c>
      <c r="AD24" s="101" t="n">
        <f aca="false">U24-T24</f>
        <v>-68</v>
      </c>
      <c r="AE24" s="96" t="n">
        <v>124</v>
      </c>
      <c r="AF24" s="102" t="n">
        <f aca="false">IF(AE24&gt;0, V24/(AE24*24),"no data")</f>
        <v>0.987903225806452</v>
      </c>
      <c r="AG24" s="103" t="n">
        <f aca="false">IF(R24&gt;0,R24/24,"no data")</f>
        <v>143.125</v>
      </c>
      <c r="AH24" s="102" t="n">
        <f aca="false">IF(U24&gt;0,(U24/R24),"no data")</f>
        <v>0.826783114992722</v>
      </c>
      <c r="AI24" s="104" t="n">
        <f aca="false">IF(U24&gt;0,(1440-((W24*X24)+(Y24*Z24)+(AA24*AB24))/(W24+Y24+AA24))/1440,"no data")</f>
        <v>1</v>
      </c>
      <c r="AJ24" s="105" t="n">
        <f aca="false">IF(U24&gt;0,(1440-((X24*W24+AT24*AU24)+(Z24*Y24+AV24*AW24)+(AA24*AB24+AX24*AY24))/(W24+Y24+AA24))/1440,"no data")</f>
        <v>0.877697841726619</v>
      </c>
      <c r="AK24" s="210" t="n">
        <v>8.477</v>
      </c>
      <c r="AL24" s="211" t="n">
        <v>157.46</v>
      </c>
      <c r="AM24" s="94" t="n">
        <f aca="false">AK24*AL24</f>
        <v>1334.78842</v>
      </c>
      <c r="AN24" s="210" t="n">
        <v>23.872</v>
      </c>
      <c r="AO24" s="231" t="n">
        <v>983.302</v>
      </c>
      <c r="AP24" s="109" t="n">
        <f aca="false">AN24*AO24</f>
        <v>23473.385344</v>
      </c>
      <c r="AQ24" s="130" t="n">
        <f aca="false">IF(U24&gt;0,((((AK24*AL24)+(AN24*AO24))/(U24*1000))*1000000),"no data")</f>
        <v>8735.27245211268</v>
      </c>
      <c r="AR24" s="111" t="n">
        <f aca="false">IF(S24&gt;0,S24/24, "no data")</f>
        <v>121.166666666667</v>
      </c>
      <c r="AS24" s="36"/>
      <c r="AT24" s="95" t="n">
        <v>0</v>
      </c>
      <c r="AU24" s="112" t="n">
        <v>0</v>
      </c>
      <c r="AV24" s="112" t="n">
        <v>0</v>
      </c>
      <c r="AW24" s="95" t="n">
        <v>0</v>
      </c>
      <c r="AX24" s="112" t="n">
        <v>17</v>
      </c>
      <c r="AY24" s="95" t="n">
        <v>1440</v>
      </c>
      <c r="AZ24" s="95" t="n">
        <v>0</v>
      </c>
      <c r="BA24" s="227"/>
      <c r="BB24" s="113" t="n">
        <v>960</v>
      </c>
      <c r="BC24" s="113" t="n">
        <v>1014</v>
      </c>
      <c r="BD24" s="113" t="n">
        <v>966</v>
      </c>
      <c r="BE24" s="113" t="n">
        <f aca="false">BC24-BB24</f>
        <v>54</v>
      </c>
      <c r="BF24" s="113" t="n">
        <f aca="false">AQ24</f>
        <v>8735.27245211268</v>
      </c>
      <c r="BG24" s="173" t="n">
        <f aca="false">BD24/24</f>
        <v>40.25</v>
      </c>
      <c r="BH24" s="115" t="n">
        <v>0</v>
      </c>
      <c r="BI24" s="116" t="n">
        <v>0</v>
      </c>
      <c r="BJ24" s="117" t="n">
        <v>24.5</v>
      </c>
      <c r="BK24" s="118" t="n">
        <v>24.83</v>
      </c>
      <c r="BL24" s="118" t="n">
        <v>20.54</v>
      </c>
      <c r="BM24" s="118" t="n">
        <v>24.69</v>
      </c>
      <c r="BN24" s="117" t="n">
        <v>979.1</v>
      </c>
      <c r="BO24" s="117" t="n">
        <v>50.02</v>
      </c>
      <c r="BP24" s="119" t="n">
        <v>0.9427</v>
      </c>
      <c r="BQ24" s="114" t="n">
        <v>95.57</v>
      </c>
      <c r="BR24" s="114" t="n">
        <v>87.61</v>
      </c>
      <c r="BS24" s="134" t="n">
        <v>12144</v>
      </c>
      <c r="BT24" s="134" t="n">
        <v>11607</v>
      </c>
      <c r="BU24" s="135" t="n">
        <f aca="false">BT24-BS24</f>
        <v>-537</v>
      </c>
      <c r="BV24" s="113" t="n">
        <f aca="false">BH24+BI24</f>
        <v>0</v>
      </c>
      <c r="BW24" s="114" t="n">
        <v>0</v>
      </c>
      <c r="BX24" s="114" t="n">
        <v>0</v>
      </c>
      <c r="BZ24" s="114" t="n">
        <v>24</v>
      </c>
      <c r="CA24" s="114" t="n">
        <v>6.48</v>
      </c>
      <c r="CC24" s="114" t="n">
        <v>2.1</v>
      </c>
      <c r="CD24" s="114" t="n">
        <v>4.7</v>
      </c>
      <c r="CE24" s="114" t="n">
        <v>2.2</v>
      </c>
      <c r="CF24" s="114" t="n">
        <v>0</v>
      </c>
    </row>
    <row r="25" customFormat="false" ht="15" hidden="false" customHeight="false" outlineLevel="0" collapsed="false">
      <c r="A25" s="90"/>
      <c r="B25" s="91" t="n">
        <v>43296</v>
      </c>
      <c r="C25" s="92" t="n">
        <v>95.93</v>
      </c>
      <c r="D25" s="93" t="n">
        <v>0.621</v>
      </c>
      <c r="E25" s="94" t="n">
        <v>80</v>
      </c>
      <c r="F25" s="96" t="n">
        <v>102</v>
      </c>
      <c r="G25" s="96" t="n">
        <v>88</v>
      </c>
      <c r="H25" s="95" t="n">
        <v>24</v>
      </c>
      <c r="I25" s="95" t="n">
        <v>0</v>
      </c>
      <c r="J25" s="95" t="n">
        <v>24</v>
      </c>
      <c r="K25" s="95" t="n">
        <v>0</v>
      </c>
      <c r="L25" s="97" t="n">
        <v>0</v>
      </c>
      <c r="M25" s="97" t="n">
        <v>0</v>
      </c>
      <c r="N25" s="97" t="n">
        <v>0</v>
      </c>
      <c r="O25" s="97" t="n">
        <v>0</v>
      </c>
      <c r="P25" s="97" t="n">
        <v>0</v>
      </c>
      <c r="Q25" s="112" t="n">
        <v>0</v>
      </c>
      <c r="R25" s="202" t="n">
        <v>3438</v>
      </c>
      <c r="S25" s="112" t="n">
        <v>2907</v>
      </c>
      <c r="T25" s="96" t="n">
        <v>2907</v>
      </c>
      <c r="U25" s="96" t="n">
        <v>2834</v>
      </c>
      <c r="V25" s="95" t="n">
        <v>2935</v>
      </c>
      <c r="W25" s="95" t="n">
        <v>40</v>
      </c>
      <c r="X25" s="95" t="n">
        <v>0</v>
      </c>
      <c r="Y25" s="95" t="n">
        <v>42</v>
      </c>
      <c r="Z25" s="97" t="n">
        <v>0</v>
      </c>
      <c r="AA25" s="97" t="n">
        <v>57</v>
      </c>
      <c r="AB25" s="97" t="n">
        <v>0</v>
      </c>
      <c r="AC25" s="100" t="n">
        <f aca="false">V25-U25+AZ25</f>
        <v>101</v>
      </c>
      <c r="AD25" s="101" t="n">
        <f aca="false">U25-T25</f>
        <v>-73</v>
      </c>
      <c r="AE25" s="96" t="n">
        <v>123</v>
      </c>
      <c r="AF25" s="102" t="n">
        <f aca="false">IF(AE25&gt;0, V25/(AE25*24),"no data")</f>
        <v>0.994241192411924</v>
      </c>
      <c r="AG25" s="103" t="n">
        <f aca="false">IF(R25&gt;0,R25/24,"no data")</f>
        <v>143.25</v>
      </c>
      <c r="AH25" s="102" t="n">
        <f aca="false">IF(U25&gt;0,(U25/R25),"no data")</f>
        <v>0.824316463059919</v>
      </c>
      <c r="AI25" s="104" t="n">
        <f aca="false">IF(U25&gt;0,(1440-((W25*X25)+(Y25*Z25)+(AA25*AB25))/(W25+Y25+AA25))/1440,"no data")</f>
        <v>1</v>
      </c>
      <c r="AJ25" s="105" t="n">
        <f aca="false">IF(U25&gt;0,(1440-((X25*W25+AT25*AU25)+(Z25*Y25+AV25*AW25)+(AA25*AB25+AX25*AY25))/(W25+Y25+AA25))/1440,"no data")</f>
        <v>0.877697841726619</v>
      </c>
      <c r="AK25" s="210" t="n">
        <v>8</v>
      </c>
      <c r="AL25" s="211" t="n">
        <v>157.52</v>
      </c>
      <c r="AM25" s="94" t="n">
        <f aca="false">AK25*AL25</f>
        <v>1260.16</v>
      </c>
      <c r="AN25" s="210" t="n">
        <v>23.875</v>
      </c>
      <c r="AO25" s="231" t="n">
        <v>985.005</v>
      </c>
      <c r="AP25" s="109" t="n">
        <f aca="false">AN25*AO25</f>
        <v>23516.994375</v>
      </c>
      <c r="AQ25" s="130" t="n">
        <f aca="false">IF(U25&gt;0,((((AK25*AL25)+(AN25*AO25))/(U25*1000))*1000000),"no data")</f>
        <v>8742.82088038109</v>
      </c>
      <c r="AR25" s="111" t="n">
        <f aca="false">IF(S25&gt;0,S25/24, "no data")</f>
        <v>121.125</v>
      </c>
      <c r="AS25" s="36"/>
      <c r="AT25" s="95" t="n">
        <v>0</v>
      </c>
      <c r="AU25" s="112" t="n">
        <v>0</v>
      </c>
      <c r="AV25" s="112" t="n">
        <v>0</v>
      </c>
      <c r="AW25" s="95" t="n">
        <v>0</v>
      </c>
      <c r="AX25" s="112" t="n">
        <v>17</v>
      </c>
      <c r="AY25" s="95" t="n">
        <v>1440</v>
      </c>
      <c r="AZ25" s="95" t="n">
        <v>0</v>
      </c>
      <c r="BA25" s="227"/>
      <c r="BB25" s="113" t="n">
        <v>957</v>
      </c>
      <c r="BC25" s="113" t="n">
        <v>1013</v>
      </c>
      <c r="BD25" s="113" t="n">
        <v>965</v>
      </c>
      <c r="BE25" s="113" t="n">
        <f aca="false">BC25-BB25</f>
        <v>56</v>
      </c>
      <c r="BF25" s="113" t="n">
        <f aca="false">AQ25</f>
        <v>8742.82088038109</v>
      </c>
      <c r="BG25" s="173" t="n">
        <f aca="false">BD25/24</f>
        <v>40.2083333333333</v>
      </c>
      <c r="BH25" s="115" t="n">
        <v>0</v>
      </c>
      <c r="BI25" s="116" t="n">
        <v>0</v>
      </c>
      <c r="BJ25" s="117" t="n">
        <v>24.5</v>
      </c>
      <c r="BK25" s="118" t="n">
        <v>24.81</v>
      </c>
      <c r="BL25" s="118" t="n">
        <v>20.53</v>
      </c>
      <c r="BM25" s="118" t="n">
        <v>24.42</v>
      </c>
      <c r="BN25" s="117" t="n">
        <v>978.7</v>
      </c>
      <c r="BO25" s="117" t="n">
        <v>50.02</v>
      </c>
      <c r="BP25" s="119" t="n">
        <v>0.9525</v>
      </c>
      <c r="BQ25" s="114" t="n">
        <v>95.57</v>
      </c>
      <c r="BR25" s="114" t="n">
        <v>87.63</v>
      </c>
      <c r="BS25" s="134" t="n">
        <v>12151</v>
      </c>
      <c r="BT25" s="134" t="n">
        <v>11604</v>
      </c>
      <c r="BU25" s="135" t="n">
        <f aca="false">BT25-BS25</f>
        <v>-547</v>
      </c>
      <c r="BV25" s="113" t="n">
        <f aca="false">BH25+BI25</f>
        <v>0</v>
      </c>
      <c r="BW25" s="114" t="n">
        <v>0</v>
      </c>
      <c r="BX25" s="114" t="n">
        <v>0</v>
      </c>
      <c r="BZ25" s="114" t="n">
        <v>24</v>
      </c>
      <c r="CA25" s="114" t="n">
        <v>6.62</v>
      </c>
      <c r="CC25" s="114" t="n">
        <v>2.1</v>
      </c>
      <c r="CD25" s="114" t="n">
        <v>4.7</v>
      </c>
      <c r="CE25" s="114" t="n">
        <v>2.1</v>
      </c>
      <c r="CF25" s="114" t="n">
        <v>0</v>
      </c>
    </row>
    <row r="26" customFormat="false" ht="15" hidden="false" customHeight="true" outlineLevel="0" collapsed="false">
      <c r="A26" s="90" t="s">
        <v>121</v>
      </c>
      <c r="B26" s="91" t="n">
        <v>43297</v>
      </c>
      <c r="C26" s="140" t="n">
        <v>94.14</v>
      </c>
      <c r="D26" s="166" t="n">
        <v>0.6444</v>
      </c>
      <c r="E26" s="142" t="n">
        <v>80.5</v>
      </c>
      <c r="F26" s="144" t="n">
        <v>105</v>
      </c>
      <c r="G26" s="144" t="n">
        <v>88</v>
      </c>
      <c r="H26" s="144" t="n">
        <v>24</v>
      </c>
      <c r="I26" s="144" t="n">
        <v>0</v>
      </c>
      <c r="J26" s="144" t="n">
        <v>24</v>
      </c>
      <c r="K26" s="144" t="n">
        <v>0</v>
      </c>
      <c r="L26" s="185" t="n">
        <v>0</v>
      </c>
      <c r="M26" s="185" t="n">
        <v>0</v>
      </c>
      <c r="N26" s="185" t="n">
        <v>0</v>
      </c>
      <c r="O26" s="185" t="n">
        <v>0</v>
      </c>
      <c r="P26" s="185" t="n">
        <v>0</v>
      </c>
      <c r="Q26" s="159" t="n">
        <v>0</v>
      </c>
      <c r="R26" s="204" t="n">
        <v>3456</v>
      </c>
      <c r="S26" s="143" t="n">
        <v>2927</v>
      </c>
      <c r="T26" s="144" t="n">
        <v>2927</v>
      </c>
      <c r="U26" s="144" t="n">
        <v>2854</v>
      </c>
      <c r="V26" s="144" t="n">
        <v>2956</v>
      </c>
      <c r="W26" s="144" t="n">
        <v>40</v>
      </c>
      <c r="X26" s="144" t="n">
        <v>0</v>
      </c>
      <c r="Y26" s="144" t="n">
        <v>43</v>
      </c>
      <c r="Z26" s="185" t="n">
        <v>0</v>
      </c>
      <c r="AA26" s="185" t="n">
        <v>57</v>
      </c>
      <c r="AB26" s="185" t="n">
        <v>0</v>
      </c>
      <c r="AC26" s="149" t="n">
        <f aca="false">V26-U26+AZ26</f>
        <v>102</v>
      </c>
      <c r="AD26" s="150" t="n">
        <f aca="false">U26-T26</f>
        <v>-73</v>
      </c>
      <c r="AE26" s="144" t="n">
        <v>126</v>
      </c>
      <c r="AF26" s="151" t="n">
        <f aca="false">IF(AE26&gt;0, V26/(AE26*24),"no data")</f>
        <v>0.977513227513228</v>
      </c>
      <c r="AG26" s="152" t="n">
        <f aca="false">IF(R26&gt;0,R26/24,"no data")</f>
        <v>144</v>
      </c>
      <c r="AH26" s="151" t="n">
        <f aca="false">IF(U26&gt;0,(U26/R26),"no data")</f>
        <v>0.825810185185185</v>
      </c>
      <c r="AI26" s="153" t="n">
        <f aca="false">IF(U26&gt;0,(1440-((W26*X26)+(Y26*Z26)+(AA26*AB26))/(W26+Y26+AA26))/1440,"no data")</f>
        <v>1</v>
      </c>
      <c r="AJ26" s="154" t="n">
        <f aca="false">IF(U26&gt;0,(1440-((X26*W26+AT26*AU26)+(Z26*Y26+AV26*AW26)+(AA26*AB26+AX26*AY26))/(W26+Y26+AA26))/1440,"no data")</f>
        <v>0.878571428571429</v>
      </c>
      <c r="AK26" s="233" t="n">
        <v>8.38</v>
      </c>
      <c r="AL26" s="234" t="n">
        <v>155.56</v>
      </c>
      <c r="AM26" s="201" t="n">
        <f aca="false">AK26*AL26</f>
        <v>1303.5928</v>
      </c>
      <c r="AN26" s="233" t="n">
        <v>23.99424</v>
      </c>
      <c r="AO26" s="235" t="n">
        <v>984.12</v>
      </c>
      <c r="AP26" s="155" t="n">
        <f aca="false">AN26*AO26</f>
        <v>23613.2114688</v>
      </c>
      <c r="AQ26" s="156" t="n">
        <f aca="false">IF(U26&gt;0,((((AK26*AL26)+(AN26*AO26))/(U26*1000))*1000000),"no data")</f>
        <v>8730.48502761037</v>
      </c>
      <c r="AR26" s="157" t="n">
        <f aca="false">IF(S26&gt;0,S26/24, "no data")</f>
        <v>121.958333333333</v>
      </c>
      <c r="AS26" s="36"/>
      <c r="AT26" s="143" t="n">
        <v>0</v>
      </c>
      <c r="AU26" s="159" t="n">
        <v>0</v>
      </c>
      <c r="AV26" s="159" t="n">
        <v>0</v>
      </c>
      <c r="AW26" s="143" t="n">
        <v>0</v>
      </c>
      <c r="AX26" s="159" t="n">
        <v>17</v>
      </c>
      <c r="AY26" s="143" t="n">
        <v>1440</v>
      </c>
      <c r="AZ26" s="143" t="n">
        <v>0</v>
      </c>
      <c r="BA26" s="227"/>
      <c r="BB26" s="160" t="n">
        <v>964</v>
      </c>
      <c r="BC26" s="160" t="n">
        <v>1022</v>
      </c>
      <c r="BD26" s="160" t="n">
        <v>970</v>
      </c>
      <c r="BE26" s="160" t="n">
        <f aca="false">BC26-BB26</f>
        <v>58</v>
      </c>
      <c r="BF26" s="160" t="n">
        <f aca="false">AQ26</f>
        <v>8730.48502761037</v>
      </c>
      <c r="BG26" s="162" t="n">
        <f aca="false">BD26/24</f>
        <v>40.4166666666667</v>
      </c>
      <c r="BH26" s="187" t="n">
        <v>0</v>
      </c>
      <c r="BI26" s="188" t="n">
        <v>0</v>
      </c>
      <c r="BJ26" s="189" t="n">
        <v>24.5</v>
      </c>
      <c r="BK26" s="190" t="n">
        <v>24.94</v>
      </c>
      <c r="BL26" s="190" t="n">
        <v>20.71</v>
      </c>
      <c r="BM26" s="190" t="n">
        <v>24.39</v>
      </c>
      <c r="BN26" s="190" t="n">
        <v>978.8</v>
      </c>
      <c r="BO26" s="190" t="n">
        <v>50.11</v>
      </c>
      <c r="BP26" s="191" t="n">
        <v>0.9428</v>
      </c>
      <c r="BQ26" s="190" t="n">
        <v>95.56</v>
      </c>
      <c r="BR26" s="190" t="n">
        <v>87.57</v>
      </c>
      <c r="BS26" s="190" t="n">
        <v>12142</v>
      </c>
      <c r="BT26" s="190" t="n">
        <v>11577</v>
      </c>
      <c r="BU26" s="135" t="n">
        <f aca="false">BT26-BS26</f>
        <v>-565</v>
      </c>
      <c r="BV26" s="160" t="n">
        <f aca="false">BH26+BI26</f>
        <v>0</v>
      </c>
      <c r="BW26" s="162" t="n">
        <v>0</v>
      </c>
      <c r="BX26" s="162" t="n">
        <v>0</v>
      </c>
      <c r="BZ26" s="162" t="n">
        <v>24</v>
      </c>
      <c r="CA26" s="162" t="n">
        <v>6.58</v>
      </c>
      <c r="CC26" s="162" t="n">
        <v>2.1</v>
      </c>
      <c r="CD26" s="162" t="n">
        <v>4.8</v>
      </c>
      <c r="CE26" s="162" t="n">
        <v>2.1</v>
      </c>
      <c r="CF26" s="162" t="n">
        <v>0</v>
      </c>
    </row>
    <row r="27" customFormat="false" ht="15" hidden="false" customHeight="false" outlineLevel="0" collapsed="false">
      <c r="A27" s="90"/>
      <c r="B27" s="91" t="n">
        <v>43298</v>
      </c>
      <c r="C27" s="140" t="n">
        <v>91.7</v>
      </c>
      <c r="D27" s="166" t="n">
        <v>0.67</v>
      </c>
      <c r="E27" s="142" t="n">
        <v>80</v>
      </c>
      <c r="F27" s="144" t="n">
        <v>100</v>
      </c>
      <c r="G27" s="144" t="n">
        <v>85</v>
      </c>
      <c r="H27" s="144" t="n">
        <v>24</v>
      </c>
      <c r="I27" s="144" t="n">
        <v>0</v>
      </c>
      <c r="J27" s="144" t="n">
        <v>24</v>
      </c>
      <c r="K27" s="144" t="n">
        <v>0</v>
      </c>
      <c r="L27" s="185" t="n">
        <v>0</v>
      </c>
      <c r="M27" s="185" t="n">
        <v>0</v>
      </c>
      <c r="N27" s="185" t="n">
        <v>0</v>
      </c>
      <c r="O27" s="185" t="n">
        <v>0</v>
      </c>
      <c r="P27" s="185" t="n">
        <v>0</v>
      </c>
      <c r="Q27" s="159" t="n">
        <v>0</v>
      </c>
      <c r="R27" s="204" t="n">
        <v>3478</v>
      </c>
      <c r="S27" s="143" t="n">
        <v>2947</v>
      </c>
      <c r="T27" s="144" t="n">
        <v>2947</v>
      </c>
      <c r="U27" s="144" t="n">
        <v>2873</v>
      </c>
      <c r="V27" s="144" t="n">
        <v>2974</v>
      </c>
      <c r="W27" s="144" t="n">
        <v>40</v>
      </c>
      <c r="X27" s="144" t="n">
        <v>0</v>
      </c>
      <c r="Y27" s="144" t="n">
        <v>43</v>
      </c>
      <c r="Z27" s="185" t="n">
        <v>0</v>
      </c>
      <c r="AA27" s="185" t="n">
        <v>57</v>
      </c>
      <c r="AB27" s="185" t="n">
        <v>0</v>
      </c>
      <c r="AC27" s="149" t="n">
        <f aca="false">V27-U27+AZ27</f>
        <v>101</v>
      </c>
      <c r="AD27" s="150" t="n">
        <f aca="false">U27-T27</f>
        <v>-74</v>
      </c>
      <c r="AE27" s="144" t="n">
        <v>126</v>
      </c>
      <c r="AF27" s="151" t="n">
        <f aca="false">IF(AE27&gt;0, V27/(AE27*24),"no data")</f>
        <v>0.983465608465608</v>
      </c>
      <c r="AG27" s="152" t="n">
        <f aca="false">IF(R27&gt;0,R27/24,"no data")</f>
        <v>144.916666666667</v>
      </c>
      <c r="AH27" s="151" t="n">
        <f aca="false">IF(U27&gt;0,(U27/R27),"no data")</f>
        <v>0.826049453709028</v>
      </c>
      <c r="AI27" s="153" t="n">
        <f aca="false">IF(U27&gt;0,(1440-((W27*X27)+(Y27*Z27)+(AA27*AB27))/(W27+Y27+AA27))/1440,"no data")</f>
        <v>1</v>
      </c>
      <c r="AJ27" s="154" t="n">
        <f aca="false">IF(U27&gt;0,(1440-((X27*W27+AT27*AU27)+(Z27*Y27+AV27*AW27)+(AA27*AB27+AX27*AY27))/(W27+Y27+AA27))/1440,"no data")</f>
        <v>0.878571428571429</v>
      </c>
      <c r="AK27" s="233" t="n">
        <v>8.037</v>
      </c>
      <c r="AL27" s="234" t="n">
        <v>152.76</v>
      </c>
      <c r="AM27" s="201" t="n">
        <f aca="false">AK27*AL27</f>
        <v>1227.73212</v>
      </c>
      <c r="AN27" s="233" t="n">
        <v>24.091971</v>
      </c>
      <c r="AO27" s="235" t="n">
        <v>990.08</v>
      </c>
      <c r="AP27" s="155" t="n">
        <f aca="false">AN27*AO27</f>
        <v>23852.97864768</v>
      </c>
      <c r="AQ27" s="156" t="n">
        <f aca="false">IF(U27&gt;0,((((AK27*AL27)+(AN27*AO27))/(U27*1000))*1000000),"no data")</f>
        <v>8729.79838763662</v>
      </c>
      <c r="AR27" s="157" t="n">
        <f aca="false">IF(S27&gt;0,(S27/24), "no data")</f>
        <v>122.791666666667</v>
      </c>
      <c r="AS27" s="36"/>
      <c r="AT27" s="143" t="n">
        <v>0</v>
      </c>
      <c r="AU27" s="159" t="n">
        <v>0</v>
      </c>
      <c r="AV27" s="143" t="n">
        <v>0</v>
      </c>
      <c r="AW27" s="143" t="n">
        <v>0</v>
      </c>
      <c r="AX27" s="159" t="n">
        <v>17</v>
      </c>
      <c r="AY27" s="143" t="n">
        <v>1440</v>
      </c>
      <c r="AZ27" s="143" t="n">
        <v>0</v>
      </c>
      <c r="BA27" s="227"/>
      <c r="BB27" s="160" t="n">
        <v>970</v>
      </c>
      <c r="BC27" s="160" t="n">
        <v>1027</v>
      </c>
      <c r="BD27" s="160" t="n">
        <v>977</v>
      </c>
      <c r="BE27" s="160" t="n">
        <f aca="false">BC27-BB27</f>
        <v>57</v>
      </c>
      <c r="BF27" s="160" t="n">
        <f aca="false">AQ27</f>
        <v>8729.79838763662</v>
      </c>
      <c r="BG27" s="162" t="n">
        <f aca="false">BD27/24</f>
        <v>40.7083333333333</v>
      </c>
      <c r="BH27" s="187" t="n">
        <v>0</v>
      </c>
      <c r="BI27" s="188" t="n">
        <v>0</v>
      </c>
      <c r="BJ27" s="189" t="n">
        <v>24.5</v>
      </c>
      <c r="BK27" s="190" t="n">
        <v>25.01</v>
      </c>
      <c r="BL27" s="190" t="n">
        <v>20.77</v>
      </c>
      <c r="BM27" s="190" t="n">
        <v>24.54</v>
      </c>
      <c r="BN27" s="189" t="n">
        <v>980.8</v>
      </c>
      <c r="BO27" s="190" t="n">
        <v>50.15</v>
      </c>
      <c r="BP27" s="191" t="n">
        <v>0.918</v>
      </c>
      <c r="BQ27" s="190" t="n">
        <v>95.53</v>
      </c>
      <c r="BR27" s="190" t="n">
        <v>87.55</v>
      </c>
      <c r="BS27" s="190" t="n">
        <v>12102</v>
      </c>
      <c r="BT27" s="190" t="n">
        <v>11536</v>
      </c>
      <c r="BU27" s="135" t="n">
        <f aca="false">BT27-BS27</f>
        <v>-566</v>
      </c>
      <c r="BV27" s="160" t="n">
        <f aca="false">BH27+BI27</f>
        <v>0</v>
      </c>
      <c r="BW27" s="162" t="n">
        <v>0</v>
      </c>
      <c r="BX27" s="162" t="n">
        <v>0</v>
      </c>
      <c r="BZ27" s="162" t="n">
        <v>24</v>
      </c>
      <c r="CA27" s="162" t="n">
        <v>7.3</v>
      </c>
      <c r="CC27" s="162" t="n">
        <v>2.2</v>
      </c>
      <c r="CD27" s="162" t="n">
        <v>4.8</v>
      </c>
      <c r="CE27" s="162" t="n">
        <v>2</v>
      </c>
      <c r="CF27" s="162" t="n">
        <v>0</v>
      </c>
    </row>
    <row r="28" customFormat="false" ht="15" hidden="false" customHeight="false" outlineLevel="0" collapsed="false">
      <c r="A28" s="90"/>
      <c r="B28" s="91" t="n">
        <v>43299</v>
      </c>
      <c r="C28" s="140" t="n">
        <v>93.9</v>
      </c>
      <c r="D28" s="166" t="n">
        <v>0.645</v>
      </c>
      <c r="E28" s="142" t="n">
        <v>81</v>
      </c>
      <c r="F28" s="144" t="n">
        <v>103</v>
      </c>
      <c r="G28" s="144" t="n">
        <v>87</v>
      </c>
      <c r="H28" s="144" t="n">
        <v>24</v>
      </c>
      <c r="I28" s="144" t="n">
        <v>0</v>
      </c>
      <c r="J28" s="144" t="n">
        <v>24</v>
      </c>
      <c r="K28" s="144" t="n">
        <v>0</v>
      </c>
      <c r="L28" s="185" t="n">
        <v>0</v>
      </c>
      <c r="M28" s="185" t="n">
        <v>0</v>
      </c>
      <c r="N28" s="185" t="n">
        <v>0</v>
      </c>
      <c r="O28" s="185" t="n">
        <v>0</v>
      </c>
      <c r="P28" s="185" t="n">
        <v>0</v>
      </c>
      <c r="Q28" s="159" t="n">
        <v>0</v>
      </c>
      <c r="R28" s="204" t="n">
        <v>3459</v>
      </c>
      <c r="S28" s="143" t="n">
        <v>2929</v>
      </c>
      <c r="T28" s="144" t="n">
        <v>2929</v>
      </c>
      <c r="U28" s="144" t="n">
        <v>2855</v>
      </c>
      <c r="V28" s="144" t="n">
        <v>2956</v>
      </c>
      <c r="W28" s="144" t="n">
        <v>40</v>
      </c>
      <c r="X28" s="144" t="n">
        <v>0</v>
      </c>
      <c r="Y28" s="144" t="n">
        <v>43</v>
      </c>
      <c r="Z28" s="206" t="n">
        <v>0</v>
      </c>
      <c r="AA28" s="185" t="n">
        <v>57</v>
      </c>
      <c r="AB28" s="185" t="n">
        <v>0</v>
      </c>
      <c r="AC28" s="149" t="n">
        <f aca="false">V28-U28+AZ28</f>
        <v>101</v>
      </c>
      <c r="AD28" s="150" t="n">
        <f aca="false">U28-T28</f>
        <v>-74</v>
      </c>
      <c r="AE28" s="144" t="n">
        <v>125</v>
      </c>
      <c r="AF28" s="151" t="n">
        <f aca="false">IF(AE28&gt;0, V28/(AE28*24),"no data")</f>
        <v>0.985333333333333</v>
      </c>
      <c r="AG28" s="152" t="n">
        <f aca="false">IF(R28&gt;0,R28/24,"no data")</f>
        <v>144.125</v>
      </c>
      <c r="AH28" s="151" t="n">
        <f aca="false">IF(U28&gt;0,(U28/R28),"no data")</f>
        <v>0.825383058687482</v>
      </c>
      <c r="AI28" s="153" t="n">
        <f aca="false">IF(U28&gt;0,(1440-((W28*X28)+(Y28*Z28)+(AA28*AB28))/(W28+Y28+AA28))/1440,"no data")</f>
        <v>1</v>
      </c>
      <c r="AJ28" s="154" t="n">
        <f aca="false">IF(U28&gt;0,(1440-((X28*W28+AT28*AU28)+(Z28*Y28+AV28*AW28)+(AA28*AB28+AX28*AY28))/(W28+Y28+AA28))/1440,"no data")</f>
        <v>0.878571428571429</v>
      </c>
      <c r="AK28" s="233" t="n">
        <v>8.023</v>
      </c>
      <c r="AL28" s="234" t="n">
        <v>155.46</v>
      </c>
      <c r="AM28" s="201" t="n">
        <f aca="false">AK28*AL28</f>
        <v>1247.25558</v>
      </c>
      <c r="AN28" s="233" t="n">
        <v>24.085279</v>
      </c>
      <c r="AO28" s="241" t="n">
        <v>982.354</v>
      </c>
      <c r="AP28" s="155" t="n">
        <f aca="false">AN28*AO28</f>
        <v>23660.270166766</v>
      </c>
      <c r="AQ28" s="156" t="n">
        <f aca="false">IF(U28&gt;0,((((AK28*AL28)+(AN28*AO28))/(U28*1000))*1000000),"no data")</f>
        <v>8724.17714422627</v>
      </c>
      <c r="AR28" s="157" t="n">
        <f aca="false">IF(S28&gt;0,S28/24, "no data")</f>
        <v>122.041666666667</v>
      </c>
      <c r="AS28" s="36"/>
      <c r="AT28" s="143" t="n">
        <v>0</v>
      </c>
      <c r="AU28" s="159" t="n">
        <v>0</v>
      </c>
      <c r="AV28" s="159" t="n">
        <v>0</v>
      </c>
      <c r="AW28" s="143" t="n">
        <v>0</v>
      </c>
      <c r="AX28" s="159" t="n">
        <v>17</v>
      </c>
      <c r="AY28" s="143" t="n">
        <v>1440</v>
      </c>
      <c r="AZ28" s="143" t="n">
        <v>0</v>
      </c>
      <c r="BA28" s="227"/>
      <c r="BB28" s="160" t="n">
        <v>964</v>
      </c>
      <c r="BC28" s="160" t="n">
        <v>1020</v>
      </c>
      <c r="BD28" s="160" t="n">
        <v>972</v>
      </c>
      <c r="BE28" s="160" t="n">
        <f aca="false">BC28-BB28</f>
        <v>56</v>
      </c>
      <c r="BF28" s="160" t="n">
        <f aca="false">AQ28</f>
        <v>8724.17714422627</v>
      </c>
      <c r="BG28" s="162" t="n">
        <f aca="false">BD28/24</f>
        <v>40.5</v>
      </c>
      <c r="BH28" s="187" t="n">
        <v>0</v>
      </c>
      <c r="BI28" s="187" t="n">
        <v>0</v>
      </c>
      <c r="BJ28" s="189" t="n">
        <v>24.4</v>
      </c>
      <c r="BK28" s="190" t="n">
        <v>25.07</v>
      </c>
      <c r="BL28" s="190" t="n">
        <v>20.83</v>
      </c>
      <c r="BM28" s="190" t="n">
        <v>24.22</v>
      </c>
      <c r="BN28" s="192" t="n">
        <v>981.6</v>
      </c>
      <c r="BO28" s="189" t="n">
        <v>50.12</v>
      </c>
      <c r="BP28" s="191" t="n">
        <v>0.9429</v>
      </c>
      <c r="BQ28" s="190" t="n">
        <v>95.47</v>
      </c>
      <c r="BR28" s="190" t="n">
        <v>87.56</v>
      </c>
      <c r="BS28" s="190" t="n">
        <v>12203</v>
      </c>
      <c r="BT28" s="190" t="n">
        <v>11647</v>
      </c>
      <c r="BU28" s="135" t="n">
        <f aca="false">BT28-BS28</f>
        <v>-556</v>
      </c>
      <c r="BV28" s="160" t="n">
        <f aca="false">BH28+BI28</f>
        <v>0</v>
      </c>
      <c r="BW28" s="162" t="n">
        <v>0</v>
      </c>
      <c r="BX28" s="162" t="n">
        <v>0</v>
      </c>
      <c r="BZ28" s="162" t="n">
        <v>24</v>
      </c>
      <c r="CA28" s="162" t="n">
        <v>6.6</v>
      </c>
      <c r="CC28" s="162" t="n">
        <v>2.1</v>
      </c>
      <c r="CD28" s="162" t="n">
        <v>4.7</v>
      </c>
      <c r="CE28" s="162" t="n">
        <v>2.1</v>
      </c>
      <c r="CF28" s="162" t="n">
        <v>0</v>
      </c>
    </row>
    <row r="29" customFormat="false" ht="15" hidden="false" customHeight="false" outlineLevel="0" collapsed="false">
      <c r="A29" s="90"/>
      <c r="B29" s="91" t="n">
        <v>43300</v>
      </c>
      <c r="C29" s="140" t="n">
        <v>90.8</v>
      </c>
      <c r="D29" s="166" t="n">
        <v>0.688</v>
      </c>
      <c r="E29" s="142" t="n">
        <v>80.4</v>
      </c>
      <c r="F29" s="144" t="n">
        <v>103</v>
      </c>
      <c r="G29" s="144" t="n">
        <v>81</v>
      </c>
      <c r="H29" s="144" t="n">
        <v>24</v>
      </c>
      <c r="I29" s="144" t="n">
        <v>0</v>
      </c>
      <c r="J29" s="144" t="n">
        <v>24</v>
      </c>
      <c r="K29" s="144" t="n">
        <v>0</v>
      </c>
      <c r="L29" s="185" t="n">
        <v>0</v>
      </c>
      <c r="M29" s="185" t="n">
        <v>0</v>
      </c>
      <c r="N29" s="185" t="n">
        <v>0</v>
      </c>
      <c r="O29" s="185" t="n">
        <v>0</v>
      </c>
      <c r="P29" s="185" t="n">
        <v>0</v>
      </c>
      <c r="Q29" s="159" t="n">
        <v>0</v>
      </c>
      <c r="R29" s="207" t="n">
        <v>3490</v>
      </c>
      <c r="S29" s="143" t="n">
        <v>2941</v>
      </c>
      <c r="T29" s="144" t="n">
        <v>2941</v>
      </c>
      <c r="U29" s="144" t="n">
        <v>2867</v>
      </c>
      <c r="V29" s="144" t="n">
        <v>2969</v>
      </c>
      <c r="W29" s="144" t="n">
        <v>40</v>
      </c>
      <c r="X29" s="144" t="n">
        <v>0</v>
      </c>
      <c r="Y29" s="144" t="n">
        <v>43</v>
      </c>
      <c r="Z29" s="185" t="n">
        <v>0</v>
      </c>
      <c r="AA29" s="185" t="n">
        <v>57</v>
      </c>
      <c r="AB29" s="185" t="n">
        <v>0</v>
      </c>
      <c r="AC29" s="149" t="n">
        <f aca="false">V29-U29+AZ29</f>
        <v>102</v>
      </c>
      <c r="AD29" s="150" t="n">
        <f aca="false">U29-T29</f>
        <v>-74</v>
      </c>
      <c r="AE29" s="144" t="n">
        <v>126</v>
      </c>
      <c r="AF29" s="151" t="n">
        <f aca="false">IF(AE29&gt;0, V29/(AE29*24),"no data")</f>
        <v>0.981812169312169</v>
      </c>
      <c r="AG29" s="152" t="n">
        <f aca="false">IF(R29&gt;0,R29/24,"no data")</f>
        <v>145.416666666667</v>
      </c>
      <c r="AH29" s="151" t="n">
        <f aca="false">IF(U29&gt;0,(U29/R29),"no data")</f>
        <v>0.821489971346705</v>
      </c>
      <c r="AI29" s="153" t="n">
        <f aca="false">IF(U29&gt;0,(1440-((W29*X29)+(Y29*Z29)+(AA29*AB29))/(W29+Y29+AA29))/1440,"no data")</f>
        <v>1</v>
      </c>
      <c r="AJ29" s="154" t="n">
        <f aca="false">IF(U29&gt;0,(1440-((X29*W29+AT29*AU29)+(Z29*Y29+AV29*AW29)+(AA29*AB29+AX29*AY29))/(W29+Y29+AA29))/1440,"no data")</f>
        <v>0.885714285714286</v>
      </c>
      <c r="AK29" s="233" t="n">
        <v>7.899</v>
      </c>
      <c r="AL29" s="234" t="n">
        <v>152.31</v>
      </c>
      <c r="AM29" s="201" t="n">
        <f aca="false">AK29*AL29</f>
        <v>1203.09669</v>
      </c>
      <c r="AN29" s="233" t="n">
        <v>24.14526</v>
      </c>
      <c r="AO29" s="241" t="n">
        <v>984.18</v>
      </c>
      <c r="AP29" s="155" t="n">
        <f aca="false">AN29*AO29</f>
        <v>23763.2819868</v>
      </c>
      <c r="AQ29" s="156" t="n">
        <f aca="false">IF(U29&gt;0,((((AK29*AL29)+(AN29*AO29))/(U29*1000))*1000000),"no data")</f>
        <v>8708.18928385072</v>
      </c>
      <c r="AR29" s="157" t="n">
        <f aca="false">IF(S29&gt;0,S29/24, "no data")</f>
        <v>122.541666666667</v>
      </c>
      <c r="AS29" s="36"/>
      <c r="AT29" s="143" t="n">
        <v>0</v>
      </c>
      <c r="AU29" s="159" t="n">
        <v>0</v>
      </c>
      <c r="AV29" s="159" t="n">
        <v>0</v>
      </c>
      <c r="AW29" s="143" t="n">
        <v>0</v>
      </c>
      <c r="AX29" s="159" t="n">
        <v>16</v>
      </c>
      <c r="AY29" s="143" t="n">
        <v>1440</v>
      </c>
      <c r="AZ29" s="143" t="n">
        <v>0</v>
      </c>
      <c r="BA29" s="227"/>
      <c r="BB29" s="160" t="n">
        <v>968</v>
      </c>
      <c r="BC29" s="160" t="n">
        <v>1026</v>
      </c>
      <c r="BD29" s="160" t="n">
        <v>975</v>
      </c>
      <c r="BE29" s="160" t="n">
        <f aca="false">BC29-BB29</f>
        <v>58</v>
      </c>
      <c r="BF29" s="160" t="n">
        <f aca="false">AQ29</f>
        <v>8708.18928385072</v>
      </c>
      <c r="BG29" s="162" t="n">
        <f aca="false">BD29/24</f>
        <v>40.625</v>
      </c>
      <c r="BH29" s="187" t="n">
        <v>0</v>
      </c>
      <c r="BI29" s="188" t="n">
        <v>0</v>
      </c>
      <c r="BJ29" s="208" t="n">
        <v>24</v>
      </c>
      <c r="BK29" s="189" t="n">
        <v>25.06</v>
      </c>
      <c r="BL29" s="190" t="n">
        <v>20.83</v>
      </c>
      <c r="BM29" s="192" t="n">
        <v>24.68</v>
      </c>
      <c r="BN29" s="190" t="n">
        <v>980.8</v>
      </c>
      <c r="BO29" s="190" t="n">
        <v>50.11</v>
      </c>
      <c r="BP29" s="191" t="n">
        <v>0.9428</v>
      </c>
      <c r="BQ29" s="190" t="n">
        <v>95.48</v>
      </c>
      <c r="BR29" s="189" t="n">
        <v>87.55</v>
      </c>
      <c r="BS29" s="190" t="n">
        <v>12150</v>
      </c>
      <c r="BT29" s="160" t="n">
        <v>11586</v>
      </c>
      <c r="BU29" s="135" t="n">
        <f aca="false">BT29-BS29</f>
        <v>-564</v>
      </c>
      <c r="BV29" s="160" t="n">
        <f aca="false">BH29+BI29</f>
        <v>0</v>
      </c>
      <c r="BW29" s="162" t="n">
        <v>0</v>
      </c>
      <c r="BX29" s="162" t="n">
        <v>0</v>
      </c>
      <c r="BZ29" s="162" t="n">
        <v>24</v>
      </c>
      <c r="CA29" s="162" t="n">
        <v>7.2</v>
      </c>
      <c r="CC29" s="162" t="n">
        <v>2.1</v>
      </c>
      <c r="CD29" s="162" t="n">
        <v>4.7</v>
      </c>
      <c r="CE29" s="162" t="n">
        <v>2.1</v>
      </c>
      <c r="CF29" s="162" t="n">
        <v>0</v>
      </c>
    </row>
    <row r="30" customFormat="false" ht="15" hidden="false" customHeight="false" outlineLevel="0" collapsed="false">
      <c r="A30" s="90"/>
      <c r="B30" s="91" t="n">
        <v>43301</v>
      </c>
      <c r="C30" s="140" t="n">
        <v>90.6</v>
      </c>
      <c r="D30" s="166" t="n">
        <v>0.717</v>
      </c>
      <c r="E30" s="142" t="n">
        <v>81.9</v>
      </c>
      <c r="F30" s="144" t="n">
        <v>101</v>
      </c>
      <c r="G30" s="144" t="n">
        <v>85</v>
      </c>
      <c r="H30" s="144" t="n">
        <v>24</v>
      </c>
      <c r="I30" s="144" t="n">
        <v>0</v>
      </c>
      <c r="J30" s="144" t="n">
        <v>24</v>
      </c>
      <c r="K30" s="144" t="n">
        <v>0</v>
      </c>
      <c r="L30" s="170" t="n">
        <v>0</v>
      </c>
      <c r="M30" s="170" t="n">
        <v>0</v>
      </c>
      <c r="N30" s="170" t="n">
        <v>0</v>
      </c>
      <c r="O30" s="170" t="n">
        <v>0</v>
      </c>
      <c r="P30" s="170" t="n">
        <v>0</v>
      </c>
      <c r="Q30" s="159" t="n">
        <v>0</v>
      </c>
      <c r="R30" s="204" t="n">
        <v>3492</v>
      </c>
      <c r="S30" s="159" t="n">
        <v>2931</v>
      </c>
      <c r="T30" s="144" t="n">
        <v>2931</v>
      </c>
      <c r="U30" s="144" t="n">
        <v>2860</v>
      </c>
      <c r="V30" s="144" t="n">
        <v>2961</v>
      </c>
      <c r="W30" s="144" t="n">
        <v>40</v>
      </c>
      <c r="X30" s="144" t="n">
        <v>0</v>
      </c>
      <c r="Y30" s="144" t="n">
        <v>43</v>
      </c>
      <c r="Z30" s="170" t="n">
        <v>0</v>
      </c>
      <c r="AA30" s="170" t="n">
        <v>57</v>
      </c>
      <c r="AB30" s="170" t="n">
        <v>0</v>
      </c>
      <c r="AC30" s="149" t="n">
        <f aca="false">V30-U30+AZ30</f>
        <v>101</v>
      </c>
      <c r="AD30" s="150" t="n">
        <f aca="false">U30-T30</f>
        <v>-71</v>
      </c>
      <c r="AE30" s="144" t="n">
        <v>125</v>
      </c>
      <c r="AF30" s="151" t="n">
        <f aca="false">IF(AE30&gt;0, V30/(AE30*24),"no data")</f>
        <v>0.987</v>
      </c>
      <c r="AG30" s="152" t="n">
        <f aca="false">IF(R30&gt;0,R30/24,"no data")</f>
        <v>145.5</v>
      </c>
      <c r="AH30" s="151" t="n">
        <f aca="false">IF(U30&gt;0,(U30/R30),"no data")</f>
        <v>0.81901489117984</v>
      </c>
      <c r="AI30" s="153" t="n">
        <f aca="false">IF(U30&gt;0,(1440-((W30*X30)+(Y30*Z30)+(AA30*AB30))/(W30+Y30+AA30))/1440,"no data")</f>
        <v>1</v>
      </c>
      <c r="AJ30" s="154" t="n">
        <f aca="false">IF(U30&gt;0,(1440-((X30*W30+AT30*AU30)+(Z30*Y30+AV30*AW30)+(AA30*AB30+AX30*AY30))/(W30+Y30+AA30))/1440,"no data")</f>
        <v>0.885714285714286</v>
      </c>
      <c r="AK30" s="238" t="n">
        <v>7.801</v>
      </c>
      <c r="AL30" s="239" t="n">
        <v>152.66</v>
      </c>
      <c r="AM30" s="142" t="n">
        <f aca="false">AK30*AL30</f>
        <v>1190.90066</v>
      </c>
      <c r="AN30" s="238" t="n">
        <v>24.033641</v>
      </c>
      <c r="AO30" s="242" t="n">
        <v>984.562892689219</v>
      </c>
      <c r="AP30" s="155" t="n">
        <f aca="false">AN30*AO30</f>
        <v>23662.6311048142</v>
      </c>
      <c r="AQ30" s="156" t="n">
        <f aca="false">IF(U30&gt;0,((((AK30*AL30)+(AN30*AO30))/(U30*1000))*1000000),"no data")</f>
        <v>8690.04607161336</v>
      </c>
      <c r="AR30" s="157" t="n">
        <f aca="false">IF(S30&gt;0,S30/24, "no data")</f>
        <v>122.125</v>
      </c>
      <c r="AS30" s="36"/>
      <c r="AT30" s="143" t="n">
        <v>0</v>
      </c>
      <c r="AU30" s="159" t="n">
        <v>0</v>
      </c>
      <c r="AV30" s="159" t="n">
        <v>0</v>
      </c>
      <c r="AW30" s="143" t="n">
        <v>0</v>
      </c>
      <c r="AX30" s="159" t="n">
        <v>16</v>
      </c>
      <c r="AY30" s="143" t="n">
        <v>1440</v>
      </c>
      <c r="AZ30" s="143" t="n">
        <v>0</v>
      </c>
      <c r="BA30" s="227"/>
      <c r="BB30" s="160" t="n">
        <v>965</v>
      </c>
      <c r="BC30" s="160" t="n">
        <v>1024</v>
      </c>
      <c r="BD30" s="160" t="n">
        <v>972</v>
      </c>
      <c r="BE30" s="160" t="n">
        <f aca="false">BC30-BB30</f>
        <v>59</v>
      </c>
      <c r="BF30" s="160" t="n">
        <f aca="false">AQ30</f>
        <v>8690.04607161336</v>
      </c>
      <c r="BG30" s="162" t="n">
        <f aca="false">BD30/24</f>
        <v>40.5</v>
      </c>
      <c r="BH30" s="187" t="n">
        <v>0</v>
      </c>
      <c r="BI30" s="188" t="n">
        <v>0</v>
      </c>
      <c r="BJ30" s="189" t="n">
        <v>24</v>
      </c>
      <c r="BK30" s="190" t="n">
        <v>24.96</v>
      </c>
      <c r="BL30" s="190" t="n">
        <v>20.75</v>
      </c>
      <c r="BM30" s="190" t="n">
        <v>24.3</v>
      </c>
      <c r="BN30" s="192" t="n">
        <v>980</v>
      </c>
      <c r="BO30" s="189" t="n">
        <v>50.11</v>
      </c>
      <c r="BP30" s="191" t="n">
        <v>0.9418</v>
      </c>
      <c r="BQ30" s="190" t="n">
        <v>95.62</v>
      </c>
      <c r="BR30" s="189" t="n">
        <v>87.6</v>
      </c>
      <c r="BS30" s="190" t="n">
        <v>12149</v>
      </c>
      <c r="BT30" s="160" t="n">
        <v>11576</v>
      </c>
      <c r="BU30" s="135" t="n">
        <f aca="false">BT30-BS30</f>
        <v>-573</v>
      </c>
      <c r="BV30" s="160" t="n">
        <f aca="false">BH30+BI30</f>
        <v>0</v>
      </c>
      <c r="BW30" s="162" t="n">
        <v>0</v>
      </c>
      <c r="BX30" s="162" t="n">
        <v>0</v>
      </c>
      <c r="BZ30" s="162" t="n">
        <v>24</v>
      </c>
      <c r="CA30" s="162" t="n">
        <v>6.43</v>
      </c>
      <c r="CC30" s="162" t="n">
        <v>2.1</v>
      </c>
      <c r="CD30" s="162" t="n">
        <v>4.7</v>
      </c>
      <c r="CE30" s="162" t="n">
        <v>2.1</v>
      </c>
      <c r="CF30" s="162" t="n">
        <v>0</v>
      </c>
    </row>
    <row r="31" customFormat="false" ht="15" hidden="false" customHeight="false" outlineLevel="0" collapsed="false">
      <c r="A31" s="90"/>
      <c r="B31" s="91" t="n">
        <v>43302</v>
      </c>
      <c r="C31" s="140" t="n">
        <v>94</v>
      </c>
      <c r="D31" s="166" t="n">
        <v>0.66</v>
      </c>
      <c r="E31" s="142" t="n">
        <v>81</v>
      </c>
      <c r="F31" s="143" t="n">
        <v>103</v>
      </c>
      <c r="G31" s="143" t="n">
        <v>85</v>
      </c>
      <c r="H31" s="144" t="n">
        <v>24</v>
      </c>
      <c r="I31" s="144" t="n">
        <v>0</v>
      </c>
      <c r="J31" s="144" t="n">
        <v>24</v>
      </c>
      <c r="K31" s="144" t="n">
        <v>0</v>
      </c>
      <c r="L31" s="170" t="n">
        <v>0</v>
      </c>
      <c r="M31" s="170" t="n">
        <v>0</v>
      </c>
      <c r="N31" s="170" t="n">
        <v>0</v>
      </c>
      <c r="O31" s="170" t="n">
        <v>0</v>
      </c>
      <c r="P31" s="170" t="n">
        <v>0</v>
      </c>
      <c r="Q31" s="159" t="n">
        <v>0</v>
      </c>
      <c r="R31" s="207" t="n">
        <v>3460</v>
      </c>
      <c r="S31" s="159" t="n">
        <v>2915</v>
      </c>
      <c r="T31" s="143" t="n">
        <v>2915</v>
      </c>
      <c r="U31" s="143" t="n">
        <v>2845</v>
      </c>
      <c r="V31" s="144" t="n">
        <v>2944</v>
      </c>
      <c r="W31" s="144" t="n">
        <v>40</v>
      </c>
      <c r="X31" s="144" t="n">
        <v>0</v>
      </c>
      <c r="Y31" s="144" t="n">
        <v>42</v>
      </c>
      <c r="Z31" s="170" t="n">
        <v>0</v>
      </c>
      <c r="AA31" s="170" t="n">
        <v>57</v>
      </c>
      <c r="AB31" s="170" t="n">
        <v>0</v>
      </c>
      <c r="AC31" s="149" t="n">
        <f aca="false">V31-U31+AZ31</f>
        <v>99</v>
      </c>
      <c r="AD31" s="150" t="n">
        <f aca="false">U31-T31</f>
        <v>-70</v>
      </c>
      <c r="AE31" s="144" t="n">
        <v>125</v>
      </c>
      <c r="AF31" s="151" t="n">
        <f aca="false">IF(AE31&gt;0, V31/(AE31*24),"no data")</f>
        <v>0.981333333333333</v>
      </c>
      <c r="AG31" s="152" t="n">
        <f aca="false">IF(R31&gt;0,R31/24,"no data")</f>
        <v>144.166666666667</v>
      </c>
      <c r="AH31" s="151" t="n">
        <f aca="false">IF(U31&gt;0,(U31/R31),"no data")</f>
        <v>0.822254335260116</v>
      </c>
      <c r="AI31" s="153" t="n">
        <f aca="false">IF(U31&gt;0,(1440-((W31*X31)+(Y31*Z31)+(AA31*AB31))/(W31+Y31+AA31))/1440,"no data")</f>
        <v>1</v>
      </c>
      <c r="AJ31" s="154" t="n">
        <f aca="false">IF(U31&gt;0,(1440-((X31*W31+AT31*AU31)+(Z31*Y31+AV31*AW31)+(AA31*AB31+AX31*AY31))/(W31+Y31+AA31))/1440,"no data")</f>
        <v>0.877697841726619</v>
      </c>
      <c r="AK31" s="233" t="n">
        <v>7.829</v>
      </c>
      <c r="AL31" s="234" t="n">
        <v>160.25</v>
      </c>
      <c r="AM31" s="201" t="n">
        <f aca="false">AK31*AL31</f>
        <v>1254.59725</v>
      </c>
      <c r="AN31" s="233" t="n">
        <v>23.90176</v>
      </c>
      <c r="AO31" s="235" t="n">
        <v>987.741098698799</v>
      </c>
      <c r="AP31" s="155" t="n">
        <f aca="false">AN31*AO31</f>
        <v>23608.750683235</v>
      </c>
      <c r="AQ31" s="156" t="n">
        <f aca="false">IF(U31&gt;0,((((AK31*AL31)+(AN31*AO31))/(U31*1000))*1000000),"no data")</f>
        <v>8739.31386053955</v>
      </c>
      <c r="AR31" s="157" t="n">
        <f aca="false">IF(S31&gt;0,S31/24, "no data")</f>
        <v>121.458333333333</v>
      </c>
      <c r="AS31" s="36"/>
      <c r="AT31" s="143" t="n">
        <v>0</v>
      </c>
      <c r="AU31" s="159" t="n">
        <v>0</v>
      </c>
      <c r="AV31" s="143" t="n">
        <v>0</v>
      </c>
      <c r="AW31" s="143" t="n">
        <v>0</v>
      </c>
      <c r="AX31" s="159" t="n">
        <v>17</v>
      </c>
      <c r="AY31" s="143" t="n">
        <v>1440</v>
      </c>
      <c r="AZ31" s="143" t="n">
        <v>0</v>
      </c>
      <c r="BA31" s="227"/>
      <c r="BB31" s="160" t="n">
        <v>959</v>
      </c>
      <c r="BC31" s="160" t="n">
        <v>1016</v>
      </c>
      <c r="BD31" s="160" t="n">
        <v>969</v>
      </c>
      <c r="BE31" s="160" t="n">
        <f aca="false">BC31-BB31</f>
        <v>57</v>
      </c>
      <c r="BF31" s="160" t="n">
        <f aca="false">AQ31</f>
        <v>8739.31386053955</v>
      </c>
      <c r="BG31" s="162" t="n">
        <f aca="false">BD31/24</f>
        <v>40.375</v>
      </c>
      <c r="BH31" s="187" t="n">
        <v>0</v>
      </c>
      <c r="BI31" s="188" t="n">
        <v>0</v>
      </c>
      <c r="BJ31" s="189" t="n">
        <v>24</v>
      </c>
      <c r="BK31" s="190" t="n">
        <v>24.78</v>
      </c>
      <c r="BL31" s="190" t="n">
        <v>20.6</v>
      </c>
      <c r="BM31" s="190" t="n">
        <v>24.16</v>
      </c>
      <c r="BN31" s="190" t="n">
        <v>980</v>
      </c>
      <c r="BO31" s="190" t="n">
        <v>50.09</v>
      </c>
      <c r="BP31" s="191" t="n">
        <v>0.9419</v>
      </c>
      <c r="BQ31" s="190" t="n">
        <v>95.56</v>
      </c>
      <c r="BR31" s="189" t="n">
        <v>87.59</v>
      </c>
      <c r="BS31" s="160" t="n">
        <v>12122</v>
      </c>
      <c r="BT31" s="160" t="n">
        <v>11575</v>
      </c>
      <c r="BU31" s="135" t="n">
        <f aca="false">BT31-BS31</f>
        <v>-547</v>
      </c>
      <c r="BV31" s="160" t="n">
        <f aca="false">BH31+BI31</f>
        <v>0</v>
      </c>
      <c r="BW31" s="162" t="n">
        <v>0</v>
      </c>
      <c r="BX31" s="162" t="n">
        <v>0</v>
      </c>
      <c r="BZ31" s="162" t="n">
        <v>24</v>
      </c>
      <c r="CA31" s="162" t="n">
        <v>6.48</v>
      </c>
      <c r="CC31" s="162" t="n">
        <v>2</v>
      </c>
      <c r="CD31" s="162" t="n">
        <v>4.7</v>
      </c>
      <c r="CE31" s="162" t="n">
        <v>2.1</v>
      </c>
      <c r="CF31" s="162" t="n">
        <v>0</v>
      </c>
    </row>
    <row r="32" customFormat="false" ht="15" hidden="false" customHeight="false" outlineLevel="0" collapsed="false">
      <c r="A32" s="90"/>
      <c r="B32" s="91" t="n">
        <v>43303</v>
      </c>
      <c r="C32" s="140" t="n">
        <v>93.2</v>
      </c>
      <c r="D32" s="166" t="n">
        <v>0.653</v>
      </c>
      <c r="E32" s="142" t="n">
        <v>79.6</v>
      </c>
      <c r="F32" s="143" t="n">
        <v>101</v>
      </c>
      <c r="G32" s="143" t="n">
        <v>85</v>
      </c>
      <c r="H32" s="144" t="n">
        <v>24</v>
      </c>
      <c r="I32" s="144" t="n">
        <v>0</v>
      </c>
      <c r="J32" s="144" t="n">
        <v>24</v>
      </c>
      <c r="K32" s="144" t="n">
        <v>0</v>
      </c>
      <c r="L32" s="170" t="n">
        <v>0</v>
      </c>
      <c r="M32" s="170" t="n">
        <v>0</v>
      </c>
      <c r="N32" s="170" t="n">
        <v>0</v>
      </c>
      <c r="O32" s="170" t="n">
        <v>0</v>
      </c>
      <c r="P32" s="170" t="n">
        <v>0</v>
      </c>
      <c r="Q32" s="159" t="n">
        <v>0</v>
      </c>
      <c r="R32" s="204" t="n">
        <v>3466</v>
      </c>
      <c r="S32" s="159" t="n">
        <v>2931</v>
      </c>
      <c r="T32" s="159" t="n">
        <v>2931</v>
      </c>
      <c r="U32" s="159" t="n">
        <v>2859</v>
      </c>
      <c r="V32" s="209" t="n">
        <v>2958</v>
      </c>
      <c r="W32" s="144" t="n">
        <v>40</v>
      </c>
      <c r="X32" s="144" t="n">
        <v>0</v>
      </c>
      <c r="Y32" s="144" t="n">
        <v>43</v>
      </c>
      <c r="Z32" s="170" t="n">
        <v>0</v>
      </c>
      <c r="AA32" s="170" t="n">
        <v>57</v>
      </c>
      <c r="AB32" s="170" t="n">
        <v>0</v>
      </c>
      <c r="AC32" s="149" t="n">
        <f aca="false">V32-U32+AZ32</f>
        <v>99</v>
      </c>
      <c r="AD32" s="150" t="n">
        <f aca="false">U32-T32</f>
        <v>-72</v>
      </c>
      <c r="AE32" s="143" t="n">
        <v>126</v>
      </c>
      <c r="AF32" s="151" t="n">
        <f aca="false">IF(AE32&gt;0, V32/(AE32*24),"no data")</f>
        <v>0.978174603174603</v>
      </c>
      <c r="AG32" s="152" t="n">
        <f aca="false">IF(R32&gt;0,R32/24,"no data")</f>
        <v>144.416666666667</v>
      </c>
      <c r="AH32" s="151" t="n">
        <f aca="false">IF(U32&gt;0,(U32/R32),"no data")</f>
        <v>0.824870167339873</v>
      </c>
      <c r="AI32" s="153" t="n">
        <f aca="false">IF(U32&gt;0,(1440-((W32*X32)+(Y32*Z32)+(AA32*AB32))/(W32+Y32+AA32))/1440,"no data")</f>
        <v>1</v>
      </c>
      <c r="AJ32" s="154" t="n">
        <f aca="false">IF(U32&gt;0,(1440-((X32*W32+AT32*AU32)+(Z32*Y32+AV32*AW32)+(AA32*AB32+AX32*AY32))/(W32+Y32+AA32))/1440,"no data")</f>
        <v>0.885714285714286</v>
      </c>
      <c r="AK32" s="233" t="n">
        <v>7.858</v>
      </c>
      <c r="AL32" s="234" t="n">
        <v>155.28</v>
      </c>
      <c r="AM32" s="201" t="n">
        <f aca="false">AK32*AL32</f>
        <v>1220.19024</v>
      </c>
      <c r="AN32" s="233" t="n">
        <v>24.07774</v>
      </c>
      <c r="AO32" s="235" t="n">
        <v>985.422</v>
      </c>
      <c r="AP32" s="155" t="n">
        <f aca="false">AN32*AO32</f>
        <v>23726.73470628</v>
      </c>
      <c r="AQ32" s="156" t="n">
        <f aca="false">IF(U32&gt;0,((((AK32*AL32)+(AN32*AO32))/(U32*1000))*1000000),"no data")</f>
        <v>8725.75199240294</v>
      </c>
      <c r="AR32" s="157" t="n">
        <f aca="false">IF(S32&gt;0,S32/24, "no data")</f>
        <v>122.125</v>
      </c>
      <c r="AS32" s="36"/>
      <c r="AT32" s="143" t="n">
        <v>0</v>
      </c>
      <c r="AU32" s="159" t="n">
        <v>0</v>
      </c>
      <c r="AV32" s="159" t="n">
        <v>0</v>
      </c>
      <c r="AW32" s="143" t="n">
        <v>0</v>
      </c>
      <c r="AX32" s="159" t="n">
        <v>16</v>
      </c>
      <c r="AY32" s="143" t="n">
        <v>1440</v>
      </c>
      <c r="AZ32" s="143" t="n">
        <v>0</v>
      </c>
      <c r="BA32" s="227"/>
      <c r="BB32" s="160" t="n">
        <v>964</v>
      </c>
      <c r="BC32" s="160" t="n">
        <v>1021</v>
      </c>
      <c r="BD32" s="160" t="n">
        <v>973</v>
      </c>
      <c r="BE32" s="160" t="n">
        <f aca="false">BC32-BB32</f>
        <v>57</v>
      </c>
      <c r="BF32" s="160" t="n">
        <f aca="false">AQ32</f>
        <v>8725.75199240294</v>
      </c>
      <c r="BG32" s="162" t="n">
        <f aca="false">BD32/24</f>
        <v>40.5416666666667</v>
      </c>
      <c r="BH32" s="187" t="n">
        <v>0</v>
      </c>
      <c r="BI32" s="188" t="n">
        <v>0</v>
      </c>
      <c r="BJ32" s="189" t="n">
        <v>24</v>
      </c>
      <c r="BK32" s="190" t="n">
        <v>24.98</v>
      </c>
      <c r="BL32" s="190" t="n">
        <v>20.86</v>
      </c>
      <c r="BM32" s="190" t="n">
        <v>24.32</v>
      </c>
      <c r="BN32" s="160" t="n">
        <v>980.33</v>
      </c>
      <c r="BO32" s="189" t="n">
        <v>50.1</v>
      </c>
      <c r="BP32" s="191" t="n">
        <v>0.9421</v>
      </c>
      <c r="BQ32" s="190" t="n">
        <v>95.41</v>
      </c>
      <c r="BR32" s="189" t="n">
        <v>87.53</v>
      </c>
      <c r="BS32" s="160" t="n">
        <v>12169</v>
      </c>
      <c r="BT32" s="160" t="n">
        <v>11631</v>
      </c>
      <c r="BU32" s="135" t="n">
        <f aca="false">BT32-BS32</f>
        <v>-538</v>
      </c>
      <c r="BV32" s="160" t="n">
        <f aca="false">BH32+BI32</f>
        <v>0</v>
      </c>
      <c r="BW32" s="162" t="n">
        <v>0</v>
      </c>
      <c r="BX32" s="162" t="n">
        <v>0</v>
      </c>
      <c r="BZ32" s="162" t="n">
        <v>24</v>
      </c>
      <c r="CA32" s="162" t="n">
        <v>6.47</v>
      </c>
      <c r="CC32" s="162" t="n">
        <v>2.1</v>
      </c>
      <c r="CD32" s="162" t="n">
        <v>4.7</v>
      </c>
      <c r="CE32" s="162" t="n">
        <v>2.1</v>
      </c>
      <c r="CF32" s="162" t="n">
        <v>0</v>
      </c>
    </row>
    <row r="33" customFormat="false" ht="15" hidden="false" customHeight="true" outlineLevel="0" collapsed="false">
      <c r="A33" s="243" t="s">
        <v>122</v>
      </c>
      <c r="B33" s="91" t="n">
        <v>43304</v>
      </c>
      <c r="C33" s="92" t="n">
        <v>92.4</v>
      </c>
      <c r="D33" s="93" t="n">
        <v>0.678</v>
      </c>
      <c r="E33" s="94" t="n">
        <v>80.7</v>
      </c>
      <c r="F33" s="95" t="n">
        <v>99</v>
      </c>
      <c r="G33" s="95" t="n">
        <v>84</v>
      </c>
      <c r="H33" s="96" t="n">
        <v>24</v>
      </c>
      <c r="I33" s="96" t="n">
        <v>0</v>
      </c>
      <c r="J33" s="96" t="n">
        <v>24</v>
      </c>
      <c r="K33" s="96" t="n">
        <v>0</v>
      </c>
      <c r="L33" s="97" t="n">
        <v>0</v>
      </c>
      <c r="M33" s="97" t="n">
        <v>0</v>
      </c>
      <c r="N33" s="97" t="n">
        <v>0</v>
      </c>
      <c r="O33" s="97" t="n">
        <v>0</v>
      </c>
      <c r="P33" s="97" t="n">
        <v>0</v>
      </c>
      <c r="Q33" s="112" t="n">
        <v>0</v>
      </c>
      <c r="R33" s="203" t="n">
        <v>3472</v>
      </c>
      <c r="S33" s="112" t="n">
        <v>2919</v>
      </c>
      <c r="T33" s="112" t="n">
        <v>2919</v>
      </c>
      <c r="U33" s="112" t="n">
        <v>2849</v>
      </c>
      <c r="V33" s="216" t="n">
        <v>2952</v>
      </c>
      <c r="W33" s="96" t="n">
        <v>40</v>
      </c>
      <c r="X33" s="96" t="n">
        <v>0</v>
      </c>
      <c r="Y33" s="96" t="n">
        <v>42</v>
      </c>
      <c r="Z33" s="221" t="n">
        <v>0</v>
      </c>
      <c r="AA33" s="221" t="n">
        <v>57</v>
      </c>
      <c r="AB33" s="97" t="n">
        <v>0</v>
      </c>
      <c r="AC33" s="100" t="n">
        <f aca="false">V33-U33+AZ33</f>
        <v>103</v>
      </c>
      <c r="AD33" s="101" t="n">
        <f aca="false">U33-T33</f>
        <v>-70</v>
      </c>
      <c r="AE33" s="95" t="n">
        <v>125</v>
      </c>
      <c r="AF33" s="102" t="n">
        <f aca="false">IF(AE33&gt;0, V33/(AE33*24),"no data")</f>
        <v>0.984</v>
      </c>
      <c r="AG33" s="103" t="n">
        <f aca="false">IF(R33&gt;0,R33/24,"no data")</f>
        <v>144.666666666667</v>
      </c>
      <c r="AH33" s="102" t="n">
        <f aca="false">IF(U33&gt;0,(U33/R33),"no data")</f>
        <v>0.820564516129032</v>
      </c>
      <c r="AI33" s="104" t="n">
        <f aca="false">IF(U33&gt;0,(1440-((W33*X33)+(Y33*Z33)+(AA33*AB33))/(W33+Y33+AA33))/1440,"no data")</f>
        <v>1</v>
      </c>
      <c r="AJ33" s="105" t="n">
        <f aca="false">IF(U33&gt;0,(1440-((X33*W33+AT33*AU33)+(Z33*Y33+AV33*AW33)+(AA33*AB33+AX33*AY33))/(W33+Y33+AA33))/1440,"no data")</f>
        <v>0.877697841726619</v>
      </c>
      <c r="AK33" s="210" t="n">
        <v>7.821</v>
      </c>
      <c r="AL33" s="211" t="n">
        <v>157</v>
      </c>
      <c r="AM33" s="94" t="n">
        <f aca="false">AK33*AL33</f>
        <v>1227.897</v>
      </c>
      <c r="AN33" s="210" t="n">
        <v>24.13573</v>
      </c>
      <c r="AO33" s="231" t="n">
        <v>981.97</v>
      </c>
      <c r="AP33" s="109" t="n">
        <f aca="false">AN33*AO33</f>
        <v>23700.5627881</v>
      </c>
      <c r="AQ33" s="130" t="n">
        <f aca="false">IF(U33&gt;0,((((AK33*AL33)+(AN33*AO33))/(U33*1000))*1000000),"no data")</f>
        <v>8749.89813552124</v>
      </c>
      <c r="AR33" s="111" t="n">
        <f aca="false">IF(S33&gt;0,S33/24, "no data")</f>
        <v>121.625</v>
      </c>
      <c r="AS33" s="222"/>
      <c r="AT33" s="95" t="n">
        <v>0</v>
      </c>
      <c r="AU33" s="112" t="n">
        <v>0</v>
      </c>
      <c r="AV33" s="112" t="n">
        <v>0</v>
      </c>
      <c r="AW33" s="95" t="n">
        <v>0</v>
      </c>
      <c r="AX33" s="112" t="n">
        <v>17</v>
      </c>
      <c r="AY33" s="95" t="n">
        <v>1440</v>
      </c>
      <c r="AZ33" s="95" t="n">
        <v>0</v>
      </c>
      <c r="BA33" s="223"/>
      <c r="BB33" s="113" t="n">
        <v>960</v>
      </c>
      <c r="BC33" s="113" t="n">
        <v>1022</v>
      </c>
      <c r="BD33" s="113" t="n">
        <v>970</v>
      </c>
      <c r="BE33" s="113" t="n">
        <f aca="false">BC33-BB33</f>
        <v>62</v>
      </c>
      <c r="BF33" s="113" t="n">
        <f aca="false">AQ33</f>
        <v>8749.89813552124</v>
      </c>
      <c r="BG33" s="173" t="n">
        <f aca="false">BD33/24</f>
        <v>40.4166666666667</v>
      </c>
      <c r="BH33" s="115" t="n">
        <v>0</v>
      </c>
      <c r="BI33" s="116" t="n">
        <v>0</v>
      </c>
      <c r="BJ33" s="117" t="n">
        <v>24</v>
      </c>
      <c r="BK33" s="118" t="n">
        <v>24.89</v>
      </c>
      <c r="BL33" s="118" t="n">
        <v>20.73</v>
      </c>
      <c r="BM33" s="118" t="n">
        <v>24.56</v>
      </c>
      <c r="BN33" s="113" t="n">
        <v>980.9</v>
      </c>
      <c r="BO33" s="118" t="n">
        <v>50.11</v>
      </c>
      <c r="BP33" s="119" t="n">
        <v>0.9427</v>
      </c>
      <c r="BQ33" s="118" t="n">
        <v>95.39</v>
      </c>
      <c r="BR33" s="117" t="n">
        <v>87.57</v>
      </c>
      <c r="BS33" s="113" t="n">
        <v>12163</v>
      </c>
      <c r="BT33" s="113" t="n">
        <v>11613</v>
      </c>
      <c r="BU33" s="224" t="n">
        <f aca="false">BT33-BS33</f>
        <v>-550</v>
      </c>
      <c r="BV33" s="113" t="n">
        <f aca="false">BH33+BI33</f>
        <v>0</v>
      </c>
      <c r="BW33" s="114" t="n">
        <v>0</v>
      </c>
      <c r="BX33" s="114" t="n">
        <v>0</v>
      </c>
      <c r="BZ33" s="114" t="n">
        <v>24</v>
      </c>
      <c r="CA33" s="114" t="n">
        <v>6.4</v>
      </c>
      <c r="CC33" s="114" t="n">
        <v>2.2</v>
      </c>
      <c r="CD33" s="114" t="n">
        <v>4.7</v>
      </c>
      <c r="CE33" s="114" t="n">
        <v>2.1</v>
      </c>
      <c r="CF33" s="114" t="n">
        <v>0</v>
      </c>
    </row>
    <row r="34" customFormat="false" ht="15" hidden="false" customHeight="false" outlineLevel="0" collapsed="false">
      <c r="A34" s="243"/>
      <c r="B34" s="91" t="n">
        <v>43305</v>
      </c>
      <c r="C34" s="92" t="n">
        <v>95.7</v>
      </c>
      <c r="D34" s="93" t="n">
        <v>0.626</v>
      </c>
      <c r="E34" s="94" t="n">
        <v>80.8</v>
      </c>
      <c r="F34" s="95" t="n">
        <v>104</v>
      </c>
      <c r="G34" s="95" t="n">
        <v>87</v>
      </c>
      <c r="H34" s="96" t="n">
        <v>24</v>
      </c>
      <c r="I34" s="96" t="n">
        <v>0</v>
      </c>
      <c r="J34" s="96" t="n">
        <v>24</v>
      </c>
      <c r="K34" s="96" t="n">
        <v>0</v>
      </c>
      <c r="L34" s="97" t="n">
        <v>0</v>
      </c>
      <c r="M34" s="97" t="n">
        <v>0</v>
      </c>
      <c r="N34" s="97" t="n">
        <v>0</v>
      </c>
      <c r="O34" s="97" t="n">
        <v>0</v>
      </c>
      <c r="P34" s="97" t="n">
        <v>0</v>
      </c>
      <c r="Q34" s="112" t="n">
        <v>0</v>
      </c>
      <c r="R34" s="203" t="n">
        <v>3442</v>
      </c>
      <c r="S34" s="112" t="n">
        <v>2910</v>
      </c>
      <c r="T34" s="112" t="n">
        <v>2910</v>
      </c>
      <c r="U34" s="112" t="n">
        <v>2837</v>
      </c>
      <c r="V34" s="216" t="n">
        <v>2941</v>
      </c>
      <c r="W34" s="96" t="n">
        <v>40</v>
      </c>
      <c r="X34" s="96" t="n">
        <v>0</v>
      </c>
      <c r="Y34" s="96" t="n">
        <v>42</v>
      </c>
      <c r="Z34" s="221" t="n">
        <v>0</v>
      </c>
      <c r="AA34" s="221" t="n">
        <v>57</v>
      </c>
      <c r="AB34" s="97" t="n">
        <v>0</v>
      </c>
      <c r="AC34" s="100" t="n">
        <f aca="false">V34-U34+AZ34</f>
        <v>104</v>
      </c>
      <c r="AD34" s="101" t="n">
        <f aca="false">U34-T34</f>
        <v>-73</v>
      </c>
      <c r="AE34" s="95" t="n">
        <v>124</v>
      </c>
      <c r="AF34" s="102" t="n">
        <f aca="false">IF(AE34&gt;0, V34/(AE34*24),"no data")</f>
        <v>0.988239247311828</v>
      </c>
      <c r="AG34" s="103" t="n">
        <f aca="false">IF(R34&gt;0,R34/24,"no data")</f>
        <v>143.416666666667</v>
      </c>
      <c r="AH34" s="102" t="n">
        <f aca="false">IF(U34&gt;0,(U34/R34),"no data")</f>
        <v>0.824230098779779</v>
      </c>
      <c r="AI34" s="104" t="n">
        <f aca="false">IF(U34&gt;0,(1440-((W34*X34)+(Y34*Z34)+(AA34*AB34))/(W34+Y34+AA34))/1440,"no data")</f>
        <v>1</v>
      </c>
      <c r="AJ34" s="105" t="n">
        <f aca="false">IF(U34&gt;0,(1440-((X34*W34+AT34*AU34)+(Z34*Y34+AV34*AW34)+(AA34*AB34+AX34*AY34))/(W34+Y34+AA34))/1440,"no data")</f>
        <v>0.877697841726619</v>
      </c>
      <c r="AK34" s="210" t="n">
        <v>7.784</v>
      </c>
      <c r="AL34" s="211" t="n">
        <v>155.77</v>
      </c>
      <c r="AM34" s="94" t="n">
        <f aca="false">AK34*AL34</f>
        <v>1212.51368</v>
      </c>
      <c r="AN34" s="210" t="n">
        <v>24.01862</v>
      </c>
      <c r="AO34" s="231" t="n">
        <v>981.4588</v>
      </c>
      <c r="AP34" s="109" t="n">
        <f aca="false">AN34*AO34</f>
        <v>23573.285962856</v>
      </c>
      <c r="AQ34" s="130" t="n">
        <f aca="false">IF(U34&gt;0,((((AK34*AL34)+(AN34*AO34))/(U34*1000))*1000000),"no data")</f>
        <v>8736.62306762637</v>
      </c>
      <c r="AR34" s="111" t="n">
        <f aca="false">IF(S34&gt;0,S34/24, "no data")</f>
        <v>121.25</v>
      </c>
      <c r="AS34" s="222"/>
      <c r="AT34" s="95" t="n">
        <v>0</v>
      </c>
      <c r="AU34" s="112" t="n">
        <v>0</v>
      </c>
      <c r="AV34" s="112" t="n">
        <v>0</v>
      </c>
      <c r="AW34" s="95" t="n">
        <v>0</v>
      </c>
      <c r="AX34" s="112" t="n">
        <v>17</v>
      </c>
      <c r="AY34" s="95" t="n">
        <v>1440</v>
      </c>
      <c r="AZ34" s="95" t="n">
        <v>0</v>
      </c>
      <c r="BA34" s="223"/>
      <c r="BB34" s="113" t="n">
        <v>956</v>
      </c>
      <c r="BC34" s="113" t="n">
        <v>1016</v>
      </c>
      <c r="BD34" s="113" t="n">
        <v>969</v>
      </c>
      <c r="BE34" s="113" t="n">
        <f aca="false">BC34-BB34</f>
        <v>60</v>
      </c>
      <c r="BF34" s="113" t="n">
        <f aca="false">AQ34</f>
        <v>8736.62306762637</v>
      </c>
      <c r="BG34" s="173" t="n">
        <f aca="false">BD34/24</f>
        <v>40.375</v>
      </c>
      <c r="BH34" s="115" t="n">
        <v>0</v>
      </c>
      <c r="BI34" s="116" t="n">
        <v>0</v>
      </c>
      <c r="BJ34" s="117" t="n">
        <v>24</v>
      </c>
      <c r="BK34" s="118" t="n">
        <v>24.77</v>
      </c>
      <c r="BL34" s="118" t="n">
        <v>20.64</v>
      </c>
      <c r="BM34" s="118" t="n">
        <v>24.54</v>
      </c>
      <c r="BN34" s="113" t="n">
        <v>981.67</v>
      </c>
      <c r="BO34" s="118" t="n">
        <v>50.07</v>
      </c>
      <c r="BP34" s="119" t="n">
        <v>0.9434</v>
      </c>
      <c r="BQ34" s="118" t="n">
        <v>95.19</v>
      </c>
      <c r="BR34" s="117" t="n">
        <v>87.55</v>
      </c>
      <c r="BS34" s="113" t="n">
        <v>12159</v>
      </c>
      <c r="BT34" s="113" t="n">
        <v>11617</v>
      </c>
      <c r="BU34" s="224" t="n">
        <f aca="false">BT34-BS34</f>
        <v>-542</v>
      </c>
      <c r="BV34" s="113" t="n">
        <f aca="false">BH34+BI34</f>
        <v>0</v>
      </c>
      <c r="BW34" s="114" t="n">
        <v>0</v>
      </c>
      <c r="BX34" s="114" t="n">
        <v>0</v>
      </c>
      <c r="BZ34" s="114" t="n">
        <v>24</v>
      </c>
      <c r="CA34" s="114" t="n">
        <v>6.4</v>
      </c>
      <c r="CC34" s="114" t="n">
        <v>2.1</v>
      </c>
      <c r="CD34" s="114" t="n">
        <v>4.8</v>
      </c>
      <c r="CE34" s="114" t="n">
        <v>2.1</v>
      </c>
      <c r="CF34" s="114" t="n">
        <v>0</v>
      </c>
    </row>
    <row r="35" customFormat="false" ht="15" hidden="false" customHeight="false" outlineLevel="0" collapsed="false">
      <c r="A35" s="243"/>
      <c r="B35" s="91" t="n">
        <v>43306</v>
      </c>
      <c r="C35" s="92" t="n">
        <v>96.2</v>
      </c>
      <c r="D35" s="93" t="n">
        <v>0.635</v>
      </c>
      <c r="E35" s="94" t="n">
        <v>81.3</v>
      </c>
      <c r="F35" s="95" t="n">
        <v>103</v>
      </c>
      <c r="G35" s="95" t="n">
        <v>91</v>
      </c>
      <c r="H35" s="96" t="n">
        <v>24</v>
      </c>
      <c r="I35" s="96" t="n">
        <v>0</v>
      </c>
      <c r="J35" s="96" t="n">
        <v>24</v>
      </c>
      <c r="K35" s="96" t="n">
        <v>0</v>
      </c>
      <c r="L35" s="97" t="n">
        <v>0</v>
      </c>
      <c r="M35" s="97" t="n">
        <v>0</v>
      </c>
      <c r="N35" s="97" t="n">
        <v>0</v>
      </c>
      <c r="O35" s="97" t="n">
        <v>0</v>
      </c>
      <c r="P35" s="97" t="n">
        <v>0</v>
      </c>
      <c r="Q35" s="112" t="n">
        <v>0</v>
      </c>
      <c r="R35" s="203" t="n">
        <v>3433</v>
      </c>
      <c r="S35" s="112" t="n">
        <v>2909</v>
      </c>
      <c r="T35" s="112" t="n">
        <v>2909</v>
      </c>
      <c r="U35" s="112" t="n">
        <v>2839</v>
      </c>
      <c r="V35" s="216" t="n">
        <v>2939</v>
      </c>
      <c r="W35" s="96" t="n">
        <v>40</v>
      </c>
      <c r="X35" s="96" t="n">
        <v>0</v>
      </c>
      <c r="Y35" s="96" t="n">
        <v>42</v>
      </c>
      <c r="Z35" s="221" t="n">
        <v>0</v>
      </c>
      <c r="AA35" s="221" t="n">
        <v>57</v>
      </c>
      <c r="AB35" s="97" t="n">
        <v>0</v>
      </c>
      <c r="AC35" s="100" t="n">
        <f aca="false">V35-U35+AZ35</f>
        <v>100</v>
      </c>
      <c r="AD35" s="101" t="n">
        <f aca="false">U35-T35</f>
        <v>-70</v>
      </c>
      <c r="AE35" s="95" t="n">
        <v>124</v>
      </c>
      <c r="AF35" s="102" t="n">
        <f aca="false">IF(AE35&gt;0, V35/(AE35*24),"no data")</f>
        <v>0.987567204301075</v>
      </c>
      <c r="AG35" s="103" t="n">
        <f aca="false">IF(R35&gt;0,R35/24,"no data")</f>
        <v>143.041666666667</v>
      </c>
      <c r="AH35" s="102" t="n">
        <f aca="false">IF(U35&gt;0,(U35/R35),"no data")</f>
        <v>0.826973492572094</v>
      </c>
      <c r="AI35" s="104" t="n">
        <f aca="false">IF(U35&gt;0,(1440-((W35*X35)+(Y35*Z35)+(AA35*AB35))/(W35+Y35+AA35))/1440,"no data")</f>
        <v>1</v>
      </c>
      <c r="AJ35" s="105" t="n">
        <f aca="false">IF(U35&gt;0,(1440-((X35*W35+AT35*AU35)+(Z35*Y35+AV35*AW35)+(AA35*AB35+AX35*AY35))/(W35+Y35+AA35))/1440,"no data")</f>
        <v>0.877697841726619</v>
      </c>
      <c r="AK35" s="210" t="n">
        <v>7.808</v>
      </c>
      <c r="AL35" s="211" t="n">
        <v>156.76</v>
      </c>
      <c r="AM35" s="94" t="n">
        <f aca="false">AK35*AL35</f>
        <v>1223.98208</v>
      </c>
      <c r="AN35" s="210" t="n">
        <v>23.98611</v>
      </c>
      <c r="AO35" s="231" t="n">
        <v>984.083288203048</v>
      </c>
      <c r="AP35" s="109" t="n">
        <f aca="false">AN35*AO35</f>
        <v>23604.33</v>
      </c>
      <c r="AQ35" s="130" t="n">
        <f aca="false">IF(U35&gt;0,((((AK35*AL35)+(AN35*AO35))/(U35*1000))*1000000),"no data")</f>
        <v>8745.44278971469</v>
      </c>
      <c r="AR35" s="111" t="n">
        <f aca="false">IF(S35&gt;0,S35/24, "no data")</f>
        <v>121.208333333333</v>
      </c>
      <c r="AS35" s="222"/>
      <c r="AT35" s="95" t="n">
        <v>0</v>
      </c>
      <c r="AU35" s="112" t="n">
        <v>0</v>
      </c>
      <c r="AV35" s="112" t="n">
        <v>0</v>
      </c>
      <c r="AW35" s="95" t="n">
        <v>0</v>
      </c>
      <c r="AX35" s="112" t="n">
        <v>17</v>
      </c>
      <c r="AY35" s="95" t="n">
        <v>1440</v>
      </c>
      <c r="AZ35" s="95" t="n">
        <v>0</v>
      </c>
      <c r="BA35" s="223"/>
      <c r="BB35" s="113" t="n">
        <v>954</v>
      </c>
      <c r="BC35" s="113" t="n">
        <v>1018</v>
      </c>
      <c r="BD35" s="113" t="n">
        <v>967</v>
      </c>
      <c r="BE35" s="113" t="n">
        <f aca="false">BC35-BB35</f>
        <v>64</v>
      </c>
      <c r="BF35" s="113" t="n">
        <f aca="false">AQ35</f>
        <v>8745.44278971469</v>
      </c>
      <c r="BG35" s="173" t="n">
        <f aca="false">BD35/24</f>
        <v>40.2916666666667</v>
      </c>
      <c r="BH35" s="115" t="n">
        <v>0</v>
      </c>
      <c r="BI35" s="116" t="n">
        <v>0</v>
      </c>
      <c r="BJ35" s="117" t="n">
        <v>24</v>
      </c>
      <c r="BK35" s="118" t="n">
        <v>24.82</v>
      </c>
      <c r="BL35" s="118" t="n">
        <v>20.72</v>
      </c>
      <c r="BM35" s="118" t="n">
        <v>24.34</v>
      </c>
      <c r="BN35" s="113" t="n">
        <v>979.21</v>
      </c>
      <c r="BO35" s="118" t="n">
        <v>50.16</v>
      </c>
      <c r="BP35" s="119" t="n">
        <v>0.9303</v>
      </c>
      <c r="BQ35" s="118" t="n">
        <v>95.11</v>
      </c>
      <c r="BR35" s="117" t="n">
        <v>87.55</v>
      </c>
      <c r="BS35" s="113" t="n">
        <v>12198</v>
      </c>
      <c r="BT35" s="113" t="n">
        <v>11629</v>
      </c>
      <c r="BU35" s="224" t="n">
        <f aca="false">BT35-BS35</f>
        <v>-569</v>
      </c>
      <c r="BV35" s="113" t="n">
        <f aca="false">BH35+BI35</f>
        <v>0</v>
      </c>
      <c r="BW35" s="114" t="n">
        <v>0</v>
      </c>
      <c r="BX35" s="114" t="n">
        <v>0</v>
      </c>
      <c r="BZ35" s="114" t="n">
        <v>24</v>
      </c>
      <c r="CA35" s="114" t="n">
        <v>6.53</v>
      </c>
      <c r="CC35" s="114" t="n">
        <v>2.1</v>
      </c>
      <c r="CD35" s="114" t="n">
        <v>4.7</v>
      </c>
      <c r="CE35" s="114" t="n">
        <v>2.1</v>
      </c>
      <c r="CF35" s="114" t="n">
        <v>0</v>
      </c>
    </row>
    <row r="36" customFormat="false" ht="15" hidden="false" customHeight="false" outlineLevel="0" collapsed="false">
      <c r="A36" s="243"/>
      <c r="B36" s="91" t="n">
        <v>43307</v>
      </c>
      <c r="C36" s="92" t="n">
        <v>94.1</v>
      </c>
      <c r="D36" s="93" t="n">
        <v>0.599</v>
      </c>
      <c r="E36" s="94" t="n">
        <v>77.3</v>
      </c>
      <c r="F36" s="95" t="n">
        <v>100</v>
      </c>
      <c r="G36" s="95" t="n">
        <v>90</v>
      </c>
      <c r="H36" s="96" t="n">
        <v>24</v>
      </c>
      <c r="I36" s="96" t="n">
        <v>0</v>
      </c>
      <c r="J36" s="96" t="n">
        <v>24</v>
      </c>
      <c r="K36" s="96" t="n">
        <v>0</v>
      </c>
      <c r="L36" s="97" t="n">
        <v>0</v>
      </c>
      <c r="M36" s="97" t="n">
        <v>0</v>
      </c>
      <c r="N36" s="97" t="n">
        <v>0</v>
      </c>
      <c r="O36" s="97" t="n">
        <v>0</v>
      </c>
      <c r="P36" s="97" t="n">
        <v>0</v>
      </c>
      <c r="Q36" s="112" t="n">
        <v>0</v>
      </c>
      <c r="R36" s="203" t="n">
        <v>3454</v>
      </c>
      <c r="S36" s="112" t="n">
        <v>2943</v>
      </c>
      <c r="T36" s="112" t="n">
        <v>2943</v>
      </c>
      <c r="U36" s="112" t="n">
        <v>2872</v>
      </c>
      <c r="V36" s="216" t="n">
        <v>2975</v>
      </c>
      <c r="W36" s="96" t="n">
        <v>40</v>
      </c>
      <c r="X36" s="96" t="n">
        <v>0</v>
      </c>
      <c r="Y36" s="96" t="n">
        <v>43</v>
      </c>
      <c r="Z36" s="221" t="n">
        <v>0</v>
      </c>
      <c r="AA36" s="221" t="n">
        <v>57</v>
      </c>
      <c r="AB36" s="97" t="n">
        <v>0</v>
      </c>
      <c r="AC36" s="100" t="n">
        <f aca="false">V36-U36+AZ36</f>
        <v>103</v>
      </c>
      <c r="AD36" s="101" t="n">
        <f aca="false">U36-T36</f>
        <v>-71</v>
      </c>
      <c r="AE36" s="95" t="n">
        <v>125</v>
      </c>
      <c r="AF36" s="102" t="n">
        <f aca="false">IF(AE36&gt;0, V36/(AE36*24),"no data")</f>
        <v>0.991666666666667</v>
      </c>
      <c r="AG36" s="103" t="n">
        <f aca="false">IF(R36&gt;0,R36/24,"no data")</f>
        <v>143.916666666667</v>
      </c>
      <c r="AH36" s="102" t="n">
        <f aca="false">IF(U36&gt;0,(U36/R36),"no data")</f>
        <v>0.831499710480602</v>
      </c>
      <c r="AI36" s="104" t="n">
        <f aca="false">IF(U36&gt;0,(1440-((W36*X36)+(Y36*Z36)+(AA36*AB36))/(W36+Y36+AA36))/1440,"no data")</f>
        <v>1</v>
      </c>
      <c r="AJ36" s="105" t="n">
        <f aca="false">IF(U36&gt;0,(1440-((X36*W36+AT36*AU36)+(Z36*Y36+AV36*AW36)+(AA36*AB36+AX36*AY36))/(W36+Y36+AA36))/1440,"no data")</f>
        <v>0.885714285714286</v>
      </c>
      <c r="AK36" s="210" t="n">
        <v>7.765</v>
      </c>
      <c r="AL36" s="211" t="n">
        <v>154.18</v>
      </c>
      <c r="AM36" s="94" t="n">
        <f aca="false">AK36*AL36</f>
        <v>1197.2077</v>
      </c>
      <c r="AN36" s="210" t="n">
        <v>24.24044</v>
      </c>
      <c r="AO36" s="225" t="n">
        <v>979.993349955694</v>
      </c>
      <c r="AP36" s="109" t="n">
        <f aca="false">AN36*AO36</f>
        <v>23755.47</v>
      </c>
      <c r="AQ36" s="130" t="n">
        <f aca="false">IF(U36&gt;0,((((AK36*AL36)+(AN36*AO36))/(U36*1000))*1000000),"no data")</f>
        <v>8688.25825208914</v>
      </c>
      <c r="AR36" s="111" t="n">
        <f aca="false">IF(S36&gt;0,S36/24, "no data")</f>
        <v>122.625</v>
      </c>
      <c r="AS36" s="222"/>
      <c r="AT36" s="95" t="n">
        <v>0</v>
      </c>
      <c r="AU36" s="112" t="n">
        <v>0</v>
      </c>
      <c r="AV36" s="112" t="n">
        <v>0</v>
      </c>
      <c r="AW36" s="95" t="n">
        <v>0</v>
      </c>
      <c r="AX36" s="112" t="n">
        <v>16</v>
      </c>
      <c r="AY36" s="95" t="n">
        <v>1440</v>
      </c>
      <c r="AZ36" s="95" t="n">
        <v>0</v>
      </c>
      <c r="BA36" s="223"/>
      <c r="BB36" s="113" t="n">
        <v>967</v>
      </c>
      <c r="BC36" s="113" t="n">
        <v>1029</v>
      </c>
      <c r="BD36" s="113" t="n">
        <v>979</v>
      </c>
      <c r="BE36" s="113" t="n">
        <f aca="false">BC36-BB36</f>
        <v>62</v>
      </c>
      <c r="BF36" s="113" t="n">
        <f aca="false">AQ36</f>
        <v>8688.25825208914</v>
      </c>
      <c r="BG36" s="173" t="n">
        <f aca="false">BD36/24</f>
        <v>40.7916666666667</v>
      </c>
      <c r="BH36" s="115" t="n">
        <v>0</v>
      </c>
      <c r="BI36" s="116" t="n">
        <v>0</v>
      </c>
      <c r="BJ36" s="117" t="n">
        <v>24</v>
      </c>
      <c r="BK36" s="118" t="n">
        <v>25.1</v>
      </c>
      <c r="BL36" s="118" t="n">
        <v>21.03</v>
      </c>
      <c r="BM36" s="118" t="n">
        <v>24.09</v>
      </c>
      <c r="BN36" s="113" t="n">
        <v>980.46</v>
      </c>
      <c r="BO36" s="118" t="n">
        <v>50.18</v>
      </c>
      <c r="BP36" s="119" t="n">
        <v>0.9428</v>
      </c>
      <c r="BQ36" s="118" t="n">
        <v>94.83</v>
      </c>
      <c r="BR36" s="117" t="n">
        <v>87.39</v>
      </c>
      <c r="BS36" s="113" t="n">
        <v>12189</v>
      </c>
      <c r="BT36" s="113" t="n">
        <v>11608</v>
      </c>
      <c r="BU36" s="224" t="n">
        <f aca="false">BT36-BS36</f>
        <v>-581</v>
      </c>
      <c r="BV36" s="113" t="n">
        <f aca="false">BH36+BI36</f>
        <v>0</v>
      </c>
      <c r="BW36" s="114" t="n">
        <v>0</v>
      </c>
      <c r="BX36" s="114" t="n">
        <v>0</v>
      </c>
      <c r="BZ36" s="114" t="n">
        <v>24</v>
      </c>
      <c r="CA36" s="114" t="n">
        <v>6.67</v>
      </c>
      <c r="CC36" s="114" t="n">
        <v>2.1</v>
      </c>
      <c r="CD36" s="114" t="n">
        <v>4.7</v>
      </c>
      <c r="CE36" s="114" t="n">
        <v>2.1</v>
      </c>
      <c r="CF36" s="114" t="n">
        <v>0</v>
      </c>
    </row>
    <row r="37" customFormat="false" ht="15" hidden="false" customHeight="false" outlineLevel="0" collapsed="false">
      <c r="A37" s="243"/>
      <c r="B37" s="91" t="n">
        <v>43308</v>
      </c>
      <c r="C37" s="92" t="n">
        <v>94.07</v>
      </c>
      <c r="D37" s="93" t="n">
        <v>0.6196</v>
      </c>
      <c r="E37" s="94" t="n">
        <v>78.12</v>
      </c>
      <c r="F37" s="95" t="n">
        <v>102</v>
      </c>
      <c r="G37" s="95" t="n">
        <v>88</v>
      </c>
      <c r="H37" s="96" t="n">
        <v>24</v>
      </c>
      <c r="I37" s="96" t="n">
        <v>0</v>
      </c>
      <c r="J37" s="96" t="n">
        <v>24</v>
      </c>
      <c r="K37" s="96" t="n">
        <v>0</v>
      </c>
      <c r="L37" s="97" t="n">
        <v>0</v>
      </c>
      <c r="M37" s="97" t="n">
        <v>0</v>
      </c>
      <c r="N37" s="97" t="n">
        <v>0</v>
      </c>
      <c r="O37" s="97" t="n">
        <v>0</v>
      </c>
      <c r="P37" s="97" t="n">
        <v>0</v>
      </c>
      <c r="Q37" s="95" t="n">
        <v>0</v>
      </c>
      <c r="R37" s="203" t="n">
        <v>3450</v>
      </c>
      <c r="S37" s="112" t="n">
        <v>2933</v>
      </c>
      <c r="T37" s="112" t="n">
        <v>2933</v>
      </c>
      <c r="U37" s="112" t="n">
        <v>2862</v>
      </c>
      <c r="V37" s="216" t="n">
        <v>2964</v>
      </c>
      <c r="W37" s="96" t="n">
        <v>40</v>
      </c>
      <c r="X37" s="96" t="n">
        <v>0</v>
      </c>
      <c r="Y37" s="96" t="n">
        <v>43</v>
      </c>
      <c r="Z37" s="221" t="n">
        <v>0</v>
      </c>
      <c r="AA37" s="221" t="n">
        <v>57</v>
      </c>
      <c r="AB37" s="97" t="n">
        <v>0</v>
      </c>
      <c r="AC37" s="100" t="n">
        <f aca="false">V37-U37+AZ37</f>
        <v>102</v>
      </c>
      <c r="AD37" s="101" t="n">
        <f aca="false">U37-T37</f>
        <v>-71</v>
      </c>
      <c r="AE37" s="95" t="n">
        <v>125</v>
      </c>
      <c r="AF37" s="102" t="n">
        <f aca="false">IF(AE37&gt;0, V37/(AE37*24),"no data")</f>
        <v>0.988</v>
      </c>
      <c r="AG37" s="103" t="n">
        <f aca="false">IF(R37&gt;0,R37/24,"no data")</f>
        <v>143.75</v>
      </c>
      <c r="AH37" s="102" t="n">
        <f aca="false">IF(U37&gt;0,(U37/R37),"no data")</f>
        <v>0.829565217391304</v>
      </c>
      <c r="AI37" s="104" t="n">
        <f aca="false">IF(U37&gt;0,(1440-((W37*X37)+(Y37*Z37)+(AA37*AB37))/(W37+Y37+AA37))/1440,"no data")</f>
        <v>1</v>
      </c>
      <c r="AJ37" s="105" t="n">
        <f aca="false">IF(U37&gt;0,(1440-((X37*W37+AT37*AU37)+(Z37*Y37+AV37*AW37)+(AA37*AB37+AX37*AY37))/(W37+Y37+AA37))/1440,"no data")</f>
        <v>0.885714285714286</v>
      </c>
      <c r="AK37" s="210" t="n">
        <v>7.78</v>
      </c>
      <c r="AL37" s="211" t="n">
        <v>157.52</v>
      </c>
      <c r="AM37" s="94" t="n">
        <f aca="false">AK37*AL37</f>
        <v>1225.5056</v>
      </c>
      <c r="AN37" s="210" t="n">
        <v>24.22591</v>
      </c>
      <c r="AO37" s="225" t="n">
        <v>981.091232182972</v>
      </c>
      <c r="AP37" s="109" t="n">
        <f aca="false">AN37*AO37</f>
        <v>23767.8278926538</v>
      </c>
      <c r="AQ37" s="130" t="n">
        <f aca="false">IF(U37&gt;0,((((AK37*AL37)+(AN37*AO37))/(U37*1000))*1000000),"no data")</f>
        <v>8732.82092685318</v>
      </c>
      <c r="AR37" s="111" t="n">
        <f aca="false">IF(S37&gt;0,S37/24, "no data")</f>
        <v>122.208333333333</v>
      </c>
      <c r="AS37" s="222"/>
      <c r="AT37" s="95" t="n">
        <v>0</v>
      </c>
      <c r="AU37" s="112" t="n">
        <v>0</v>
      </c>
      <c r="AV37" s="112" t="n">
        <v>0</v>
      </c>
      <c r="AW37" s="95" t="n">
        <v>0</v>
      </c>
      <c r="AX37" s="112" t="n">
        <v>16</v>
      </c>
      <c r="AY37" s="95" t="n">
        <v>1440</v>
      </c>
      <c r="AZ37" s="95" t="n">
        <v>0</v>
      </c>
      <c r="BA37" s="223"/>
      <c r="BB37" s="113" t="n">
        <v>963</v>
      </c>
      <c r="BC37" s="113" t="n">
        <v>1026</v>
      </c>
      <c r="BD37" s="113" t="n">
        <v>975</v>
      </c>
      <c r="BE37" s="113" t="n">
        <f aca="false">BC37-BB37</f>
        <v>63</v>
      </c>
      <c r="BF37" s="113" t="n">
        <f aca="false">AQ37</f>
        <v>8732.82092685318</v>
      </c>
      <c r="BG37" s="173" t="n">
        <f aca="false">BD37/24</f>
        <v>40.625</v>
      </c>
      <c r="BH37" s="115" t="n">
        <v>0</v>
      </c>
      <c r="BI37" s="116" t="n">
        <v>0</v>
      </c>
      <c r="BJ37" s="117" t="n">
        <v>24</v>
      </c>
      <c r="BK37" s="118" t="n">
        <v>25.07</v>
      </c>
      <c r="BL37" s="118" t="n">
        <v>20.95</v>
      </c>
      <c r="BM37" s="118" t="n">
        <v>24.065</v>
      </c>
      <c r="BN37" s="113" t="n">
        <v>981.46</v>
      </c>
      <c r="BO37" s="118" t="n">
        <v>50.14</v>
      </c>
      <c r="BP37" s="119" t="n">
        <v>0.9426</v>
      </c>
      <c r="BQ37" s="118" t="n">
        <v>94.93</v>
      </c>
      <c r="BR37" s="117" t="n">
        <v>87.4</v>
      </c>
      <c r="BS37" s="113" t="n">
        <v>12218</v>
      </c>
      <c r="BT37" s="113" t="n">
        <v>11625</v>
      </c>
      <c r="BU37" s="224" t="n">
        <f aca="false">BT37-BS37</f>
        <v>-593</v>
      </c>
      <c r="BV37" s="113" t="n">
        <f aca="false">BH37+BI37</f>
        <v>0</v>
      </c>
      <c r="BW37" s="114" t="n">
        <v>0</v>
      </c>
      <c r="BX37" s="114" t="n">
        <v>0</v>
      </c>
      <c r="BZ37" s="114" t="n">
        <v>24</v>
      </c>
      <c r="CA37" s="114" t="n">
        <v>6.47</v>
      </c>
      <c r="CC37" s="114" t="n">
        <v>2.1</v>
      </c>
      <c r="CD37" s="114" t="n">
        <v>4.7</v>
      </c>
      <c r="CE37" s="114" t="n">
        <v>2.1</v>
      </c>
      <c r="CF37" s="114" t="n">
        <v>0</v>
      </c>
    </row>
    <row r="38" customFormat="false" ht="15" hidden="false" customHeight="false" outlineLevel="0" collapsed="false">
      <c r="A38" s="243"/>
      <c r="B38" s="91" t="n">
        <v>43309</v>
      </c>
      <c r="C38" s="92" t="n">
        <v>92.4</v>
      </c>
      <c r="D38" s="93" t="n">
        <v>0.6583</v>
      </c>
      <c r="E38" s="94" t="n">
        <v>80.5</v>
      </c>
      <c r="F38" s="95" t="n">
        <v>98</v>
      </c>
      <c r="G38" s="95" t="n">
        <v>87</v>
      </c>
      <c r="H38" s="96" t="n">
        <v>24</v>
      </c>
      <c r="I38" s="96" t="n">
        <v>0</v>
      </c>
      <c r="J38" s="96" t="n">
        <v>24</v>
      </c>
      <c r="K38" s="96" t="n">
        <v>0</v>
      </c>
      <c r="L38" s="97" t="n">
        <v>0</v>
      </c>
      <c r="M38" s="97" t="n">
        <v>0</v>
      </c>
      <c r="N38" s="97" t="n">
        <v>0</v>
      </c>
      <c r="O38" s="97" t="n">
        <v>0</v>
      </c>
      <c r="P38" s="97" t="n">
        <v>0</v>
      </c>
      <c r="Q38" s="92" t="n">
        <v>0</v>
      </c>
      <c r="R38" s="203" t="n">
        <v>3475</v>
      </c>
      <c r="S38" s="112" t="n">
        <v>2934</v>
      </c>
      <c r="T38" s="112" t="n">
        <v>2934</v>
      </c>
      <c r="U38" s="112" t="n">
        <v>2861</v>
      </c>
      <c r="V38" s="216" t="n">
        <v>2961</v>
      </c>
      <c r="W38" s="96" t="n">
        <v>40</v>
      </c>
      <c r="X38" s="96" t="n">
        <v>0</v>
      </c>
      <c r="Y38" s="96" t="n">
        <v>43</v>
      </c>
      <c r="Z38" s="221" t="n">
        <v>0</v>
      </c>
      <c r="AA38" s="221" t="n">
        <v>57</v>
      </c>
      <c r="AB38" s="97" t="n">
        <v>0</v>
      </c>
      <c r="AC38" s="100" t="n">
        <f aca="false">V38-U38+AZ38</f>
        <v>100</v>
      </c>
      <c r="AD38" s="101" t="n">
        <f aca="false">U38-T38</f>
        <v>-73</v>
      </c>
      <c r="AE38" s="95" t="n">
        <v>125</v>
      </c>
      <c r="AF38" s="102" t="n">
        <f aca="false">IF(AE38&gt;0, V38/(AE38*24),"no data")</f>
        <v>0.987</v>
      </c>
      <c r="AG38" s="103" t="n">
        <f aca="false">IF(R38&gt;0,R38/24,"no data")</f>
        <v>144.791666666667</v>
      </c>
      <c r="AH38" s="102" t="n">
        <f aca="false">IF(U38&gt;0,(U38/R38),"no data")</f>
        <v>0.823309352517986</v>
      </c>
      <c r="AI38" s="104" t="n">
        <f aca="false">IF(U38&gt;0,(1440-((W38*X38)+(Y38*Z38)+(AA38*AB38))/(W38+Y38+AA38))/1440,"no data")</f>
        <v>1</v>
      </c>
      <c r="AJ38" s="105" t="n">
        <f aca="false">IF(U38&gt;0,(1440-((X38*W38+AT38*AU38)+(Z38*Y38+AV38*AW38)+(AA38*AB38+AX38*AY38))/(W38+Y38+AA38))/1440,"no data")</f>
        <v>0.885714285714286</v>
      </c>
      <c r="AK38" s="210" t="n">
        <v>7.777</v>
      </c>
      <c r="AL38" s="211" t="n">
        <v>154.27</v>
      </c>
      <c r="AM38" s="94" t="n">
        <f aca="false">AK38*AL38</f>
        <v>1199.75779</v>
      </c>
      <c r="AN38" s="210" t="n">
        <v>24.28126</v>
      </c>
      <c r="AO38" s="225" t="n">
        <v>976.394404343281</v>
      </c>
      <c r="AP38" s="109" t="n">
        <f aca="false">AN38*AO38</f>
        <v>23708.0863944043</v>
      </c>
      <c r="AQ38" s="130" t="n">
        <f aca="false">IF(U38&gt;0,((((AK38*AL38)+(AN38*AO38))/(U38*1000))*1000000),"no data")</f>
        <v>8705.99237483549</v>
      </c>
      <c r="AR38" s="111" t="n">
        <f aca="false">IF(S38&gt;0,S38/24, "no data")</f>
        <v>122.25</v>
      </c>
      <c r="AS38" s="222"/>
      <c r="AT38" s="95" t="n">
        <v>0</v>
      </c>
      <c r="AU38" s="112" t="n">
        <v>0</v>
      </c>
      <c r="AV38" s="112" t="n">
        <v>0</v>
      </c>
      <c r="AW38" s="95" t="n">
        <v>0</v>
      </c>
      <c r="AX38" s="112" t="n">
        <v>16</v>
      </c>
      <c r="AY38" s="95" t="n">
        <v>1440</v>
      </c>
      <c r="AZ38" s="95" t="n">
        <v>0</v>
      </c>
      <c r="BA38" s="223"/>
      <c r="BB38" s="113" t="n">
        <v>962</v>
      </c>
      <c r="BC38" s="113" t="n">
        <v>1024</v>
      </c>
      <c r="BD38" s="113" t="n">
        <v>975</v>
      </c>
      <c r="BE38" s="113" t="n">
        <f aca="false">BC38-BB38</f>
        <v>62</v>
      </c>
      <c r="BF38" s="113" t="n">
        <f aca="false">AQ38</f>
        <v>8705.99237483549</v>
      </c>
      <c r="BG38" s="173" t="n">
        <f aca="false">BD38/24</f>
        <v>40.625</v>
      </c>
      <c r="BH38" s="115" t="n">
        <v>0</v>
      </c>
      <c r="BI38" s="116" t="n">
        <v>0</v>
      </c>
      <c r="BJ38" s="117" t="n">
        <v>24</v>
      </c>
      <c r="BK38" s="118" t="n">
        <v>25.16</v>
      </c>
      <c r="BL38" s="118" t="n">
        <v>24.04</v>
      </c>
      <c r="BM38" s="118" t="n">
        <v>24.24</v>
      </c>
      <c r="BN38" s="113" t="n">
        <v>981.8</v>
      </c>
      <c r="BO38" s="118" t="n">
        <v>50.14</v>
      </c>
      <c r="BP38" s="119" t="n">
        <v>0.943</v>
      </c>
      <c r="BQ38" s="118" t="n">
        <v>95.04</v>
      </c>
      <c r="BR38" s="117" t="n">
        <v>87.45</v>
      </c>
      <c r="BS38" s="113" t="n">
        <v>12270</v>
      </c>
      <c r="BT38" s="113" t="n">
        <v>11684</v>
      </c>
      <c r="BU38" s="224" t="n">
        <f aca="false">BT38-BS38</f>
        <v>-586</v>
      </c>
      <c r="BV38" s="113" t="n">
        <f aca="false">BH38+BI38</f>
        <v>0</v>
      </c>
      <c r="BW38" s="114" t="n">
        <v>0</v>
      </c>
      <c r="BX38" s="114" t="n">
        <v>0</v>
      </c>
      <c r="BZ38" s="114" t="n">
        <v>24</v>
      </c>
      <c r="CA38" s="114" t="n">
        <v>6.4</v>
      </c>
      <c r="CC38" s="114" t="n">
        <v>2.1</v>
      </c>
      <c r="CD38" s="114" t="n">
        <v>4.65</v>
      </c>
      <c r="CE38" s="114" t="n">
        <v>2.1</v>
      </c>
      <c r="CF38" s="114" t="n">
        <v>0</v>
      </c>
    </row>
    <row r="39" customFormat="false" ht="15" hidden="false" customHeight="false" outlineLevel="0" collapsed="false">
      <c r="A39" s="243"/>
      <c r="B39" s="91" t="n">
        <v>43310</v>
      </c>
      <c r="C39" s="92" t="n">
        <v>93.6</v>
      </c>
      <c r="D39" s="93" t="n">
        <v>0.666</v>
      </c>
      <c r="E39" s="94" t="n">
        <v>81</v>
      </c>
      <c r="F39" s="95" t="n">
        <v>101</v>
      </c>
      <c r="G39" s="95" t="n">
        <v>88</v>
      </c>
      <c r="H39" s="96" t="n">
        <v>24</v>
      </c>
      <c r="I39" s="96" t="n">
        <v>0</v>
      </c>
      <c r="J39" s="96" t="n">
        <v>24</v>
      </c>
      <c r="K39" s="96" t="n">
        <v>0</v>
      </c>
      <c r="L39" s="97"/>
      <c r="M39" s="97" t="n">
        <v>0</v>
      </c>
      <c r="N39" s="97" t="n">
        <v>0</v>
      </c>
      <c r="O39" s="97" t="n">
        <v>0</v>
      </c>
      <c r="P39" s="97" t="n">
        <v>0</v>
      </c>
      <c r="Q39" s="92" t="n">
        <v>0</v>
      </c>
      <c r="R39" s="203" t="n">
        <v>3463</v>
      </c>
      <c r="S39" s="112" t="n">
        <v>2918</v>
      </c>
      <c r="T39" s="112" t="n">
        <v>2918</v>
      </c>
      <c r="U39" s="112" t="n">
        <v>2843</v>
      </c>
      <c r="V39" s="216" t="n">
        <v>2944</v>
      </c>
      <c r="W39" s="96" t="n">
        <v>40</v>
      </c>
      <c r="X39" s="96" t="n">
        <v>0</v>
      </c>
      <c r="Y39" s="96" t="n">
        <v>42</v>
      </c>
      <c r="Z39" s="221" t="n">
        <v>0</v>
      </c>
      <c r="AA39" s="221" t="n">
        <v>57</v>
      </c>
      <c r="AB39" s="97" t="n">
        <v>0</v>
      </c>
      <c r="AC39" s="100" t="n">
        <f aca="false">V39-U39+AZ39</f>
        <v>101</v>
      </c>
      <c r="AD39" s="101" t="n">
        <f aca="false">U39-T39</f>
        <v>-75</v>
      </c>
      <c r="AE39" s="95" t="n">
        <v>125</v>
      </c>
      <c r="AF39" s="102" t="n">
        <f aca="false">IF(AE39&gt;0, V39/(AE39*24),"no data")</f>
        <v>0.981333333333333</v>
      </c>
      <c r="AG39" s="103" t="n">
        <f aca="false">IF(R39&gt;0,R39/24,"no data")</f>
        <v>144.291666666667</v>
      </c>
      <c r="AH39" s="102" t="n">
        <f aca="false">IF(U39&gt;0,(U39/R39),"no data")</f>
        <v>0.820964481663298</v>
      </c>
      <c r="AI39" s="104" t="n">
        <f aca="false">IF(U39&gt;0,(1440-((W39*X39)+(Y39*Z39)+(AA39*AB39))/(W39+Y39+AA39))/1440,"no data")</f>
        <v>1</v>
      </c>
      <c r="AJ39" s="105" t="n">
        <f aca="false">IF(U39&gt;0,(1440-((X39*W39+AT39*AU39)+(Z39*Y39+AV39*AW39)+(AA39*AB39+AX39*AY39))/(W39+Y39+AA39))/1440,"no data")</f>
        <v>0.877697841726619</v>
      </c>
      <c r="AK39" s="210" t="n">
        <v>7.773</v>
      </c>
      <c r="AL39" s="211" t="n">
        <v>156.73</v>
      </c>
      <c r="AM39" s="94" t="n">
        <f aca="false">AK39*AL39</f>
        <v>1218.26229</v>
      </c>
      <c r="AN39" s="210" t="n">
        <v>24.12645</v>
      </c>
      <c r="AO39" s="228" t="n">
        <v>977.249450292107</v>
      </c>
      <c r="AP39" s="109" t="n">
        <f aca="false">AN39*AO39</f>
        <v>23577.56</v>
      </c>
      <c r="AQ39" s="130" t="n">
        <f aca="false">IF(U39&gt;0,((((AK39*AL39)+(AN39*AO39))/(U39*1000))*1000000),"no data")</f>
        <v>8721.71026732325</v>
      </c>
      <c r="AR39" s="111" t="n">
        <f aca="false">IF(S39&gt;0,S39/24, "no data")</f>
        <v>121.583333333333</v>
      </c>
      <c r="AS39" s="222"/>
      <c r="AT39" s="95" t="n">
        <v>0</v>
      </c>
      <c r="AU39" s="112" t="n">
        <v>0</v>
      </c>
      <c r="AV39" s="112" t="n">
        <v>0</v>
      </c>
      <c r="AW39" s="95" t="n">
        <v>0</v>
      </c>
      <c r="AX39" s="112" t="n">
        <v>17</v>
      </c>
      <c r="AY39" s="95" t="n">
        <v>1440</v>
      </c>
      <c r="AZ39" s="95" t="n">
        <v>0</v>
      </c>
      <c r="BA39" s="223"/>
      <c r="BB39" s="113" t="n">
        <v>956</v>
      </c>
      <c r="BC39" s="113" t="n">
        <v>1018</v>
      </c>
      <c r="BD39" s="113" t="n">
        <v>970</v>
      </c>
      <c r="BE39" s="113" t="n">
        <f aca="false">BC39-BB39</f>
        <v>62</v>
      </c>
      <c r="BF39" s="113" t="n">
        <f aca="false">AQ39</f>
        <v>8721.71026732325</v>
      </c>
      <c r="BG39" s="173" t="n">
        <f aca="false">BD39/24</f>
        <v>40.4166666666667</v>
      </c>
      <c r="BH39" s="115" t="n">
        <v>0</v>
      </c>
      <c r="BI39" s="116" t="n">
        <v>0</v>
      </c>
      <c r="BJ39" s="117" t="n">
        <v>24</v>
      </c>
      <c r="BK39" s="118" t="n">
        <v>25.01</v>
      </c>
      <c r="BL39" s="118" t="n">
        <v>20.92</v>
      </c>
      <c r="BM39" s="118" t="n">
        <v>24.19</v>
      </c>
      <c r="BN39" s="113" t="n">
        <v>982.6</v>
      </c>
      <c r="BO39" s="118" t="n">
        <v>50.11</v>
      </c>
      <c r="BP39" s="119" t="n">
        <v>0.9434</v>
      </c>
      <c r="BQ39" s="118" t="n">
        <v>95.2</v>
      </c>
      <c r="BR39" s="117" t="n">
        <v>87.46</v>
      </c>
      <c r="BS39" s="113" t="n">
        <v>12276</v>
      </c>
      <c r="BT39" s="113" t="n">
        <v>11708</v>
      </c>
      <c r="BU39" s="224" t="n">
        <f aca="false">BT39-BS39</f>
        <v>-568</v>
      </c>
      <c r="BV39" s="113" t="n">
        <f aca="false">BH39+BI39</f>
        <v>0</v>
      </c>
      <c r="BW39" s="114" t="n">
        <v>0</v>
      </c>
      <c r="BX39" s="114" t="n">
        <v>0</v>
      </c>
      <c r="BZ39" s="114" t="n">
        <v>24</v>
      </c>
      <c r="CA39" s="114" t="n">
        <v>6.8</v>
      </c>
      <c r="CC39" s="114" t="n">
        <v>2.2</v>
      </c>
      <c r="CD39" s="114" t="n">
        <v>4.7</v>
      </c>
      <c r="CE39" s="114" t="n">
        <v>2.1</v>
      </c>
      <c r="CF39" s="114" t="n">
        <v>0</v>
      </c>
    </row>
    <row r="40" customFormat="false" ht="15" hidden="false" customHeight="false" outlineLevel="0" collapsed="false">
      <c r="A40" s="243" t="s">
        <v>123</v>
      </c>
      <c r="B40" s="91" t="n">
        <v>43311</v>
      </c>
      <c r="C40" s="92" t="n">
        <v>94.5</v>
      </c>
      <c r="D40" s="93" t="n">
        <v>0.655</v>
      </c>
      <c r="E40" s="94" t="n">
        <v>80.6</v>
      </c>
      <c r="F40" s="95" t="n">
        <v>104</v>
      </c>
      <c r="G40" s="95" t="n">
        <v>86</v>
      </c>
      <c r="H40" s="96" t="n">
        <v>24</v>
      </c>
      <c r="I40" s="96" t="n">
        <v>0</v>
      </c>
      <c r="J40" s="96" t="n">
        <v>24</v>
      </c>
      <c r="K40" s="96" t="n">
        <v>0</v>
      </c>
      <c r="L40" s="97" t="n">
        <v>0</v>
      </c>
      <c r="M40" s="97" t="n">
        <v>0</v>
      </c>
      <c r="N40" s="97" t="n">
        <v>0</v>
      </c>
      <c r="O40" s="97" t="n">
        <v>0</v>
      </c>
      <c r="P40" s="97" t="n">
        <v>0</v>
      </c>
      <c r="Q40" s="92" t="n">
        <v>0</v>
      </c>
      <c r="R40" s="203" t="n">
        <v>3449</v>
      </c>
      <c r="S40" s="112" t="n">
        <v>2917</v>
      </c>
      <c r="T40" s="112" t="n">
        <v>2917</v>
      </c>
      <c r="U40" s="112" t="n">
        <v>2843</v>
      </c>
      <c r="V40" s="216" t="n">
        <v>2945</v>
      </c>
      <c r="W40" s="96" t="n">
        <v>40</v>
      </c>
      <c r="X40" s="96" t="n">
        <v>0</v>
      </c>
      <c r="Y40" s="96" t="n">
        <v>42</v>
      </c>
      <c r="Z40" s="221" t="n">
        <v>0</v>
      </c>
      <c r="AA40" s="221" t="n">
        <v>57</v>
      </c>
      <c r="AB40" s="97" t="n">
        <v>0</v>
      </c>
      <c r="AC40" s="100" t="n">
        <v>102</v>
      </c>
      <c r="AD40" s="101" t="n">
        <f aca="false">U40-T40</f>
        <v>-74</v>
      </c>
      <c r="AE40" s="95" t="n">
        <v>124</v>
      </c>
      <c r="AF40" s="102" t="n">
        <f aca="false">IF(AE40&gt;0, V40/(AE40*24),"no data")</f>
        <v>0.989583333333333</v>
      </c>
      <c r="AG40" s="103" t="n">
        <f aca="false">IF(R40&gt;0,R40/24,"no data")</f>
        <v>143.708333333333</v>
      </c>
      <c r="AH40" s="102" t="n">
        <f aca="false">IF(U40&gt;0,(U40/R40),"no data")</f>
        <v>0.824296897651493</v>
      </c>
      <c r="AI40" s="104" t="n">
        <f aca="false">IF(U40&gt;0,(1440-((W40*X40)+(Y40*Z40)+(AA40*AB40))/(W40+Y40+AA40))/1440,"no data")</f>
        <v>1</v>
      </c>
      <c r="AJ40" s="105" t="n">
        <f aca="false">IF(U40&gt;0,(1440-((X40*W40+AT40*AU40)+(Z40*Y40+AV40*AW40)+(AA40*AB40+AX40*AY40))/(W40+Y40+AA40))/1440,"no data")</f>
        <v>0.877697841726619</v>
      </c>
      <c r="AK40" s="210" t="n">
        <v>6.155</v>
      </c>
      <c r="AL40" s="211" t="n">
        <v>159.41</v>
      </c>
      <c r="AM40" s="94" t="n">
        <f aca="false">AK40*AL40</f>
        <v>981.16855</v>
      </c>
      <c r="AN40" s="210" t="n">
        <v>24.02486</v>
      </c>
      <c r="AO40" s="225" t="n">
        <v>981.514564496942</v>
      </c>
      <c r="AP40" s="109" t="n">
        <f aca="false">AN40*AO40</f>
        <v>23580.75</v>
      </c>
      <c r="AQ40" s="130" t="n">
        <f aca="false">IF(U40&gt;0,((((AK40*AL40)+(AN40*AO40))/(U40*1000))*1000000),"no data")</f>
        <v>8639.43670418572</v>
      </c>
      <c r="AR40" s="111" t="n">
        <f aca="false">IF(S40&gt;0,S40/24, "no data")</f>
        <v>121.541666666667</v>
      </c>
      <c r="AS40" s="222"/>
      <c r="AT40" s="95" t="n">
        <v>0</v>
      </c>
      <c r="AU40" s="112" t="n">
        <v>0</v>
      </c>
      <c r="AV40" s="112" t="n">
        <v>0</v>
      </c>
      <c r="AW40" s="95" t="n">
        <v>0</v>
      </c>
      <c r="AX40" s="112" t="n">
        <v>17</v>
      </c>
      <c r="AY40" s="95" t="n">
        <v>1440</v>
      </c>
      <c r="AZ40" s="95" t="n">
        <v>0</v>
      </c>
      <c r="BA40" s="223"/>
      <c r="BB40" s="113" t="n">
        <v>957</v>
      </c>
      <c r="BC40" s="113" t="n">
        <v>1017</v>
      </c>
      <c r="BD40" s="113" t="n">
        <v>971</v>
      </c>
      <c r="BE40" s="113" t="n">
        <f aca="false">BC40-BB40</f>
        <v>60</v>
      </c>
      <c r="BF40" s="113" t="n">
        <f aca="false">AQ40</f>
        <v>8639.43670418572</v>
      </c>
      <c r="BG40" s="173" t="n">
        <f aca="false">BD40/24</f>
        <v>40.4583333333333</v>
      </c>
      <c r="BH40" s="115" t="n">
        <v>0</v>
      </c>
      <c r="BI40" s="116" t="n">
        <v>0</v>
      </c>
      <c r="BJ40" s="117" t="n">
        <v>24</v>
      </c>
      <c r="BK40" s="118" t="n">
        <v>24.88</v>
      </c>
      <c r="BL40" s="118" t="n">
        <v>20.82</v>
      </c>
      <c r="BM40" s="118" t="n">
        <v>24.3</v>
      </c>
      <c r="BN40" s="113" t="n">
        <v>981.9</v>
      </c>
      <c r="BO40" s="118" t="n">
        <v>50.11</v>
      </c>
      <c r="BP40" s="119" t="n">
        <v>0.9447</v>
      </c>
      <c r="BQ40" s="118" t="n">
        <v>95.1</v>
      </c>
      <c r="BR40" s="117" t="n">
        <v>87.4</v>
      </c>
      <c r="BS40" s="113" t="n">
        <v>12208</v>
      </c>
      <c r="BT40" s="113" t="n">
        <v>11651</v>
      </c>
      <c r="BU40" s="224" t="n">
        <f aca="false">BT40-BS40</f>
        <v>-557</v>
      </c>
      <c r="BV40" s="113" t="n">
        <f aca="false">BH40+BI40</f>
        <v>0</v>
      </c>
      <c r="BW40" s="114" t="n">
        <v>0</v>
      </c>
      <c r="BX40" s="114" t="n">
        <v>0</v>
      </c>
      <c r="BZ40" s="114" t="n">
        <v>24</v>
      </c>
      <c r="CA40" s="114" t="n">
        <v>6.6</v>
      </c>
      <c r="CC40" s="114" t="n">
        <v>2.1</v>
      </c>
      <c r="CD40" s="114" t="n">
        <v>4.6</v>
      </c>
      <c r="CE40" s="114" t="n">
        <v>2.1</v>
      </c>
      <c r="CF40" s="114" t="n">
        <v>0</v>
      </c>
    </row>
    <row r="41" customFormat="false" ht="15" hidden="false" customHeight="false" outlineLevel="0" collapsed="false">
      <c r="A41" s="243"/>
      <c r="B41" s="91" t="n">
        <v>43312</v>
      </c>
      <c r="C41" s="92" t="n">
        <v>94.1</v>
      </c>
      <c r="D41" s="93" t="n">
        <v>0.637</v>
      </c>
      <c r="E41" s="94" t="n">
        <v>79.8</v>
      </c>
      <c r="F41" s="95" t="n">
        <v>102</v>
      </c>
      <c r="G41" s="95" t="n">
        <v>87</v>
      </c>
      <c r="H41" s="96" t="n">
        <v>24</v>
      </c>
      <c r="I41" s="96" t="n">
        <v>0</v>
      </c>
      <c r="J41" s="96" t="n">
        <v>24</v>
      </c>
      <c r="K41" s="96" t="n">
        <v>0</v>
      </c>
      <c r="L41" s="97" t="n">
        <v>0</v>
      </c>
      <c r="M41" s="97" t="n">
        <v>0</v>
      </c>
      <c r="N41" s="97" t="n">
        <v>0</v>
      </c>
      <c r="O41" s="97" t="n">
        <v>0</v>
      </c>
      <c r="P41" s="97" t="n">
        <v>0</v>
      </c>
      <c r="Q41" s="92" t="n">
        <v>0</v>
      </c>
      <c r="R41" s="203" t="n">
        <v>3459</v>
      </c>
      <c r="S41" s="112" t="n">
        <v>2919</v>
      </c>
      <c r="T41" s="112" t="n">
        <v>2919</v>
      </c>
      <c r="U41" s="112" t="n">
        <v>2853</v>
      </c>
      <c r="V41" s="216" t="n">
        <v>2955</v>
      </c>
      <c r="W41" s="96" t="n">
        <v>40</v>
      </c>
      <c r="X41" s="96" t="n">
        <v>0</v>
      </c>
      <c r="Y41" s="96" t="n">
        <v>43</v>
      </c>
      <c r="Z41" s="221" t="n">
        <v>0</v>
      </c>
      <c r="AA41" s="221" t="n">
        <v>57</v>
      </c>
      <c r="AB41" s="97" t="n">
        <v>0</v>
      </c>
      <c r="AC41" s="100" t="n">
        <v>102</v>
      </c>
      <c r="AD41" s="101" t="n">
        <f aca="false">U41-T41</f>
        <v>-66</v>
      </c>
      <c r="AE41" s="95" t="n">
        <v>125</v>
      </c>
      <c r="AF41" s="102" t="n">
        <f aca="false">IF(AE41&gt;0, V41/(AE41*24),"no data")</f>
        <v>0.985</v>
      </c>
      <c r="AG41" s="103" t="n">
        <f aca="false">IF(R41&gt;0,R41/24,"no data")</f>
        <v>144.125</v>
      </c>
      <c r="AH41" s="102" t="n">
        <f aca="false">IF(U41&gt;0,(U41/R41),"no data")</f>
        <v>0.824804856895056</v>
      </c>
      <c r="AI41" s="104" t="n">
        <f aca="false">IF(U41&gt;0,(1440-((W41*X41)+(Y41*Z41)+(AA41*AB41))/(W41+Y41+AA41))/1440,"no data")</f>
        <v>1</v>
      </c>
      <c r="AJ41" s="105" t="n">
        <f aca="false">IF(U41&gt;0,(1440-((X41*W41+AT41*AU41)+(Z41*Y41+AV41*AW41)+(AA41*AB41+AX41*AY41))/(W41+Y41+AA41))/1440,"no data")</f>
        <v>0.885714285714286</v>
      </c>
      <c r="AK41" s="210" t="n">
        <v>7.781</v>
      </c>
      <c r="AL41" s="211" t="n">
        <v>159.35</v>
      </c>
      <c r="AM41" s="94" t="n">
        <f aca="false">AK41*AL41</f>
        <v>1239.90235</v>
      </c>
      <c r="AN41" s="210" t="n">
        <v>23.85511</v>
      </c>
      <c r="AO41" s="225" t="n">
        <v>984.968000566755</v>
      </c>
      <c r="AP41" s="109" t="n">
        <f aca="false">AN41*AO41</f>
        <v>23496.52</v>
      </c>
      <c r="AQ41" s="130" t="n">
        <f aca="false">IF(U41&gt;0,((((AK41*AL41)+(AN41*AO41))/(U41*1000))*1000000),"no data")</f>
        <v>8670.31978618997</v>
      </c>
      <c r="AR41" s="111" t="n">
        <f aca="false">IF(S41&gt;0,S41/24, "no data")</f>
        <v>121.625</v>
      </c>
      <c r="AS41" s="222"/>
      <c r="AT41" s="95" t="n">
        <v>0</v>
      </c>
      <c r="AU41" s="112" t="n">
        <v>0</v>
      </c>
      <c r="AV41" s="112" t="n">
        <v>0</v>
      </c>
      <c r="AW41" s="95" t="n">
        <v>0</v>
      </c>
      <c r="AX41" s="112" t="n">
        <v>16</v>
      </c>
      <c r="AY41" s="95" t="n">
        <v>1440</v>
      </c>
      <c r="AZ41" s="95" t="n">
        <v>0</v>
      </c>
      <c r="BA41" s="223"/>
      <c r="BB41" s="113" t="n">
        <v>957</v>
      </c>
      <c r="BC41" s="113" t="n">
        <v>1025</v>
      </c>
      <c r="BD41" s="113" t="n">
        <v>973</v>
      </c>
      <c r="BE41" s="113" t="n">
        <f aca="false">BC41-BB41</f>
        <v>68</v>
      </c>
      <c r="BF41" s="113" t="n">
        <f aca="false">AQ41</f>
        <v>8670.31978618997</v>
      </c>
      <c r="BG41" s="173" t="n">
        <f aca="false">BD41/24</f>
        <v>40.5416666666667</v>
      </c>
      <c r="BH41" s="115" t="n">
        <v>0</v>
      </c>
      <c r="BI41" s="116" t="n">
        <v>0</v>
      </c>
      <c r="BJ41" s="117" t="n">
        <v>24</v>
      </c>
      <c r="BK41" s="118" t="n">
        <v>24.76</v>
      </c>
      <c r="BL41" s="118" t="n">
        <v>20.54</v>
      </c>
      <c r="BM41" s="118" t="n">
        <v>26.17</v>
      </c>
      <c r="BN41" s="113" t="n">
        <v>980.6</v>
      </c>
      <c r="BO41" s="118" t="n">
        <v>50.12</v>
      </c>
      <c r="BP41" s="119" t="n">
        <v>0.9418</v>
      </c>
      <c r="BQ41" s="118" t="n">
        <v>94.96</v>
      </c>
      <c r="BR41" s="117" t="n">
        <v>87.36</v>
      </c>
      <c r="BS41" s="113" t="n">
        <v>12130</v>
      </c>
      <c r="BT41" s="113" t="n">
        <v>11596</v>
      </c>
      <c r="BU41" s="224" t="n">
        <f aca="false">BT41-BS41</f>
        <v>-534</v>
      </c>
      <c r="BV41" s="113" t="n">
        <f aca="false">BH41+BI41</f>
        <v>0</v>
      </c>
      <c r="BW41" s="114" t="n">
        <v>0</v>
      </c>
      <c r="BX41" s="114" t="n">
        <v>0</v>
      </c>
      <c r="BZ41" s="114" t="n">
        <v>24</v>
      </c>
      <c r="CA41" s="114" t="n">
        <v>6.1</v>
      </c>
      <c r="CC41" s="114" t="n">
        <v>2.1</v>
      </c>
      <c r="CD41" s="114" t="n">
        <v>4.7</v>
      </c>
      <c r="CE41" s="114" t="n">
        <v>2.1</v>
      </c>
      <c r="CF41" s="114" t="n">
        <v>0</v>
      </c>
    </row>
    <row r="42" customFormat="false" ht="15" hidden="false" customHeight="false" outlineLevel="0" collapsed="false">
      <c r="A42" s="243"/>
      <c r="B42" s="91" t="n">
        <v>43313</v>
      </c>
      <c r="C42" s="92"/>
      <c r="D42" s="93"/>
      <c r="E42" s="94"/>
      <c r="F42" s="95"/>
      <c r="G42" s="95"/>
      <c r="H42" s="96"/>
      <c r="I42" s="96"/>
      <c r="J42" s="96"/>
      <c r="K42" s="96"/>
      <c r="L42" s="97"/>
      <c r="M42" s="97"/>
      <c r="N42" s="97"/>
      <c r="O42" s="97"/>
      <c r="P42" s="97"/>
      <c r="Q42" s="92"/>
      <c r="R42" s="203"/>
      <c r="S42" s="112"/>
      <c r="T42" s="112"/>
      <c r="U42" s="112"/>
      <c r="V42" s="216"/>
      <c r="W42" s="96"/>
      <c r="X42" s="96"/>
      <c r="Y42" s="96"/>
      <c r="Z42" s="221"/>
      <c r="AA42" s="221"/>
      <c r="AB42" s="97"/>
      <c r="AC42" s="100"/>
      <c r="AD42" s="101"/>
      <c r="AE42" s="95"/>
      <c r="AF42" s="102"/>
      <c r="AG42" s="103"/>
      <c r="AH42" s="102"/>
      <c r="AI42" s="104"/>
      <c r="AJ42" s="105"/>
      <c r="AK42" s="210"/>
      <c r="AL42" s="211"/>
      <c r="AM42" s="94"/>
      <c r="AN42" s="210"/>
      <c r="AO42" s="225"/>
      <c r="AP42" s="109"/>
      <c r="AQ42" s="130"/>
      <c r="AR42" s="111"/>
      <c r="AS42" s="222"/>
      <c r="AT42" s="95"/>
      <c r="AU42" s="112"/>
      <c r="AV42" s="112"/>
      <c r="AW42" s="95"/>
      <c r="AX42" s="112"/>
      <c r="AY42" s="95"/>
      <c r="AZ42" s="95"/>
      <c r="BA42" s="223"/>
      <c r="BB42" s="113"/>
      <c r="BC42" s="113"/>
      <c r="BD42" s="113"/>
      <c r="BE42" s="113"/>
      <c r="BF42" s="113"/>
      <c r="BG42" s="173"/>
      <c r="BH42" s="115"/>
      <c r="BI42" s="116"/>
      <c r="BJ42" s="117"/>
      <c r="BK42" s="118"/>
      <c r="BL42" s="118"/>
      <c r="BM42" s="118"/>
      <c r="BN42" s="113"/>
      <c r="BO42" s="118"/>
      <c r="BP42" s="119"/>
      <c r="BQ42" s="118"/>
      <c r="BR42" s="117"/>
      <c r="BS42" s="113"/>
      <c r="BT42" s="113"/>
      <c r="BU42" s="224"/>
      <c r="BV42" s="113"/>
      <c r="BW42" s="114"/>
      <c r="BX42" s="114"/>
      <c r="BZ42" s="114"/>
      <c r="CA42" s="114"/>
      <c r="CC42" s="114"/>
      <c r="CD42" s="114"/>
      <c r="CE42" s="114"/>
      <c r="CF42" s="114"/>
    </row>
    <row r="43" customFormat="false" ht="15" hidden="false" customHeight="false" outlineLevel="0" collapsed="false">
      <c r="A43" s="243"/>
      <c r="B43" s="91" t="n">
        <v>43314</v>
      </c>
      <c r="C43" s="92"/>
      <c r="D43" s="93"/>
      <c r="E43" s="94"/>
      <c r="F43" s="95"/>
      <c r="G43" s="95"/>
      <c r="H43" s="96"/>
      <c r="I43" s="96"/>
      <c r="J43" s="96"/>
      <c r="K43" s="96"/>
      <c r="L43" s="97"/>
      <c r="M43" s="97"/>
      <c r="N43" s="97"/>
      <c r="O43" s="97"/>
      <c r="P43" s="97"/>
      <c r="Q43" s="92"/>
      <c r="R43" s="203"/>
      <c r="S43" s="112"/>
      <c r="T43" s="112"/>
      <c r="U43" s="112"/>
      <c r="V43" s="216"/>
      <c r="W43" s="96"/>
      <c r="X43" s="96"/>
      <c r="Y43" s="96"/>
      <c r="Z43" s="221"/>
      <c r="AA43" s="221"/>
      <c r="AB43" s="97"/>
      <c r="AC43" s="100"/>
      <c r="AD43" s="101"/>
      <c r="AE43" s="95"/>
      <c r="AF43" s="102"/>
      <c r="AG43" s="103"/>
      <c r="AH43" s="102"/>
      <c r="AI43" s="104"/>
      <c r="AJ43" s="105"/>
      <c r="AK43" s="210"/>
      <c r="AL43" s="211"/>
      <c r="AM43" s="94"/>
      <c r="AN43" s="210"/>
      <c r="AO43" s="225"/>
      <c r="AP43" s="109"/>
      <c r="AQ43" s="130"/>
      <c r="AR43" s="111"/>
      <c r="AS43" s="222"/>
      <c r="AT43" s="95"/>
      <c r="AU43" s="112"/>
      <c r="AV43" s="112"/>
      <c r="AW43" s="95"/>
      <c r="AX43" s="112"/>
      <c r="AY43" s="95"/>
      <c r="AZ43" s="95"/>
      <c r="BA43" s="223"/>
      <c r="BB43" s="113"/>
      <c r="BC43" s="113"/>
      <c r="BD43" s="113"/>
      <c r="BE43" s="113"/>
      <c r="BF43" s="113"/>
      <c r="BG43" s="173"/>
      <c r="BH43" s="115"/>
      <c r="BI43" s="116"/>
      <c r="BJ43" s="117"/>
      <c r="BK43" s="118"/>
      <c r="BL43" s="118"/>
      <c r="BM43" s="118"/>
      <c r="BN43" s="113"/>
      <c r="BO43" s="118"/>
      <c r="BP43" s="119"/>
      <c r="BQ43" s="118"/>
      <c r="BR43" s="117"/>
      <c r="BS43" s="113"/>
      <c r="BT43" s="113"/>
      <c r="BU43" s="224"/>
      <c r="BV43" s="113"/>
      <c r="BW43" s="114"/>
      <c r="BX43" s="114"/>
      <c r="BZ43" s="114"/>
      <c r="CA43" s="114"/>
      <c r="CC43" s="114"/>
      <c r="CD43" s="114"/>
      <c r="CE43" s="114"/>
      <c r="CF43" s="114"/>
    </row>
    <row r="44" customFormat="false" ht="15" hidden="false" customHeight="false" outlineLevel="0" collapsed="false">
      <c r="A44" s="243"/>
      <c r="B44" s="91" t="n">
        <v>43315</v>
      </c>
      <c r="C44" s="92"/>
      <c r="D44" s="93"/>
      <c r="E44" s="94"/>
      <c r="F44" s="95"/>
      <c r="G44" s="95"/>
      <c r="H44" s="96"/>
      <c r="I44" s="96"/>
      <c r="J44" s="96"/>
      <c r="K44" s="96"/>
      <c r="L44" s="97"/>
      <c r="M44" s="97"/>
      <c r="N44" s="97"/>
      <c r="O44" s="97"/>
      <c r="P44" s="97"/>
      <c r="Q44" s="92"/>
      <c r="R44" s="203"/>
      <c r="S44" s="112"/>
      <c r="T44" s="112"/>
      <c r="U44" s="112"/>
      <c r="V44" s="216"/>
      <c r="W44" s="96"/>
      <c r="X44" s="96"/>
      <c r="Y44" s="96"/>
      <c r="Z44" s="221"/>
      <c r="AA44" s="221"/>
      <c r="AB44" s="97"/>
      <c r="AC44" s="100"/>
      <c r="AD44" s="101"/>
      <c r="AE44" s="95"/>
      <c r="AF44" s="102"/>
      <c r="AG44" s="103"/>
      <c r="AH44" s="102"/>
      <c r="AI44" s="104"/>
      <c r="AJ44" s="105"/>
      <c r="AK44" s="210"/>
      <c r="AL44" s="211"/>
      <c r="AM44" s="94"/>
      <c r="AN44" s="210"/>
      <c r="AO44" s="225"/>
      <c r="AP44" s="109"/>
      <c r="AQ44" s="130"/>
      <c r="AR44" s="111"/>
      <c r="AS44" s="222"/>
      <c r="AT44" s="95"/>
      <c r="AU44" s="112"/>
      <c r="AV44" s="112"/>
      <c r="AW44" s="95"/>
      <c r="AX44" s="112"/>
      <c r="AY44" s="95"/>
      <c r="AZ44" s="95"/>
      <c r="BA44" s="223"/>
      <c r="BB44" s="113"/>
      <c r="BC44" s="113"/>
      <c r="BD44" s="113"/>
      <c r="BE44" s="113"/>
      <c r="BF44" s="113"/>
      <c r="BG44" s="173"/>
      <c r="BH44" s="115"/>
      <c r="BI44" s="116"/>
      <c r="BJ44" s="117"/>
      <c r="BK44" s="118"/>
      <c r="BL44" s="118"/>
      <c r="BM44" s="118"/>
      <c r="BN44" s="113"/>
      <c r="BO44" s="118"/>
      <c r="BP44" s="119"/>
      <c r="BQ44" s="118"/>
      <c r="BR44" s="117"/>
      <c r="BS44" s="113"/>
      <c r="BT44" s="113"/>
      <c r="BU44" s="224"/>
      <c r="BV44" s="113"/>
      <c r="BW44" s="114"/>
      <c r="BX44" s="114"/>
      <c r="BZ44" s="114"/>
      <c r="CA44" s="114"/>
      <c r="CC44" s="114"/>
      <c r="CD44" s="114"/>
      <c r="CE44" s="114"/>
      <c r="CF44" s="114"/>
    </row>
    <row r="45" customFormat="false" ht="15" hidden="false" customHeight="false" outlineLevel="0" collapsed="false">
      <c r="A45" s="243"/>
      <c r="B45" s="91" t="n">
        <v>43316</v>
      </c>
      <c r="C45" s="92"/>
      <c r="D45" s="93"/>
      <c r="E45" s="94"/>
      <c r="F45" s="95"/>
      <c r="G45" s="95"/>
      <c r="H45" s="96"/>
      <c r="I45" s="96"/>
      <c r="J45" s="96"/>
      <c r="K45" s="96"/>
      <c r="L45" s="97"/>
      <c r="M45" s="97"/>
      <c r="N45" s="97"/>
      <c r="O45" s="97"/>
      <c r="P45" s="97"/>
      <c r="Q45" s="92"/>
      <c r="R45" s="203"/>
      <c r="S45" s="112"/>
      <c r="T45" s="112"/>
      <c r="U45" s="112"/>
      <c r="V45" s="216"/>
      <c r="W45" s="96"/>
      <c r="X45" s="96"/>
      <c r="Y45" s="96"/>
      <c r="Z45" s="221"/>
      <c r="AA45" s="221"/>
      <c r="AB45" s="97"/>
      <c r="AC45" s="100"/>
      <c r="AD45" s="101"/>
      <c r="AE45" s="95"/>
      <c r="AF45" s="102"/>
      <c r="AG45" s="103"/>
      <c r="AH45" s="102"/>
      <c r="AI45" s="104"/>
      <c r="AJ45" s="105"/>
      <c r="AK45" s="210"/>
      <c r="AL45" s="211"/>
      <c r="AM45" s="94"/>
      <c r="AN45" s="210"/>
      <c r="AO45" s="225"/>
      <c r="AP45" s="109"/>
      <c r="AQ45" s="130"/>
      <c r="AR45" s="111"/>
      <c r="AS45" s="222"/>
      <c r="AT45" s="95"/>
      <c r="AU45" s="112"/>
      <c r="AV45" s="112"/>
      <c r="AW45" s="95"/>
      <c r="AX45" s="112"/>
      <c r="AY45" s="95"/>
      <c r="AZ45" s="95"/>
      <c r="BA45" s="223"/>
      <c r="BB45" s="113"/>
      <c r="BC45" s="113"/>
      <c r="BD45" s="113"/>
      <c r="BE45" s="113"/>
      <c r="BF45" s="113"/>
      <c r="BG45" s="173"/>
      <c r="BH45" s="115"/>
      <c r="BI45" s="116"/>
      <c r="BJ45" s="117"/>
      <c r="BK45" s="118"/>
      <c r="BL45" s="118"/>
      <c r="BM45" s="118"/>
      <c r="BN45" s="113"/>
      <c r="BO45" s="118"/>
      <c r="BP45" s="119"/>
      <c r="BQ45" s="118"/>
      <c r="BR45" s="117"/>
      <c r="BS45" s="113"/>
      <c r="BT45" s="113"/>
      <c r="BU45" s="224"/>
      <c r="BV45" s="113"/>
      <c r="BW45" s="114"/>
      <c r="BX45" s="114"/>
      <c r="BZ45" s="114"/>
      <c r="CA45" s="114"/>
      <c r="CC45" s="114"/>
      <c r="CD45" s="114"/>
      <c r="CE45" s="114"/>
      <c r="CF45" s="114"/>
    </row>
    <row r="46" customFormat="false" ht="15" hidden="false" customHeight="false" outlineLevel="0" collapsed="false">
      <c r="A46" s="243"/>
      <c r="B46" s="91" t="n">
        <v>43317</v>
      </c>
      <c r="C46" s="92"/>
      <c r="D46" s="93"/>
      <c r="E46" s="94"/>
      <c r="F46" s="95"/>
      <c r="G46" s="95"/>
      <c r="H46" s="96"/>
      <c r="I46" s="96"/>
      <c r="J46" s="96"/>
      <c r="K46" s="96"/>
      <c r="L46" s="97"/>
      <c r="M46" s="97"/>
      <c r="N46" s="97"/>
      <c r="O46" s="97"/>
      <c r="P46" s="97"/>
      <c r="Q46" s="92" t="n">
        <v>0</v>
      </c>
      <c r="R46" s="203"/>
      <c r="S46" s="112"/>
      <c r="T46" s="112"/>
      <c r="U46" s="112"/>
      <c r="V46" s="216"/>
      <c r="W46" s="96"/>
      <c r="X46" s="96"/>
      <c r="Y46" s="96"/>
      <c r="Z46" s="221"/>
      <c r="AA46" s="221"/>
      <c r="AB46" s="97"/>
      <c r="AC46" s="100"/>
      <c r="AD46" s="101"/>
      <c r="AE46" s="95"/>
      <c r="AF46" s="102"/>
      <c r="AG46" s="103" t="str">
        <f aca="false">IF(R46&gt;0,R46/24,"no data")</f>
        <v>no data</v>
      </c>
      <c r="AH46" s="102" t="str">
        <f aca="false">IF(U46&gt;0,(U46/R46),"no data")</f>
        <v>no data</v>
      </c>
      <c r="AI46" s="104" t="str">
        <f aca="false">IF(U46&gt;0,(1440-((W46*X46)+(Y46*Z46)+(AA46*AB46))/(W46+Y46+AA46))/1440,"no data")</f>
        <v>no data</v>
      </c>
      <c r="AJ46" s="105" t="str">
        <f aca="false">IF(U46&gt;0,(1440-((X46*W46+AT46*AU46)+(Z46*Y46+AV46*AW46)+(AA46*AB46+AX46*AY46))/(W46+Y46+AA46))/1440,"no data")</f>
        <v>no data</v>
      </c>
      <c r="AK46" s="210"/>
      <c r="AL46" s="211"/>
      <c r="AM46" s="94"/>
      <c r="AN46" s="210"/>
      <c r="AO46" s="228"/>
      <c r="AP46" s="109"/>
      <c r="AQ46" s="130" t="str">
        <f aca="false">IF(U46&gt;0,((((AK46*AL46)+(AN46*AO46))/(U46*1000))*1000000),"no data")</f>
        <v>no data</v>
      </c>
      <c r="AR46" s="111" t="str">
        <f aca="false">IF(S46&gt;0,S46/24, "no data")</f>
        <v>no data</v>
      </c>
      <c r="AS46" s="222"/>
      <c r="AT46" s="95"/>
      <c r="AU46" s="112"/>
      <c r="AV46" s="112"/>
      <c r="AW46" s="95"/>
      <c r="AX46" s="112"/>
      <c r="AY46" s="95"/>
      <c r="AZ46" s="95"/>
      <c r="BA46" s="223"/>
      <c r="BB46" s="113"/>
      <c r="BC46" s="113"/>
      <c r="BD46" s="113"/>
      <c r="BE46" s="113" t="n">
        <f aca="false">BC46-BB46</f>
        <v>0</v>
      </c>
      <c r="BF46" s="113" t="str">
        <f aca="false">AQ46</f>
        <v>no data</v>
      </c>
      <c r="BG46" s="173"/>
      <c r="BH46" s="115"/>
      <c r="BI46" s="116"/>
      <c r="BJ46" s="117"/>
      <c r="BK46" s="118"/>
      <c r="BL46" s="118"/>
      <c r="BM46" s="118"/>
      <c r="BN46" s="113"/>
      <c r="BO46" s="118"/>
      <c r="BP46" s="119"/>
      <c r="BQ46" s="118"/>
      <c r="BR46" s="117"/>
      <c r="BS46" s="113"/>
      <c r="BT46" s="113"/>
      <c r="BU46" s="224" t="n">
        <f aca="false">BT46-BS46</f>
        <v>0</v>
      </c>
      <c r="BV46" s="113"/>
      <c r="BW46" s="114"/>
      <c r="BX46" s="114"/>
      <c r="BZ46" s="114"/>
      <c r="CA46" s="114"/>
      <c r="CC46" s="114"/>
      <c r="CD46" s="114"/>
      <c r="CE46" s="114"/>
      <c r="CF46" s="114"/>
    </row>
    <row r="47" customFormat="false" ht="15" hidden="false" customHeight="false" outlineLevel="0" collapsed="false">
      <c r="A47" s="305"/>
      <c r="B47" s="306" t="s">
        <v>156</v>
      </c>
      <c r="C47" s="307" t="n">
        <f aca="false">AVERAGE(C11:C41)</f>
        <v>93.7912903225806</v>
      </c>
      <c r="D47" s="308" t="n">
        <f aca="false">AVERAGE(D11:D41)</f>
        <v>0.633125806451613</v>
      </c>
      <c r="E47" s="308" t="n">
        <f aca="false">AVERAGE(E11:E41)</f>
        <v>79.3690322580645</v>
      </c>
      <c r="F47" s="307" t="n">
        <f aca="false">AVERAGE(F11:F41)</f>
        <v>102.064516129032</v>
      </c>
      <c r="G47" s="307" t="n">
        <f aca="false">AVERAGE(G11:G41)</f>
        <v>86.1290322580645</v>
      </c>
      <c r="H47" s="307" t="n">
        <f aca="false">SUM(H11:H41)+(INT(SUM(I11:I41)/60))</f>
        <v>716</v>
      </c>
      <c r="I47" s="307" t="n">
        <f aca="false">SUM(I11:I41)-(INT(SUM(I11:I41)/60)*60)</f>
        <v>8</v>
      </c>
      <c r="J47" s="307" t="n">
        <f aca="false">SUM(J11:J41)+(INT(SUM(K11:K41)/60))</f>
        <v>738</v>
      </c>
      <c r="K47" s="307" t="n">
        <f aca="false">SUM(K11:K41)-(INT(SUM(K11:K41)/60)*60)</f>
        <v>36</v>
      </c>
      <c r="L47" s="307" t="n">
        <f aca="false">SUM(L11:L41)-(INT(SUM(L11:L41)/60)*60)</f>
        <v>19</v>
      </c>
      <c r="M47" s="307" t="n">
        <f aca="false">SUM(M11:M41)-(INT(SUM(M11:M41)/60)*60)</f>
        <v>31</v>
      </c>
      <c r="N47" s="307" t="n">
        <f aca="false">SUM(N11:N41)-(INT(SUM(N11:N41)/60)*60)</f>
        <v>0</v>
      </c>
      <c r="O47" s="307" t="n">
        <f aca="false">SUM(O11:O41)-(INT(SUM(O11:O41)/60)*60)</f>
        <v>0</v>
      </c>
      <c r="P47" s="307" t="n">
        <f aca="false">SUM(P11:P41)-(INT(SUM(P11:P41)/60)*60)</f>
        <v>0</v>
      </c>
      <c r="Q47" s="307" t="n">
        <f aca="false">SUM(Q11:Q41)-(INT(SUM(Q11:Q41)/60)*60)</f>
        <v>0</v>
      </c>
      <c r="R47" s="309" t="n">
        <f aca="false">SUM(R11:R41)</f>
        <v>107227</v>
      </c>
      <c r="S47" s="309" t="n">
        <f aca="false">SUM(S11:S41)</f>
        <v>91199</v>
      </c>
      <c r="T47" s="309" t="n">
        <f aca="false">SUM(T11:T41)</f>
        <v>89582</v>
      </c>
      <c r="U47" s="310" t="n">
        <v>87564.37</v>
      </c>
      <c r="V47" s="309" t="n">
        <f aca="false">SUM(V11:V41)</f>
        <v>90458</v>
      </c>
      <c r="W47" s="311" t="n">
        <f aca="false">AVERAGE(W9:W38)</f>
        <v>40.4333333333333</v>
      </c>
      <c r="X47" s="311" t="n">
        <f aca="false">SUM(X9:X38)</f>
        <v>218</v>
      </c>
      <c r="Y47" s="311" t="n">
        <f aca="false">AVERAGE(Y9:Y38)</f>
        <v>42.9666666666667</v>
      </c>
      <c r="Z47" s="311" t="n">
        <f aca="false">SUM(Z9:Z38)</f>
        <v>0</v>
      </c>
      <c r="AA47" s="311" t="n">
        <f aca="false">AVERAGE(AA9:AA38)</f>
        <v>57</v>
      </c>
      <c r="AB47" s="311" t="n">
        <f aca="false">SUM(AB9:AB38)</f>
        <v>0</v>
      </c>
      <c r="AC47" s="312" t="n">
        <f aca="false">V47-U47+AZ47</f>
        <v>2893.63</v>
      </c>
      <c r="AD47" s="313" t="n">
        <f aca="false">(SUM($AD$9:$AD$38))</f>
        <v>-2069</v>
      </c>
      <c r="AE47" s="313" t="n">
        <f aca="false">AVERAGE(AE9:AE38)</f>
        <v>126.333333333333</v>
      </c>
      <c r="AF47" s="314" t="n">
        <f aca="false">AVERAGE(AF9:AF38)</f>
        <v>0.964604274722615</v>
      </c>
      <c r="AG47" s="309" t="n">
        <f aca="false">AVERAGE(AG9:AG38)</f>
        <v>144.384722222222</v>
      </c>
      <c r="AH47" s="314" t="n">
        <f aca="false">AVERAGE(AH9:AH38)</f>
        <v>0.815245223549576</v>
      </c>
      <c r="AI47" s="314" t="n">
        <f aca="false">AVERAGE(AI9:AI38)</f>
        <v>0.998542970787689</v>
      </c>
      <c r="AJ47" s="314" t="n">
        <f aca="false">AVERAGE(AJ9:AJ38)</f>
        <v>0.877028121202933</v>
      </c>
      <c r="AK47" s="316" t="n">
        <f aca="false">SUM(AK11:AK46)</f>
        <v>256.147</v>
      </c>
      <c r="AL47" s="316" t="n">
        <f aca="false">AVERAGE(AL11:AL46)</f>
        <v>154.641612903226</v>
      </c>
      <c r="AM47" s="316" t="n">
        <f aca="false">SUM(AM11:AM46)</f>
        <v>39571.82993</v>
      </c>
      <c r="AN47" s="316" t="n">
        <f aca="false">SUM(AN11:AN46)</f>
        <v>734.632381</v>
      </c>
      <c r="AO47" s="313" t="n">
        <f aca="false">AVERAGE(AO11:AO46)</f>
        <v>985.666090294188</v>
      </c>
      <c r="AP47" s="315" t="n">
        <f aca="false">SUM(AP11:AP46)</f>
        <v>723990.120669589</v>
      </c>
      <c r="AQ47" s="394" t="n">
        <f aca="false">((AM47+AP47))/(U47*1000)*1000000</f>
        <v>8720.00735686889</v>
      </c>
      <c r="AR47" s="395" t="n">
        <f aca="false">AVERAGE(AR11:AR46)</f>
        <v>122.579301075269</v>
      </c>
      <c r="AS47" s="36"/>
      <c r="AT47" s="319" t="n">
        <f aca="false">SUM(AT9:AT38)</f>
        <v>73</v>
      </c>
      <c r="AU47" s="319" t="n">
        <f aca="false">SUM(AU9:AU38)</f>
        <v>453</v>
      </c>
      <c r="AV47" s="319" t="n">
        <f aca="false">SUM(AV9:AV38)</f>
        <v>11</v>
      </c>
      <c r="AW47" s="319" t="n">
        <f aca="false">SUM(AW9:AW38)</f>
        <v>324</v>
      </c>
      <c r="AX47" s="319" t="n">
        <f aca="false">SUM(AX9:AX38)</f>
        <v>512</v>
      </c>
      <c r="AY47" s="319" t="n">
        <f aca="false">SUM(AY9:AY38)</f>
        <v>42486</v>
      </c>
      <c r="AZ47" s="319" t="n">
        <f aca="false">SUM(AZ9:AZ38)</f>
        <v>0</v>
      </c>
      <c r="BB47" s="320" t="n">
        <f aca="false">SUM(BB9:BB38)</f>
        <v>28013</v>
      </c>
      <c r="BC47" s="320" t="n">
        <f aca="false">SUM(BC9:BC38)</f>
        <v>30795</v>
      </c>
      <c r="BD47" s="320" t="n">
        <f aca="false">SUM(BD9:BD38)</f>
        <v>28890</v>
      </c>
      <c r="BE47" s="5" t="n">
        <f aca="false">(BC47-BB47)</f>
        <v>2782</v>
      </c>
      <c r="BF47" s="321" t="n">
        <f aca="false">AQ47</f>
        <v>8720.00735686889</v>
      </c>
      <c r="BG47" s="321" t="n">
        <f aca="false">AVERAGE(BG9:BG38)</f>
        <v>40.125</v>
      </c>
      <c r="BH47" s="321" t="n">
        <f aca="false">SUM(BH9:BH38)</f>
        <v>1.322</v>
      </c>
      <c r="BI47" s="321" t="n">
        <f aca="false">SUM(BI9:BI38)</f>
        <v>1.47</v>
      </c>
      <c r="BJ47" s="321" t="n">
        <f aca="false">AVERAGE(BJ9:BJ38)</f>
        <v>25.097</v>
      </c>
      <c r="BK47" s="321" t="n">
        <f aca="false">AVERAGE(BK9:BK38)</f>
        <v>24.2047666666667</v>
      </c>
      <c r="BL47" s="321" t="n">
        <f aca="false">AVERAGE(BL9:BL38)</f>
        <v>20.9096666666667</v>
      </c>
      <c r="BM47" s="321" t="n">
        <f aca="false">AVERAGE(BM9:BM38)</f>
        <v>24.9198333333333</v>
      </c>
      <c r="BN47" s="321" t="n">
        <f aca="false">AVERAGE(BN9:BN38)</f>
        <v>980.566333333333</v>
      </c>
      <c r="BO47" s="321" t="n">
        <f aca="false">AVERAGE(BO9:BO38)</f>
        <v>50.111</v>
      </c>
      <c r="BP47" s="321" t="n">
        <f aca="false">AVERAGE(BP9:BP38)</f>
        <v>0.941153571428571</v>
      </c>
      <c r="BQ47" s="321" t="n">
        <f aca="false">AVERAGE(BQ9:BQ38)</f>
        <v>95.7676666666667</v>
      </c>
      <c r="BR47" s="321" t="n">
        <f aca="false">AVERAGE(BR9:BR38)</f>
        <v>87.533</v>
      </c>
      <c r="BS47" s="321" t="n">
        <f aca="false">AVERAGE(BS9:BS38)</f>
        <v>12158.7</v>
      </c>
      <c r="BT47" s="321" t="n">
        <f aca="false">AVERAGE(BT9:BT38)</f>
        <v>11603.3333333333</v>
      </c>
      <c r="BU47" s="5"/>
      <c r="BV47" s="322" t="n">
        <f aca="false">(SUM(BV11:BV41))</f>
        <v>0</v>
      </c>
      <c r="BW47" s="322" t="n">
        <f aca="false">(SUM(BW11:BW41))</f>
        <v>0</v>
      </c>
      <c r="BX47" s="322" t="n">
        <f aca="false">(SUM(BX11:BX41))</f>
        <v>0</v>
      </c>
      <c r="BY47" s="322"/>
      <c r="BZ47" s="322" t="n">
        <f aca="false">(SUM(BZ11:BZ41))</f>
        <v>713.5</v>
      </c>
      <c r="CA47" s="322" t="n">
        <f aca="false">(SUM(CA11:CA41))</f>
        <v>204.51</v>
      </c>
      <c r="CC47" s="322"/>
      <c r="CD47" s="322"/>
      <c r="CE47" s="322"/>
      <c r="CF47" s="322"/>
    </row>
    <row r="48" customFormat="false" ht="15.75" hidden="false" customHeight="false" outlineLevel="0" collapsed="false">
      <c r="A48" s="323"/>
      <c r="B48" s="324" t="s">
        <v>157</v>
      </c>
      <c r="C48" s="325" t="s">
        <v>158</v>
      </c>
      <c r="D48" s="326" t="s">
        <v>159</v>
      </c>
      <c r="E48" s="326"/>
      <c r="F48" s="327" t="s">
        <v>160</v>
      </c>
      <c r="G48" s="327" t="s">
        <v>161</v>
      </c>
      <c r="H48" s="327" t="s">
        <v>87</v>
      </c>
      <c r="I48" s="327" t="s">
        <v>88</v>
      </c>
      <c r="J48" s="327" t="s">
        <v>87</v>
      </c>
      <c r="K48" s="327" t="s">
        <v>88</v>
      </c>
      <c r="L48" s="327" t="s">
        <v>87</v>
      </c>
      <c r="M48" s="327" t="s">
        <v>88</v>
      </c>
      <c r="N48" s="327" t="s">
        <v>87</v>
      </c>
      <c r="O48" s="327" t="s">
        <v>88</v>
      </c>
      <c r="P48" s="327" t="s">
        <v>87</v>
      </c>
      <c r="Q48" s="327" t="s">
        <v>88</v>
      </c>
      <c r="R48" s="328" t="s">
        <v>164</v>
      </c>
      <c r="S48" s="328" t="s">
        <v>164</v>
      </c>
      <c r="T48" s="328" t="s">
        <v>164</v>
      </c>
      <c r="U48" s="328" t="s">
        <v>164</v>
      </c>
      <c r="V48" s="328" t="s">
        <v>164</v>
      </c>
      <c r="W48" s="328" t="s">
        <v>165</v>
      </c>
      <c r="X48" s="328" t="s">
        <v>166</v>
      </c>
      <c r="Y48" s="328" t="s">
        <v>167</v>
      </c>
      <c r="Z48" s="328" t="s">
        <v>166</v>
      </c>
      <c r="AA48" s="328" t="s">
        <v>167</v>
      </c>
      <c r="AB48" s="328" t="s">
        <v>166</v>
      </c>
      <c r="AC48" s="328" t="s">
        <v>168</v>
      </c>
      <c r="AD48" s="328" t="s">
        <v>169</v>
      </c>
      <c r="AE48" s="328" t="s">
        <v>170</v>
      </c>
      <c r="AF48" s="328" t="s">
        <v>171</v>
      </c>
      <c r="AG48" s="328" t="s">
        <v>172</v>
      </c>
      <c r="AH48" s="328" t="s">
        <v>172</v>
      </c>
      <c r="AI48" s="328"/>
      <c r="AJ48" s="328" t="s">
        <v>172</v>
      </c>
      <c r="AK48" s="328" t="s">
        <v>173</v>
      </c>
      <c r="AL48" s="328" t="s">
        <v>172</v>
      </c>
      <c r="AM48" s="328"/>
      <c r="AN48" s="328" t="s">
        <v>173</v>
      </c>
      <c r="AO48" s="328" t="s">
        <v>172</v>
      </c>
      <c r="AP48" s="329"/>
      <c r="AQ48" s="329" t="s">
        <v>172</v>
      </c>
      <c r="AR48" s="328"/>
      <c r="AS48" s="332"/>
      <c r="AZ48" s="333" t="s">
        <v>173</v>
      </c>
      <c r="BF48" s="334" t="str">
        <f aca="false">AQ48</f>
        <v>Avg.</v>
      </c>
      <c r="BS48" s="5"/>
      <c r="BT48" s="5"/>
      <c r="BU48" s="5"/>
    </row>
    <row r="49" customFormat="false" ht="15.75" hidden="false" customHeight="false" outlineLevel="0" collapsed="false">
      <c r="B49" s="336"/>
      <c r="C49" s="336"/>
      <c r="D49" s="336"/>
      <c r="E49" s="336"/>
      <c r="F49" s="336"/>
      <c r="G49" s="336"/>
      <c r="H49" s="336"/>
      <c r="I49" s="336"/>
      <c r="J49" s="336"/>
      <c r="K49" s="336"/>
      <c r="L49" s="336"/>
      <c r="M49" s="336"/>
      <c r="N49" s="336"/>
      <c r="O49" s="336"/>
      <c r="P49" s="336"/>
      <c r="Q49" s="336"/>
      <c r="R49" s="336"/>
      <c r="S49" s="336"/>
      <c r="T49" s="336"/>
      <c r="U49" s="336"/>
      <c r="V49" s="336"/>
      <c r="W49" s="336"/>
      <c r="X49" s="336"/>
      <c r="Y49" s="336"/>
      <c r="Z49" s="336"/>
      <c r="AA49" s="336"/>
      <c r="AB49" s="336"/>
      <c r="AC49" s="336"/>
      <c r="AD49" s="336"/>
      <c r="AE49" s="336"/>
      <c r="AF49" s="336"/>
      <c r="AG49" s="336"/>
      <c r="AH49" s="336"/>
      <c r="AI49" s="336"/>
      <c r="AJ49" s="336"/>
      <c r="AK49" s="336"/>
      <c r="AL49" s="336"/>
      <c r="AM49" s="338"/>
      <c r="AQ49" s="339"/>
      <c r="AR49" s="339"/>
      <c r="BA49" s="340"/>
      <c r="BB49" s="341"/>
      <c r="BC49" s="341"/>
      <c r="BD49" s="341"/>
      <c r="BE49" s="5"/>
      <c r="BS49" s="5"/>
      <c r="BT49" s="5"/>
      <c r="BU49" s="5"/>
    </row>
    <row r="50" customFormat="false" ht="60.75" hidden="false" customHeight="true" outlineLevel="0" collapsed="false">
      <c r="B50" s="342" t="s">
        <v>174</v>
      </c>
      <c r="C50" s="342" t="s">
        <v>175</v>
      </c>
      <c r="D50" s="342" t="s">
        <v>176</v>
      </c>
      <c r="E50" s="343"/>
      <c r="F50" s="342" t="s">
        <v>177</v>
      </c>
      <c r="G50" s="342"/>
      <c r="H50" s="342" t="s">
        <v>178</v>
      </c>
      <c r="I50" s="342"/>
      <c r="J50" s="342" t="s">
        <v>179</v>
      </c>
      <c r="K50" s="342"/>
      <c r="L50" s="342" t="s">
        <v>180</v>
      </c>
      <c r="M50" s="342"/>
      <c r="N50" s="342" t="s">
        <v>181</v>
      </c>
      <c r="O50" s="342"/>
      <c r="P50" s="342" t="s">
        <v>182</v>
      </c>
      <c r="Q50" s="342"/>
      <c r="R50" s="344" t="s">
        <v>183</v>
      </c>
      <c r="S50" s="345" t="s">
        <v>184</v>
      </c>
      <c r="T50" s="346" t="s">
        <v>185</v>
      </c>
      <c r="U50" s="342" t="s">
        <v>19</v>
      </c>
      <c r="V50" s="346" t="s">
        <v>20</v>
      </c>
      <c r="W50" s="342" t="s">
        <v>186</v>
      </c>
      <c r="X50" s="342" t="s">
        <v>22</v>
      </c>
      <c r="Y50" s="342" t="s">
        <v>187</v>
      </c>
      <c r="Z50" s="342" t="s">
        <v>24</v>
      </c>
      <c r="AA50" s="342" t="s">
        <v>26</v>
      </c>
      <c r="AB50" s="342" t="s">
        <v>25</v>
      </c>
      <c r="AC50" s="345" t="s">
        <v>27</v>
      </c>
      <c r="AD50" s="347" t="s">
        <v>152</v>
      </c>
      <c r="AE50" s="348" t="s">
        <v>29</v>
      </c>
      <c r="AF50" s="348" t="s">
        <v>30</v>
      </c>
      <c r="AG50" s="348" t="s">
        <v>188</v>
      </c>
      <c r="AH50" s="342" t="s">
        <v>189</v>
      </c>
      <c r="AI50" s="342" t="s">
        <v>33</v>
      </c>
      <c r="AJ50" s="349" t="s">
        <v>34</v>
      </c>
      <c r="AK50" s="346" t="s">
        <v>190</v>
      </c>
      <c r="AL50" s="350" t="s">
        <v>153</v>
      </c>
      <c r="AM50" s="350" t="s">
        <v>154</v>
      </c>
      <c r="AN50" s="346" t="s">
        <v>191</v>
      </c>
      <c r="AO50" s="350" t="s">
        <v>192</v>
      </c>
      <c r="AP50" s="350" t="s">
        <v>41</v>
      </c>
      <c r="AQ50" s="349" t="s">
        <v>193</v>
      </c>
      <c r="AR50" s="351"/>
      <c r="AS50" s="351"/>
      <c r="BA50" s="340"/>
      <c r="BB50" s="341"/>
      <c r="BC50" s="341"/>
      <c r="BD50" s="341"/>
      <c r="BE50" s="352" t="n">
        <f aca="false">AVERAGE(BE27:BE30)</f>
        <v>57.5</v>
      </c>
      <c r="BS50" s="5"/>
      <c r="BT50" s="5"/>
      <c r="BU50" s="5"/>
    </row>
    <row r="51" customFormat="false" ht="15" hidden="false" customHeight="false" outlineLevel="0" collapsed="false">
      <c r="B51" s="353" t="s">
        <v>117</v>
      </c>
      <c r="C51" s="354" t="n">
        <f aca="false">IF(C5=0,"no data",AVERAGE(C5:C11))</f>
        <v>90.11</v>
      </c>
      <c r="D51" s="354" t="n">
        <f aca="false">IF(D5=0,"no data",AVERAGE(D5:D11))*100</f>
        <v>64</v>
      </c>
      <c r="E51" s="354" t="n">
        <f aca="false">IF(E5=0,"no data",AVERAGE(E5:E11))</f>
        <v>76.5871428571429</v>
      </c>
      <c r="F51" s="354" t="n">
        <f aca="false">IF(F5=0,"no data",AVERAGE(F5:F11))</f>
        <v>97.8571428571429</v>
      </c>
      <c r="G51" s="354" t="n">
        <f aca="false">IF(G5=0,"no data",AVERAGE(G5:G11))</f>
        <v>82.5714285714286</v>
      </c>
      <c r="H51" s="354" t="n">
        <f aca="false">SUM(H5:H11)+INT(SUM(I5:I11)/60)</f>
        <v>164</v>
      </c>
      <c r="I51" s="354" t="n">
        <f aca="false">SUM(I5:I11)-INT(SUM(I5:I11)/60)*60</f>
        <v>4</v>
      </c>
      <c r="J51" s="354" t="n">
        <f aca="false">SUM(J5:J11)+INT(SUM(K5:K11)/60)</f>
        <v>168</v>
      </c>
      <c r="K51" s="354" t="n">
        <f aca="false">SUM(K5:K11)-INT(SUM(K5:K11)/60)*60</f>
        <v>0</v>
      </c>
      <c r="L51" s="354" t="n">
        <f aca="false">SUM(L5:L11)+INT(SUM(M5:M11)/60)</f>
        <v>0</v>
      </c>
      <c r="M51" s="354" t="n">
        <f aca="false">SUM(M5:M11)-INT(SUM(M5:M11)/60)*60</f>
        <v>0</v>
      </c>
      <c r="N51" s="354" t="n">
        <f aca="false">SUM(N5:N11)+INT(SUM(O5:O11)/60)</f>
        <v>0</v>
      </c>
      <c r="O51" s="354" t="n">
        <f aca="false">SUM(O5:O11)-INT(SUM(O5:O11)/60)*60</f>
        <v>0</v>
      </c>
      <c r="P51" s="354" t="n">
        <f aca="false">SUM(P5:P11)+INT(SUM(Q5:Q11)/60)</f>
        <v>65</v>
      </c>
      <c r="Q51" s="354" t="n">
        <f aca="false">SUM(Q5:Q11)-INT(SUM(Q5:Q11)/60)*60</f>
        <v>52</v>
      </c>
      <c r="R51" s="355" t="n">
        <f aca="false">IF(C5=0,"no data", AVERAGE(R5:R11))</f>
        <v>3493.42857142857</v>
      </c>
      <c r="S51" s="355" t="n">
        <f aca="false">IF(D5=0,"no data", AVERAGE(S5:S11))</f>
        <v>3140.85714285714</v>
      </c>
      <c r="T51" s="355" t="n">
        <f aca="false">IF(E5=0,"no data", AVERAGE(T5:T11))</f>
        <v>3073.71428571429</v>
      </c>
      <c r="U51" s="356" t="n">
        <f aca="false">IF(U5=0,"no data", SUM(U5:U11))</f>
        <v>21128</v>
      </c>
      <c r="V51" s="356" t="n">
        <f aca="false">IF(V5=0,"no data", SUM(V5:V11))</f>
        <v>21851</v>
      </c>
      <c r="W51" s="357" t="n">
        <f aca="false">IF(W5=0,"no data", AVERAGE(W5:W11))</f>
        <v>41</v>
      </c>
      <c r="X51" s="358" t="n">
        <f aca="false">IF(AND(X5=0,X6=0,X7=0,X8=0,X9=0,X10=0,X11=0),"No outage",SUM(X5:X11))</f>
        <v>218</v>
      </c>
      <c r="Y51" s="357" t="n">
        <f aca="false">IF(Y5=0,"no data", AVERAGE(Y5:Y11))</f>
        <v>43.8571428571429</v>
      </c>
      <c r="Z51" s="358" t="str">
        <f aca="false">IF(AND(Z5=0,Z6=0,Z7=0,Z8=0,Z9=0,Z10=0,Z11=0),"No outage",SUM(Z5:Z11))</f>
        <v>No outage</v>
      </c>
      <c r="AA51" s="359" t="str">
        <f aca="false">IF(AND(AB5=0,AB6=0,AB7=0,AB8=0,AB9=0, AB10=0,AB11=0),"No outage",SUM(AB5:AB11))</f>
        <v>No outage</v>
      </c>
      <c r="AB51" s="359" t="n">
        <f aca="false">IF(AA5=0,"no data", AVERAGE(AA5:AA11))</f>
        <v>57</v>
      </c>
      <c r="AC51" s="354" t="str">
        <f aca="false">IF(Z5=0,"no data", SUM(AC5:AC11))</f>
        <v>no data</v>
      </c>
      <c r="AD51" s="354" t="n">
        <f aca="false">IF(AD5=0,"no data", SUM(AD5:AD11))</f>
        <v>-388</v>
      </c>
      <c r="AE51" s="357" t="n">
        <f aca="false">IF(AE5=0,"no data", AVERAGE(AE5:AE11))</f>
        <v>138.428571428571</v>
      </c>
      <c r="AF51" s="360" t="n">
        <f aca="false">IF(AF5=0,"no data", AVERAGE(AF5:AF11))</f>
        <v>0.939828138679405</v>
      </c>
      <c r="AG51" s="359" t="n">
        <f aca="false">IF(AG5=0,"no data", AVERAGE(AG5:AG11))</f>
        <v>145.559523809524</v>
      </c>
      <c r="AH51" s="360" t="n">
        <f aca="false">IF(AH5=0,"no data", AVERAGE(AH5:AH11))</f>
        <v>0.864336222756741</v>
      </c>
      <c r="AI51" s="360" t="n">
        <f aca="false">IF(AI5=0,"no data", AVERAGE(AI5:AI11))</f>
        <v>0.993755589090096</v>
      </c>
      <c r="AJ51" s="360" t="n">
        <f aca="false">IF(AJ5=0,"no data", AVERAGE(AJ5:AJ11))</f>
        <v>0.917585090923793</v>
      </c>
      <c r="AK51" s="359" t="n">
        <f aca="false">IF(AK5=0,"no data", SUM(AK5:AK11))</f>
        <v>62.529</v>
      </c>
      <c r="AL51" s="359" t="n">
        <f aca="false">IF(AL5=0,"no data", AVERAGE(AL5:AL11))</f>
        <v>150.09</v>
      </c>
      <c r="AM51" s="359" t="n">
        <f aca="false">AK51*AL51</f>
        <v>9384.97761</v>
      </c>
      <c r="AN51" s="359" t="n">
        <f aca="false">IF(AN5=0,"no data", SUM(AN5:AN11))</f>
        <v>178.798</v>
      </c>
      <c r="AO51" s="359" t="n">
        <f aca="false">IF(AO5=0,"no data", AVERAGE(AO5:AO11))</f>
        <v>989.248714285714</v>
      </c>
      <c r="AP51" s="359" t="n">
        <f aca="false">AN51*AO51</f>
        <v>176875.691616857</v>
      </c>
      <c r="AQ51" s="361" t="n">
        <f aca="false">IF(AQ5=0,"no data", AVERAGE(AQ5:AQ11))</f>
        <v>8817.15807936804</v>
      </c>
      <c r="AR51" s="362"/>
      <c r="AS51" s="363"/>
      <c r="BA51" s="340"/>
      <c r="BB51" s="341"/>
      <c r="BC51" s="341"/>
      <c r="BD51" s="341"/>
      <c r="BS51" s="5"/>
      <c r="BT51" s="5"/>
      <c r="BU51" s="5"/>
    </row>
    <row r="52" customFormat="false" ht="15" hidden="false" customHeight="false" outlineLevel="0" collapsed="false">
      <c r="B52" s="353" t="s">
        <v>118</v>
      </c>
      <c r="C52" s="364" t="n">
        <f aca="false">IF(C12=0,"no data", AVERAGE(C12:C18))</f>
        <v>91.86</v>
      </c>
      <c r="D52" s="365" t="n">
        <f aca="false">IF(D12=0,"no data", AVERAGE(D12:D18))</f>
        <v>0.6328</v>
      </c>
      <c r="E52" s="358" t="n">
        <f aca="false">IF(E12=0,"no data", AVERAGE(E12:E18))</f>
        <v>77.5728571428572</v>
      </c>
      <c r="F52" s="364" t="n">
        <f aca="false">IF(F12=0,"no data", AVERAGE(F12:F18))</f>
        <v>99.5714285714286</v>
      </c>
      <c r="G52" s="364" t="n">
        <f aca="false">IF(G12=0,"no data", AVERAGE(G12:G18))</f>
        <v>83</v>
      </c>
      <c r="H52" s="364" t="n">
        <f aca="false">SUM(H12:H18)+INT(SUM(I12:I18)/60)</f>
        <v>140</v>
      </c>
      <c r="I52" s="364" t="n">
        <f aca="false">SUM(I12:I18)-INT(SUM(J12:J18)/60)</f>
        <v>66</v>
      </c>
      <c r="J52" s="364" t="n">
        <f aca="false">SUM(J12:J18)+INT(SUM(K12:K18)/60)</f>
        <v>162</v>
      </c>
      <c r="K52" s="364" t="n">
        <f aca="false">SUM(K12:K18)-INT(SUM(L12:L18)/60)*60</f>
        <v>36</v>
      </c>
      <c r="L52" s="364" t="n">
        <f aca="false">SUM(L12:L18)+INT(SUM(M12:M18)/60)</f>
        <v>21</v>
      </c>
      <c r="M52" s="364" t="n">
        <f aca="false">SUM(M12:M18)-INT(SUM(N12:N18)/60)*60</f>
        <v>151</v>
      </c>
      <c r="N52" s="364" t="n">
        <f aca="false">SUM(N12:N18)+INT(SUM(O12:O18)/60)</f>
        <v>0</v>
      </c>
      <c r="O52" s="364" t="n">
        <v>0</v>
      </c>
      <c r="P52" s="364" t="n">
        <f aca="false">SUM(P12:P18)+INT(SUM(Q12:Q18)/60)</f>
        <v>0</v>
      </c>
      <c r="Q52" s="364" t="n">
        <f aca="false">SUM(Q8:Q12)-INT(SUM(Q12:Q18)/60)*60</f>
        <v>52</v>
      </c>
      <c r="R52" s="356" t="n">
        <f aca="false">IF(R12=0,"no data", AVERAGE(R12:R18))</f>
        <v>3478.57142857143</v>
      </c>
      <c r="S52" s="356" t="n">
        <f aca="false">IF(S12=0,"no data", AVERAGE(S12:S18))</f>
        <v>2982.42857142857</v>
      </c>
      <c r="T52" s="356" t="n">
        <f aca="false">IF(T12=0,"no data", AVERAGE(T12:T18))</f>
        <v>2751.42857142857</v>
      </c>
      <c r="U52" s="356" t="n">
        <f aca="false">IF(U12=0,"no data", SUM(U12:U18))</f>
        <v>18771</v>
      </c>
      <c r="V52" s="356" t="n">
        <f aca="false">IF(V12=0,"no data", SUM(V12:V18))</f>
        <v>19433</v>
      </c>
      <c r="W52" s="356" t="n">
        <f aca="false">IF(W12=0,"no data", AVERAGE(W12:W18))</f>
        <v>40.8571428571429</v>
      </c>
      <c r="X52" s="358" t="str">
        <f aca="false">IF(AND(X12=0,X13=0,X14=0,X15=0,X16=0,X17=0,X18=0),"No outage",SUM(X12:X18))</f>
        <v>No outage</v>
      </c>
      <c r="Y52" s="356" t="n">
        <f aca="false">IF(Y12=0,"no data", AVERAGE(Y12:Y18))</f>
        <v>43.4285714285714</v>
      </c>
      <c r="Z52" s="358" t="str">
        <f aca="false">IF(AND(Z12=0,Z13=0,Z14=0,Z15=0,Z16=0,Z17=0,Z18=0),"No outage",SUM(Z12:Z18))</f>
        <v>No outage</v>
      </c>
      <c r="AA52" s="359" t="str">
        <f aca="false">IF(AND(AB12=0,AB13=0,AB14=0,AB15=0,AB16=0, AB17=0,AB18=0),"No outage",SUM(AB12:AB18))</f>
        <v>No outage</v>
      </c>
      <c r="AB52" s="359" t="n">
        <f aca="false">IF(AA6=12,"no data", AVERAGE(AA12:AA18))</f>
        <v>57</v>
      </c>
      <c r="AC52" s="356" t="n">
        <f aca="false">IF(AC12=0,"no data", SUM(AC12:AC18))</f>
        <v>662</v>
      </c>
      <c r="AD52" s="356" t="n">
        <f aca="false">IF(AD12=0,"no data", SUM(AD12:AD18))</f>
        <v>-489</v>
      </c>
      <c r="AE52" s="356" t="n">
        <f aca="false">IF(AE12=0,"no data", AVERAGE(AE12:AE18))</f>
        <v>126.857142857143</v>
      </c>
      <c r="AF52" s="366" t="n">
        <f aca="false">IF(AF12=0,"no data", AVERAGE(AF12:AF18))</f>
        <v>0.912191371533379</v>
      </c>
      <c r="AG52" s="356" t="n">
        <f aca="false">IF(AG12=0,"no data", AVERAGE(AG12:AG18))</f>
        <v>144.940476190476</v>
      </c>
      <c r="AH52" s="366" t="n">
        <f aca="false">IF(AH12=0,"no data", AVERAGE(AH12:AH18))</f>
        <v>0.772066061096254</v>
      </c>
      <c r="AI52" s="366" t="n">
        <f aca="false">IF(AI12=0,"no data", AVERAGE(AI12:AI18))</f>
        <v>1</v>
      </c>
      <c r="AJ52" s="366" t="n">
        <f aca="false">IF(AJ12=0,"no data", AVERAGE(AJ12:AJ18))</f>
        <v>0.857424935410669</v>
      </c>
      <c r="AK52" s="367" t="n">
        <f aca="false">IF(AK12=0,"no data",SUM(AK12:AK18))</f>
        <v>63.227</v>
      </c>
      <c r="AL52" s="368" t="n">
        <f aca="false">IF(AL12=0,"no data", AVERAGE(AL12:AL18))</f>
        <v>150.805714285714</v>
      </c>
      <c r="AM52" s="358" t="n">
        <f aca="false">AK52*AL52</f>
        <v>9534.99289714286</v>
      </c>
      <c r="AN52" s="358" t="n">
        <f aca="false">IF(AN12=0,"no data", SUM(AN12:AN18))</f>
        <v>157.023</v>
      </c>
      <c r="AO52" s="367" t="n">
        <f aca="false">IF(AO12=0,"no data",AVERAGE(AO12:AO18))</f>
        <v>991.665367485849</v>
      </c>
      <c r="AP52" s="358" t="n">
        <f aca="false">AN52*AO52</f>
        <v>155714.27099873</v>
      </c>
      <c r="AQ52" s="369" t="n">
        <f aca="false">IF(AQ12=0,"no data", AVERAGE(AQ12:AQ18))</f>
        <v>8808.5046790494</v>
      </c>
      <c r="AR52" s="362"/>
      <c r="AS52" s="363"/>
      <c r="BA52" s="340"/>
      <c r="BC52" s="341"/>
      <c r="BS52" s="5"/>
      <c r="BT52" s="5"/>
      <c r="BU52" s="5"/>
    </row>
    <row r="53" customFormat="false" ht="15" hidden="false" customHeight="false" outlineLevel="0" collapsed="false">
      <c r="A53" s="341"/>
      <c r="B53" s="353" t="s">
        <v>120</v>
      </c>
      <c r="C53" s="358" t="n">
        <f aca="false">IF(C19=0,"no data", AVERAGE(C19:C25))</f>
        <v>96.69</v>
      </c>
      <c r="D53" s="365" t="n">
        <f aca="false">IF(D19=0,"no data", AVERAGE(D19:D25))</f>
        <v>0.577285714285714</v>
      </c>
      <c r="E53" s="358" t="n">
        <f aca="false">IF(E19=0,"no data", AVERAGE(E19:E25))</f>
        <v>78.7142857142857</v>
      </c>
      <c r="F53" s="358" t="n">
        <f aca="false">IF(F19=0,"no data", AVERAGE(F19:F25))</f>
        <v>105.285714285714</v>
      </c>
      <c r="G53" s="358" t="n">
        <f aca="false">IF(G19=0,"no data", AVERAGE(G19:G25))</f>
        <v>88.7142857142857</v>
      </c>
      <c r="H53" s="364" t="n">
        <f aca="false">SUM(H19:H25)+INT(SUM(I19:I25)/60)</f>
        <v>168</v>
      </c>
      <c r="I53" s="364" t="n">
        <f aca="false">SUM(I19:I25)-INT(SUM(I25:I25)/60)*60</f>
        <v>0</v>
      </c>
      <c r="J53" s="364" t="n">
        <f aca="false">SUM(J19:J25)+INT(SUM(K19:K25)/60)</f>
        <v>168</v>
      </c>
      <c r="K53" s="364" t="n">
        <f aca="false">SUM(K19:K25)-INT(SUM(K19:K25)/60)*60</f>
        <v>0</v>
      </c>
      <c r="L53" s="364" t="n">
        <f aca="false">SUM(L19:L25)+INT(SUM(M19:M25)/60)</f>
        <v>0</v>
      </c>
      <c r="M53" s="364" t="n">
        <f aca="false">SUM(M19:M25)-INT(SUM(M19:M25)/60)*60</f>
        <v>0</v>
      </c>
      <c r="N53" s="364" t="n">
        <f aca="false">SUM(N19:N25)+INT(SUM(O19:O25)/60)</f>
        <v>0</v>
      </c>
      <c r="O53" s="364" t="n">
        <f aca="false">SUM(O19:O25)-INT(SUM(O19:O25)/60)*60</f>
        <v>0</v>
      </c>
      <c r="P53" s="364" t="n">
        <f aca="false">SUM(P19:P25)+INT(SUM(Q19:Q25)/60)</f>
        <v>0</v>
      </c>
      <c r="Q53" s="364" t="n">
        <f aca="false">SUM(Q19:Q25)-INT(SUM(Q19:Q25)/60)*60</f>
        <v>0</v>
      </c>
      <c r="R53" s="356" t="n">
        <f aca="false">IF(R19=0,"no data", AVERAGE(R19:R25))</f>
        <v>3430.14285714286</v>
      </c>
      <c r="S53" s="356" t="n">
        <f aca="false">IF(S19=0,"no data", AVERAGE(S19:S25))</f>
        <v>2934.71428571429</v>
      </c>
      <c r="T53" s="356" t="n">
        <f aca="false">IF(T19=0,"no data", AVERAGE(T19:T25))</f>
        <v>2934.71428571429</v>
      </c>
      <c r="U53" s="370" t="n">
        <f aca="false">IF(U19=0,"no data", SUM(U19:U25))</f>
        <v>20043</v>
      </c>
      <c r="V53" s="370" t="n">
        <f aca="false">IF(V19=0,"no data", SUM(V19:V25))</f>
        <v>20749</v>
      </c>
      <c r="W53" s="370" t="n">
        <f aca="false">IF(W19=0,"no data", AVERAGE(W19:W25))</f>
        <v>40.5714285714286</v>
      </c>
      <c r="X53" s="358" t="str">
        <f aca="false">IF(AND(X19=0,X20=0,X21=0,X22=0,X23=0,X24=0,X25=0),"No outage",SUM(X19:X25))</f>
        <v>No outage</v>
      </c>
      <c r="Y53" s="370" t="n">
        <f aca="false">IF(Y19=0,"no data", AVERAGE(Y19:Y25))</f>
        <v>42.7142857142857</v>
      </c>
      <c r="Z53" s="358" t="str">
        <f aca="false">IF(AND(Z19=0,Z20=0,Z21=0,Z22=0,Z23=0,Z24=0,Z25=0),"No outage",SUM(Z19:Z25))</f>
        <v>No outage</v>
      </c>
      <c r="AA53" s="359" t="str">
        <f aca="false">IF(AND(AB19=0,AB20=0,AB21=0,AB22=0,AB23=0, AB24=0,AB25=0),"No outage",SUM(AB19:AB25))</f>
        <v>No outage</v>
      </c>
      <c r="AB53" s="359" t="n">
        <f aca="false">IF(AA19=0,"no data", AVERAGE(AA19:AA25))</f>
        <v>57</v>
      </c>
      <c r="AC53" s="358" t="n">
        <f aca="false">IF(AC19=0,"no data", SUM(AC19:AC25))</f>
        <v>706</v>
      </c>
      <c r="AD53" s="370" t="n">
        <f aca="false">IF(AD19=0,"no data", SUM(AD19:AD25))</f>
        <v>-500</v>
      </c>
      <c r="AE53" s="358" t="n">
        <f aca="false">IF(AE19=0,"no data", AVERAGE(AE19:AE25))</f>
        <v>124.857142857143</v>
      </c>
      <c r="AF53" s="366" t="n">
        <f aca="false">IF(AF19=0,"no data", AVERAGE(AF19:AF25))</f>
        <v>0.98919334470391</v>
      </c>
      <c r="AG53" s="358" t="n">
        <f aca="false">IF(AG19=0,"no data", AVERAGE(AG19:AG25))</f>
        <v>142.922619047619</v>
      </c>
      <c r="AH53" s="366" t="n">
        <f aca="false">IF(AH19=0,"no data", AVERAGE(AH19:AH25))</f>
        <v>0.834752435096959</v>
      </c>
      <c r="AI53" s="366" t="n">
        <f aca="false">IF(AI19=0,"no data", AVERAGE(AI19:AI25))</f>
        <v>1</v>
      </c>
      <c r="AJ53" s="366" t="n">
        <f aca="false">IF(AJ19=0,"no data", AVERAGE(AJ19:AJ25))</f>
        <v>0.882873865909443</v>
      </c>
      <c r="AK53" s="358" t="n">
        <f aca="false">IF(AK19=0,"no data", SUM(AK19:AK25))</f>
        <v>59.599</v>
      </c>
      <c r="AL53" s="358" t="n">
        <f aca="false">IF(AL19=0,"no data", AVERAGE(AL19:AL25))</f>
        <v>155.662857142857</v>
      </c>
      <c r="AM53" s="358" t="n">
        <f aca="false">AK53*AL53</f>
        <v>9277.35062285714</v>
      </c>
      <c r="AN53" s="358" t="n">
        <f aca="false">IF(AN19=0,"no data", SUM(AN19:AN24))</f>
        <v>144.214</v>
      </c>
      <c r="AO53" s="358" t="n">
        <f aca="false">IF(AO19=0,"no data", AVERAGE(AO19:AO24))</f>
        <v>986.58419088168</v>
      </c>
      <c r="AP53" s="358" t="n">
        <f aca="false">AN53*AO53</f>
        <v>142279.252503811</v>
      </c>
      <c r="AQ53" s="369" t="n">
        <f aca="false">IF(AQ19=0,"no data", AVERAGE(AQ19:AQ25))</f>
        <v>8734.85663722507</v>
      </c>
      <c r="AR53" s="362"/>
      <c r="AS53" s="363"/>
      <c r="AT53" s="341"/>
      <c r="AU53" s="341"/>
      <c r="AV53" s="341"/>
      <c r="AW53" s="341"/>
      <c r="AY53" s="341"/>
      <c r="AZ53" s="341"/>
      <c r="BA53" s="340"/>
      <c r="BB53" s="341"/>
      <c r="BC53" s="341"/>
      <c r="BD53" s="341"/>
      <c r="BE53" s="341"/>
      <c r="BF53" s="341"/>
      <c r="BG53" s="341"/>
      <c r="BS53" s="5"/>
      <c r="BT53" s="5"/>
      <c r="BU53" s="5"/>
    </row>
    <row r="54" customFormat="false" ht="15" hidden="false" customHeight="false" outlineLevel="0" collapsed="false">
      <c r="B54" s="353" t="s">
        <v>121</v>
      </c>
      <c r="C54" s="358" t="n">
        <f aca="false">IF(C26=0,"no data", AVERAGE(C26:C32))</f>
        <v>92.62</v>
      </c>
      <c r="D54" s="358" t="n">
        <f aca="false">IF(D26=0,"no data", AVERAGE(D26:D32))</f>
        <v>0.6682</v>
      </c>
      <c r="E54" s="358" t="n">
        <f aca="false">IF(E26=0,"no data", AVERAGE(E26:E32))</f>
        <v>80.6285714285714</v>
      </c>
      <c r="F54" s="358" t="n">
        <f aca="false">IF(F26=0,"no data", AVERAGE(F26:F32))</f>
        <v>102.285714285714</v>
      </c>
      <c r="G54" s="358" t="n">
        <f aca="false">IF(G26=0,"no data", AVERAGE(G26:G32))</f>
        <v>85.1428571428571</v>
      </c>
      <c r="H54" s="364" t="n">
        <f aca="false">SUM(H26:H32)+INT(SUM(I26:I32)/60)</f>
        <v>168</v>
      </c>
      <c r="I54" s="364" t="n">
        <f aca="false">SUM(I26:I32)-INT(SUM(I26:I32)/60)*60</f>
        <v>0</v>
      </c>
      <c r="J54" s="364" t="n">
        <f aca="false">SUM(J26:J32)+INT(SUM(K26:K32)/60)</f>
        <v>168</v>
      </c>
      <c r="K54" s="364" t="n">
        <f aca="false">SUM(K26:K32)-INT(SUM(K26:K32)/60)*60</f>
        <v>0</v>
      </c>
      <c r="L54" s="364" t="n">
        <f aca="false">SUM(L26:L32)+INT(SUM(M26:M32)/60)</f>
        <v>0</v>
      </c>
      <c r="M54" s="364" t="n">
        <f aca="false">SUM(M26:M32)-INT(SUM(M26:M32)/60)*60</f>
        <v>0</v>
      </c>
      <c r="N54" s="364" t="n">
        <f aca="false">SUM(N26:N32)+INT(SUM(O26:O32)/60)</f>
        <v>0</v>
      </c>
      <c r="O54" s="364" t="n">
        <f aca="false">SUM(O26:O32)-INT(SUM(O26:O32)/60)*60</f>
        <v>0</v>
      </c>
      <c r="P54" s="364" t="n">
        <f aca="false">SUM(P26:P32)+INT(SUM(Q26:Q32)/60)</f>
        <v>0</v>
      </c>
      <c r="Q54" s="364" t="n">
        <f aca="false">SUM(Q26:Q32)-INT(SUM(Q26:Q32)/60)*60</f>
        <v>0</v>
      </c>
      <c r="R54" s="356" t="n">
        <f aca="false">IF(R26=0,"no data", AVERAGE(R26:R32))</f>
        <v>3471.57142857143</v>
      </c>
      <c r="S54" s="356" t="n">
        <f aca="false">IF(S26=0,"no data", AVERAGE(S26:S32))</f>
        <v>2931.57142857143</v>
      </c>
      <c r="T54" s="356" t="n">
        <f aca="false">IF(T26=0,"no data", AVERAGE(T26:T32))</f>
        <v>2931.57142857143</v>
      </c>
      <c r="U54" s="356" t="n">
        <f aca="false">IF(U26=0,"no data", SUM(U26:U32))</f>
        <v>20013</v>
      </c>
      <c r="V54" s="356" t="n">
        <f aca="false">IF(V26=0,"no data", SUM(V26:V32))</f>
        <v>20718</v>
      </c>
      <c r="W54" s="370" t="n">
        <f aca="false">IF(W26=0,"no data", AVERAGE(W26:W32))</f>
        <v>40</v>
      </c>
      <c r="X54" s="358" t="str">
        <f aca="false">IF(AND(X26=0,X27=0,X28=0,X29=0,X30=0,X31=0,X32=0),"No outage",SUM(X26:X32))</f>
        <v>No outage</v>
      </c>
      <c r="Y54" s="370" t="n">
        <f aca="false">IF(Y26=0,"no data", AVERAGE(Y26:Y32))</f>
        <v>42.8571428571429</v>
      </c>
      <c r="Z54" s="358" t="str">
        <f aca="false">IF(AND(Z26=0,Z27=0,Z28=0,Z29=0,Z30=0,Z31=0,Z32=0),"No outage",SUM(Z26:Z32))</f>
        <v>No outage</v>
      </c>
      <c r="AA54" s="358" t="n">
        <f aca="false">IF(AND(AA26=0,AA27=0,AA28=0,AA29=0,AA30=0,AA31=0,AA32=0),"No outage",SUM(AA26:AA32))</f>
        <v>399</v>
      </c>
      <c r="AB54" s="359" t="n">
        <f aca="false">IF(AA26=0,"no data", AVERAGE(AA26:AA32))</f>
        <v>57</v>
      </c>
      <c r="AC54" s="356" t="n">
        <f aca="false">IF(AC26=0,"no data", SUM(AC26:AC32))</f>
        <v>705</v>
      </c>
      <c r="AD54" s="356" t="n">
        <f aca="false">IF(AD26=0,"no data", SUM(AD26:AD32))</f>
        <v>-508</v>
      </c>
      <c r="AE54" s="370" t="n">
        <f aca="false">IF(AE26=0,"no data", AVERAGE(AE26:AE32))</f>
        <v>125.571428571429</v>
      </c>
      <c r="AF54" s="365" t="n">
        <f aca="false">IF(AF26=0,"no data", AVERAGE(AF26:AF32))</f>
        <v>0.982090325018896</v>
      </c>
      <c r="AG54" s="358" t="n">
        <f aca="false">IF(AG26=0,"no data", AVERAGE(AG26:AG32))</f>
        <v>144.64880952381</v>
      </c>
      <c r="AH54" s="365" t="n">
        <f aca="false">IF(AH26=0,"no data", AVERAGE(AH26:AH32))</f>
        <v>0.823553151815461</v>
      </c>
      <c r="AI54" s="365" t="n">
        <f aca="false">IF(AI26=0,"no data", AVERAGE(AI26:AI32))</f>
        <v>1</v>
      </c>
      <c r="AJ54" s="365" t="n">
        <f aca="false">IF(AJ26=0,"no data", AVERAGE(AJ26:AJ32))</f>
        <v>0.881507854940537</v>
      </c>
      <c r="AK54" s="356" t="n">
        <f aca="false">IF(AK26=0,"no data", SUM(AK26:AK32))</f>
        <v>55.827</v>
      </c>
      <c r="AL54" s="358" t="n">
        <f aca="false">IF(AL26=0,"no data", AVERAGE(AL26:AL32))</f>
        <v>154.897142857143</v>
      </c>
      <c r="AM54" s="358" t="n">
        <f aca="false">AK54*AL54</f>
        <v>8647.44279428571</v>
      </c>
      <c r="AN54" s="358" t="n">
        <f aca="false">IF(AN26=0,"no data", SUM(AN26:AN32))</f>
        <v>168.329891</v>
      </c>
      <c r="AO54" s="358" t="n">
        <f aca="false">IF(AO26=0,"no data", AVERAGE(AO26:AO32))</f>
        <v>985.494284484003</v>
      </c>
      <c r="AP54" s="358" t="n">
        <f aca="false">AN54*AO54</f>
        <v>165888.145488315</v>
      </c>
      <c r="AQ54" s="369" t="n">
        <f aca="false">IF(AQ26=0,"no data", AVERAGE(AQ26:AQ32))</f>
        <v>8721.10882398283</v>
      </c>
      <c r="AR54" s="362"/>
      <c r="AS54" s="363"/>
      <c r="BA54" s="340"/>
      <c r="BC54" s="341"/>
      <c r="BS54" s="5"/>
      <c r="BT54" s="5"/>
      <c r="BU54" s="5"/>
    </row>
    <row r="55" customFormat="false" ht="15" hidden="false" customHeight="false" outlineLevel="0" collapsed="false">
      <c r="B55" s="353" t="s">
        <v>122</v>
      </c>
      <c r="C55" s="358" t="e">
        <f aca="false">IF(#REF!=0,"no data", AVERAGE(#REF!))</f>
        <v>#REF!</v>
      </c>
      <c r="D55" s="358" t="e">
        <f aca="false">IF(#REF!=0,"no data", AVERAGE(#REF!))</f>
        <v>#REF!</v>
      </c>
      <c r="E55" s="358" t="e">
        <f aca="false">IF(#REF!=0,"no data", AVERAGE(#REF!))</f>
        <v>#REF!</v>
      </c>
      <c r="F55" s="358" t="e">
        <f aca="false">IF(#REF!=0,"no data", AVERAGE(#REF!))</f>
        <v>#REF!</v>
      </c>
      <c r="G55" s="358" t="e">
        <f aca="false">IF(#REF!=0,"no data", AVERAGE(#REF!))</f>
        <v>#REF!</v>
      </c>
      <c r="H55" s="364" t="e">
        <f aca="false">SUM(#REF!)+INT(SUM(#REF!)/60)</f>
        <v>#REF!</v>
      </c>
      <c r="I55" s="364" t="e">
        <f aca="false">SUM(#REF!)-INT(SUM(#REF!)/60)*60</f>
        <v>#REF!</v>
      </c>
      <c r="J55" s="364" t="e">
        <f aca="false">SUM(#REF!)+INT(SUM(#REF!)/60)</f>
        <v>#REF!</v>
      </c>
      <c r="K55" s="364" t="e">
        <f aca="false">SUM(#REF!)-INT(SUM(#REF!)/60)*60</f>
        <v>#REF!</v>
      </c>
      <c r="L55" s="364" t="e">
        <f aca="false">SUM(#REF!)+INT(SUM(#REF!)/60)</f>
        <v>#REF!</v>
      </c>
      <c r="M55" s="364" t="e">
        <f aca="false">SUM(#REF!)-INT(SUM(#REF!)/60)*60</f>
        <v>#REF!</v>
      </c>
      <c r="N55" s="364" t="e">
        <f aca="false">SUM(#REF!)+INT(SUM(#REF!)/60)</f>
        <v>#REF!</v>
      </c>
      <c r="O55" s="364" t="e">
        <f aca="false">SUM(#REF!)-INT(SUM(#REF!)/60)*60</f>
        <v>#REF!</v>
      </c>
      <c r="P55" s="364" t="e">
        <f aca="false">SUM(#REF!)+INT(SUM(#REF!)/60)</f>
        <v>#REF!</v>
      </c>
      <c r="Q55" s="364" t="e">
        <f aca="false">SUM(#REF!)-INT(SUM(#REF!)/60)*60</f>
        <v>#REF!</v>
      </c>
      <c r="R55" s="356" t="e">
        <f aca="false">IF(#REF!=0,"no data", AVERAGE(#REF!))</f>
        <v>#REF!</v>
      </c>
      <c r="S55" s="356" t="e">
        <f aca="false">IF(#REF!=0,"no data", AVERAGE(#REF!))</f>
        <v>#REF!</v>
      </c>
      <c r="T55" s="356" t="e">
        <f aca="false">IF(#REF!=0,"no data", AVERAGE(#REF!))</f>
        <v>#REF!</v>
      </c>
      <c r="U55" s="356" t="e">
        <f aca="false">IF(#REF!=0,"no data", SUM(#REF!))</f>
        <v>#REF!</v>
      </c>
      <c r="V55" s="356" t="e">
        <f aca="false">IF(#REF!=0,"no data", SUM(#REF!))</f>
        <v>#REF!</v>
      </c>
      <c r="W55" s="370" t="e">
        <f aca="false">IF(#REF!=0,"no data", AVERAGE(#REF!))</f>
        <v>#REF!</v>
      </c>
      <c r="X55" s="358" t="e">
        <f aca="false">IF(AND(#REF!=0,#REF!=0,#REF!=0,#REF!=0,#REF!=0,#REF!=0,#REF!=0),"No outage",SUM(#REF!))</f>
        <v>#REF!</v>
      </c>
      <c r="Y55" s="370" t="e">
        <f aca="false">IF(#REF!=0,"no data", AVERAGE(#REF!))</f>
        <v>#REF!</v>
      </c>
      <c r="Z55" s="358" t="e">
        <f aca="false">IF(AND(#REF!=0,#REF!=0,#REF!=0,#REF!=0,#REF!=0,#REF!=0,#REF!=0),"No outage",SUM(#REF!))</f>
        <v>#REF!</v>
      </c>
      <c r="AA55" s="358" t="e">
        <f aca="false">IF(AND(#REF!=0,#REF!=0,#REF!=0,#REF!=0,#REF!=0,#REF!=0,#REF!=0),"No outage",SUM(#REF!))</f>
        <v>#REF!</v>
      </c>
      <c r="AB55" s="359" t="e">
        <f aca="false">IF(#REF!=0,"no data", AVERAGE(#REF!))</f>
        <v>#REF!</v>
      </c>
      <c r="AC55" s="356" t="e">
        <f aca="false">IF(#REF!=0,"no data", SUM(#REF!))</f>
        <v>#REF!</v>
      </c>
      <c r="AD55" s="356" t="e">
        <f aca="false">IF(#REF!=0,"no data", SUM(#REF!))</f>
        <v>#REF!</v>
      </c>
      <c r="AE55" s="370" t="e">
        <f aca="false">IF(#REF!=0,"no data", AVERAGE(#REF!))</f>
        <v>#REF!</v>
      </c>
      <c r="AF55" s="365" t="e">
        <f aca="false">IF(#REF!=0,"no data", AVERAGE(#REF!))</f>
        <v>#REF!</v>
      </c>
      <c r="AG55" s="358" t="e">
        <f aca="false">IF(#REF!=0,"no data", AVERAGE(#REF!))</f>
        <v>#REF!</v>
      </c>
      <c r="AH55" s="365" t="e">
        <f aca="false">IF(#REF!=0,"no data", AVERAGE(#REF!))</f>
        <v>#REF!</v>
      </c>
      <c r="AI55" s="365" t="e">
        <f aca="false">IF(AI27=0,"no data", AVERAGE(#REF!))</f>
        <v>#REF!</v>
      </c>
      <c r="AJ55" s="365" t="e">
        <f aca="false">IF(#REF!=0,"no data", AVERAGE(#REF!))</f>
        <v>#REF!</v>
      </c>
      <c r="AK55" s="356" t="e">
        <f aca="false">IF(#REF!=0,"no data", SUM(#REF!))</f>
        <v>#REF!</v>
      </c>
      <c r="AL55" s="358" t="e">
        <f aca="false">IF(#REF!=0,"no data", AVERAGE(#REF!))</f>
        <v>#REF!</v>
      </c>
      <c r="AM55" s="358" t="e">
        <f aca="false">AK55*AL55</f>
        <v>#REF!</v>
      </c>
      <c r="AN55" s="358" t="e">
        <f aca="false">IF(#REF!=0,"no data", SUM(#REF!))</f>
        <v>#REF!</v>
      </c>
      <c r="AO55" s="358" t="e">
        <f aca="false">IF(#REF!=0,"no data", AVERAGE(#REF!))</f>
        <v>#REF!</v>
      </c>
      <c r="AP55" s="358" t="e">
        <f aca="false">AN55*AO55</f>
        <v>#REF!</v>
      </c>
      <c r="AQ55" s="358" t="e">
        <f aca="false">IF(#REF!=0,"no data", AVERAGE(#REF!))</f>
        <v>#REF!</v>
      </c>
      <c r="AR55" s="362"/>
      <c r="AS55" s="363"/>
      <c r="BA55" s="340"/>
      <c r="BC55" s="341"/>
      <c r="BS55" s="5"/>
      <c r="BT55" s="5"/>
      <c r="BU55" s="5"/>
    </row>
    <row r="56" customFormat="false" ht="15" hidden="false" customHeight="false" outlineLevel="0" collapsed="false">
      <c r="B56" s="2"/>
      <c r="C56" s="371"/>
      <c r="D56" s="371"/>
      <c r="E56" s="371"/>
      <c r="F56" s="371"/>
      <c r="G56" s="372"/>
      <c r="H56" s="372"/>
      <c r="I56" s="372"/>
      <c r="J56" s="372"/>
      <c r="K56" s="373"/>
      <c r="L56" s="373"/>
      <c r="M56" s="373"/>
      <c r="N56" s="373"/>
      <c r="O56" s="374"/>
      <c r="P56" s="374"/>
      <c r="Q56" s="371"/>
      <c r="R56" s="371"/>
      <c r="S56" s="371"/>
      <c r="T56" s="371"/>
      <c r="U56" s="371"/>
      <c r="V56" s="371"/>
      <c r="W56" s="371"/>
      <c r="X56" s="371"/>
      <c r="Y56" s="371"/>
      <c r="Z56" s="371"/>
      <c r="AA56" s="371"/>
      <c r="AB56" s="371"/>
      <c r="AC56" s="374"/>
      <c r="AD56" s="374"/>
      <c r="AE56" s="371"/>
      <c r="AF56" s="374"/>
      <c r="AG56" s="374"/>
      <c r="AH56" s="371"/>
      <c r="AI56" s="371"/>
      <c r="AJ56" s="371"/>
      <c r="AK56" s="371"/>
      <c r="AL56" s="371"/>
      <c r="AM56" s="371"/>
      <c r="AQ56" s="352"/>
      <c r="AR56" s="352"/>
      <c r="AS56" s="352"/>
      <c r="AT56" s="352"/>
      <c r="BA56" s="340"/>
      <c r="BC56" s="341"/>
      <c r="BS56" s="5"/>
      <c r="BT56" s="5"/>
      <c r="BU56" s="5"/>
    </row>
    <row r="57" customFormat="false" ht="15.75" hidden="false" customHeight="false" outlineLevel="0" collapsed="false">
      <c r="B57" s="2"/>
      <c r="C57" s="371"/>
      <c r="D57" s="371"/>
      <c r="E57" s="371"/>
      <c r="F57" s="371"/>
      <c r="G57" s="372"/>
      <c r="H57" s="372"/>
      <c r="I57" s="372"/>
      <c r="J57" s="372"/>
      <c r="K57" s="373"/>
      <c r="L57" s="373"/>
      <c r="M57" s="373"/>
      <c r="N57" s="373"/>
      <c r="O57" s="374"/>
      <c r="P57" s="374"/>
      <c r="Q57" s="371"/>
      <c r="R57" s="371"/>
      <c r="S57" s="371"/>
      <c r="T57" s="371"/>
      <c r="U57" s="371"/>
      <c r="V57" s="371"/>
      <c r="W57" s="371"/>
      <c r="X57" s="371"/>
      <c r="Y57" s="371"/>
      <c r="Z57" s="371"/>
      <c r="AA57" s="371"/>
      <c r="AB57" s="371"/>
      <c r="AC57" s="374"/>
      <c r="AD57" s="374"/>
      <c r="AE57" s="371"/>
      <c r="AF57" s="374"/>
      <c r="AG57" s="374"/>
      <c r="AH57" s="371"/>
      <c r="AI57" s="371"/>
      <c r="AJ57" s="371"/>
      <c r="AK57" s="371"/>
      <c r="AL57" s="371"/>
      <c r="AM57" s="371"/>
      <c r="AQ57" s="352"/>
      <c r="AR57" s="352"/>
      <c r="AS57" s="352"/>
      <c r="AT57" s="352"/>
      <c r="BA57" s="340"/>
      <c r="BC57" s="341"/>
      <c r="BS57" s="5"/>
      <c r="BT57" s="5"/>
      <c r="BU57" s="5"/>
    </row>
    <row r="58" customFormat="false" ht="16.5" hidden="false" customHeight="false" outlineLevel="0" collapsed="false">
      <c r="B58" s="375" t="s">
        <v>194</v>
      </c>
      <c r="C58" s="376" t="s">
        <v>195</v>
      </c>
      <c r="D58" s="376"/>
      <c r="E58" s="376"/>
      <c r="F58" s="376"/>
      <c r="G58" s="376"/>
      <c r="H58" s="376"/>
      <c r="I58" s="376"/>
      <c r="J58" s="376"/>
      <c r="K58" s="376"/>
      <c r="L58" s="376"/>
      <c r="M58" s="376"/>
      <c r="N58" s="376"/>
      <c r="O58" s="376"/>
      <c r="P58" s="376"/>
      <c r="Q58" s="376"/>
      <c r="R58" s="376"/>
      <c r="S58" s="376"/>
      <c r="T58" s="376"/>
      <c r="U58" s="376"/>
      <c r="V58" s="376"/>
      <c r="W58" s="376"/>
      <c r="X58" s="376"/>
      <c r="Y58" s="376"/>
      <c r="Z58" s="376"/>
      <c r="AA58" s="376"/>
      <c r="AB58" s="376"/>
      <c r="AC58" s="376"/>
      <c r="AD58" s="376"/>
      <c r="AE58" s="376"/>
      <c r="AF58" s="374"/>
      <c r="AG58" s="374"/>
      <c r="AH58" s="371"/>
      <c r="AI58" s="371"/>
      <c r="AJ58" s="371"/>
      <c r="AK58" s="371"/>
      <c r="AL58" s="371"/>
      <c r="AM58" s="371"/>
      <c r="AQ58" s="352"/>
      <c r="AR58" s="352"/>
      <c r="AS58" s="352"/>
      <c r="AT58" s="352"/>
      <c r="BA58" s="340"/>
      <c r="BS58" s="5"/>
      <c r="BT58" s="5"/>
      <c r="BU58" s="5"/>
    </row>
    <row r="59" customFormat="false" ht="15.75" hidden="false" customHeight="true" outlineLevel="0" collapsed="false">
      <c r="B59" s="377" t="n">
        <v>43282</v>
      </c>
      <c r="C59" s="378" t="s">
        <v>267</v>
      </c>
      <c r="D59" s="378"/>
      <c r="E59" s="378"/>
      <c r="F59" s="378"/>
      <c r="G59" s="378"/>
      <c r="H59" s="378"/>
      <c r="I59" s="378"/>
      <c r="J59" s="378"/>
      <c r="K59" s="378"/>
      <c r="L59" s="378"/>
      <c r="M59" s="378"/>
      <c r="N59" s="378"/>
      <c r="O59" s="378"/>
      <c r="P59" s="378"/>
      <c r="Q59" s="378"/>
      <c r="R59" s="378"/>
      <c r="S59" s="378"/>
      <c r="T59" s="378"/>
      <c r="U59" s="378"/>
      <c r="V59" s="378"/>
      <c r="W59" s="378"/>
      <c r="X59" s="378"/>
      <c r="Y59" s="378"/>
      <c r="Z59" s="378"/>
      <c r="AA59" s="378"/>
      <c r="AB59" s="378"/>
      <c r="AC59" s="378"/>
      <c r="AD59" s="378"/>
      <c r="AE59" s="378"/>
      <c r="AF59" s="374"/>
      <c r="AG59" s="374"/>
      <c r="AH59" s="371"/>
      <c r="AI59" s="371"/>
      <c r="AJ59" s="371"/>
      <c r="AK59" s="371"/>
      <c r="AL59" s="371"/>
      <c r="AM59" s="371"/>
      <c r="AQ59" s="352"/>
      <c r="AR59" s="352"/>
      <c r="AS59" s="352"/>
      <c r="AT59" s="352"/>
      <c r="BA59" s="340"/>
      <c r="BS59" s="5"/>
      <c r="BT59" s="5"/>
      <c r="BU59" s="5"/>
    </row>
    <row r="60" customFormat="false" ht="15.75" hidden="false" customHeight="true" outlineLevel="0" collapsed="false">
      <c r="B60" s="377" t="n">
        <v>43283</v>
      </c>
      <c r="C60" s="378" t="s">
        <v>267</v>
      </c>
      <c r="D60" s="378"/>
      <c r="E60" s="378"/>
      <c r="F60" s="378"/>
      <c r="G60" s="378"/>
      <c r="H60" s="378"/>
      <c r="I60" s="378"/>
      <c r="J60" s="378"/>
      <c r="K60" s="378"/>
      <c r="L60" s="378"/>
      <c r="M60" s="378"/>
      <c r="N60" s="378"/>
      <c r="O60" s="378"/>
      <c r="P60" s="378"/>
      <c r="Q60" s="378"/>
      <c r="R60" s="378"/>
      <c r="S60" s="378"/>
      <c r="T60" s="378"/>
      <c r="U60" s="378"/>
      <c r="V60" s="378"/>
      <c r="W60" s="378"/>
      <c r="X60" s="378"/>
      <c r="Y60" s="378"/>
      <c r="Z60" s="378"/>
      <c r="AA60" s="378"/>
      <c r="AB60" s="378"/>
      <c r="AC60" s="378"/>
      <c r="AD60" s="378"/>
      <c r="AE60" s="378"/>
      <c r="AF60" s="374"/>
      <c r="AG60" s="374"/>
      <c r="AH60" s="371"/>
      <c r="AI60" s="371"/>
      <c r="AJ60" s="371"/>
      <c r="AK60" s="371"/>
      <c r="AL60" s="371"/>
      <c r="AM60" s="371"/>
      <c r="AQ60" s="352"/>
      <c r="AR60" s="352"/>
      <c r="AS60" s="352"/>
      <c r="AT60" s="352"/>
      <c r="BA60" s="340"/>
      <c r="BS60" s="5"/>
      <c r="BT60" s="5"/>
      <c r="BU60" s="5"/>
    </row>
    <row r="61" customFormat="false" ht="15.75" hidden="false" customHeight="true" outlineLevel="0" collapsed="false">
      <c r="B61" s="377" t="n">
        <v>43284</v>
      </c>
      <c r="C61" s="378" t="s">
        <v>279</v>
      </c>
      <c r="D61" s="378"/>
      <c r="E61" s="378"/>
      <c r="F61" s="378"/>
      <c r="G61" s="378"/>
      <c r="H61" s="378"/>
      <c r="I61" s="378"/>
      <c r="J61" s="378"/>
      <c r="K61" s="378"/>
      <c r="L61" s="378"/>
      <c r="M61" s="378"/>
      <c r="N61" s="378"/>
      <c r="O61" s="378"/>
      <c r="P61" s="378"/>
      <c r="Q61" s="378"/>
      <c r="R61" s="378"/>
      <c r="S61" s="378"/>
      <c r="T61" s="378"/>
      <c r="U61" s="378"/>
      <c r="V61" s="378"/>
      <c r="W61" s="378"/>
      <c r="X61" s="378"/>
      <c r="Y61" s="378"/>
      <c r="Z61" s="378"/>
      <c r="AA61" s="378"/>
      <c r="AB61" s="378"/>
      <c r="AC61" s="378"/>
      <c r="AD61" s="378"/>
      <c r="AE61" s="378"/>
      <c r="AF61" s="374"/>
      <c r="AG61" s="374"/>
      <c r="AH61" s="371"/>
      <c r="AI61" s="371"/>
      <c r="AJ61" s="371"/>
      <c r="AK61" s="371"/>
      <c r="AL61" s="371"/>
      <c r="AM61" s="371"/>
      <c r="AQ61" s="352"/>
      <c r="AR61" s="352"/>
      <c r="AS61" s="352"/>
      <c r="AT61" s="352"/>
      <c r="BA61" s="340"/>
      <c r="BS61" s="5"/>
      <c r="BT61" s="5"/>
      <c r="BU61" s="5"/>
    </row>
    <row r="62" customFormat="false" ht="15.75" hidden="false" customHeight="true" outlineLevel="0" collapsed="false">
      <c r="B62" s="377" t="n">
        <v>43285</v>
      </c>
      <c r="C62" s="378" t="s">
        <v>280</v>
      </c>
      <c r="D62" s="378"/>
      <c r="E62" s="378"/>
      <c r="F62" s="378"/>
      <c r="G62" s="378"/>
      <c r="H62" s="378"/>
      <c r="I62" s="378"/>
      <c r="J62" s="378"/>
      <c r="K62" s="378"/>
      <c r="L62" s="378"/>
      <c r="M62" s="378"/>
      <c r="N62" s="378"/>
      <c r="O62" s="378"/>
      <c r="P62" s="378"/>
      <c r="Q62" s="378"/>
      <c r="R62" s="378"/>
      <c r="S62" s="378"/>
      <c r="T62" s="378"/>
      <c r="U62" s="378"/>
      <c r="V62" s="378"/>
      <c r="W62" s="378"/>
      <c r="X62" s="378"/>
      <c r="Y62" s="378"/>
      <c r="Z62" s="378"/>
      <c r="AA62" s="378"/>
      <c r="AB62" s="378"/>
      <c r="AC62" s="378"/>
      <c r="AD62" s="378"/>
      <c r="AE62" s="378"/>
      <c r="AF62" s="374"/>
      <c r="AG62" s="374"/>
      <c r="AH62" s="371"/>
      <c r="AI62" s="371"/>
      <c r="AJ62" s="371"/>
      <c r="AK62" s="371"/>
      <c r="AL62" s="371"/>
      <c r="AM62" s="371"/>
      <c r="AQ62" s="352"/>
      <c r="AR62" s="352"/>
      <c r="AS62" s="352"/>
      <c r="AT62" s="352"/>
      <c r="BA62" s="340"/>
      <c r="BS62" s="5"/>
      <c r="BT62" s="5"/>
      <c r="BU62" s="5"/>
    </row>
    <row r="63" customFormat="false" ht="15.75" hidden="false" customHeight="true" outlineLevel="0" collapsed="false">
      <c r="B63" s="377" t="n">
        <v>43286</v>
      </c>
      <c r="C63" s="378" t="s">
        <v>281</v>
      </c>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8"/>
      <c r="AC63" s="378"/>
      <c r="AD63" s="378"/>
      <c r="AE63" s="378"/>
      <c r="AF63" s="374"/>
      <c r="AG63" s="374"/>
      <c r="AH63" s="371"/>
      <c r="AI63" s="371"/>
      <c r="AJ63" s="371"/>
      <c r="AK63" s="371"/>
      <c r="AL63" s="371"/>
      <c r="AM63" s="371"/>
      <c r="AQ63" s="352"/>
      <c r="AR63" s="352"/>
      <c r="AS63" s="352"/>
      <c r="AT63" s="352"/>
      <c r="BA63" s="340"/>
      <c r="BS63" s="5"/>
      <c r="BT63" s="5"/>
      <c r="BU63" s="5"/>
    </row>
    <row r="64" customFormat="false" ht="15.75" hidden="false" customHeight="true" outlineLevel="0" collapsed="false">
      <c r="B64" s="377" t="n">
        <v>43287</v>
      </c>
      <c r="C64" s="378" t="s">
        <v>282</v>
      </c>
      <c r="D64" s="378"/>
      <c r="E64" s="378"/>
      <c r="F64" s="378"/>
      <c r="G64" s="378"/>
      <c r="H64" s="378"/>
      <c r="I64" s="378"/>
      <c r="J64" s="378"/>
      <c r="K64" s="378"/>
      <c r="L64" s="378"/>
      <c r="M64" s="378"/>
      <c r="N64" s="378"/>
      <c r="O64" s="378"/>
      <c r="P64" s="378"/>
      <c r="Q64" s="378"/>
      <c r="R64" s="378"/>
      <c r="S64" s="378"/>
      <c r="T64" s="378"/>
      <c r="U64" s="378"/>
      <c r="V64" s="378"/>
      <c r="W64" s="378"/>
      <c r="X64" s="378"/>
      <c r="Y64" s="378"/>
      <c r="Z64" s="378"/>
      <c r="AA64" s="378"/>
      <c r="AB64" s="378"/>
      <c r="AC64" s="378"/>
      <c r="AD64" s="378"/>
      <c r="AE64" s="378"/>
      <c r="AF64" s="374"/>
      <c r="AG64" s="374"/>
      <c r="AH64" s="371"/>
      <c r="AI64" s="371"/>
      <c r="AJ64" s="371"/>
      <c r="AK64" s="371"/>
      <c r="AL64" s="371"/>
      <c r="AM64" s="371"/>
      <c r="AQ64" s="352"/>
      <c r="AR64" s="352"/>
      <c r="AS64" s="352"/>
      <c r="AT64" s="352"/>
      <c r="BA64" s="340"/>
      <c r="BS64" s="5"/>
      <c r="BT64" s="5"/>
      <c r="BU64" s="5"/>
    </row>
    <row r="65" customFormat="false" ht="15.75" hidden="false" customHeight="true" outlineLevel="0" collapsed="false">
      <c r="B65" s="377" t="n">
        <v>43288</v>
      </c>
      <c r="C65" s="378" t="s">
        <v>267</v>
      </c>
      <c r="D65" s="378"/>
      <c r="E65" s="378"/>
      <c r="F65" s="378"/>
      <c r="G65" s="378"/>
      <c r="H65" s="378"/>
      <c r="I65" s="378"/>
      <c r="J65" s="378"/>
      <c r="K65" s="378"/>
      <c r="L65" s="378"/>
      <c r="M65" s="378"/>
      <c r="N65" s="378"/>
      <c r="O65" s="378"/>
      <c r="P65" s="378"/>
      <c r="Q65" s="378"/>
      <c r="R65" s="378"/>
      <c r="S65" s="378"/>
      <c r="T65" s="378"/>
      <c r="U65" s="378"/>
      <c r="V65" s="378"/>
      <c r="W65" s="378"/>
      <c r="X65" s="378"/>
      <c r="Y65" s="378"/>
      <c r="Z65" s="378"/>
      <c r="AA65" s="378"/>
      <c r="AB65" s="378"/>
      <c r="AC65" s="378"/>
      <c r="AD65" s="378"/>
      <c r="AE65" s="378"/>
      <c r="AF65" s="374"/>
      <c r="AG65" s="374"/>
      <c r="AH65" s="371"/>
      <c r="AI65" s="371"/>
      <c r="AJ65" s="371"/>
      <c r="AK65" s="371"/>
      <c r="AL65" s="371"/>
      <c r="AM65" s="371"/>
      <c r="AQ65" s="352"/>
      <c r="AR65" s="352"/>
      <c r="AS65" s="352"/>
      <c r="AT65" s="352"/>
      <c r="BA65" s="340"/>
      <c r="BS65" s="5"/>
      <c r="BT65" s="5"/>
      <c r="BU65" s="5"/>
    </row>
    <row r="66" customFormat="false" ht="15.75" hidden="false" customHeight="true" outlineLevel="0" collapsed="false">
      <c r="B66" s="377" t="n">
        <v>43289</v>
      </c>
      <c r="C66" s="378" t="s">
        <v>264</v>
      </c>
      <c r="D66" s="378"/>
      <c r="E66" s="378"/>
      <c r="F66" s="378"/>
      <c r="G66" s="378"/>
      <c r="H66" s="378"/>
      <c r="I66" s="378"/>
      <c r="J66" s="378"/>
      <c r="K66" s="378"/>
      <c r="L66" s="378"/>
      <c r="M66" s="378"/>
      <c r="N66" s="378"/>
      <c r="O66" s="378"/>
      <c r="P66" s="378"/>
      <c r="Q66" s="378"/>
      <c r="R66" s="378"/>
      <c r="S66" s="378"/>
      <c r="T66" s="378"/>
      <c r="U66" s="378"/>
      <c r="V66" s="378"/>
      <c r="W66" s="378"/>
      <c r="X66" s="378"/>
      <c r="Y66" s="378"/>
      <c r="Z66" s="378"/>
      <c r="AA66" s="378"/>
      <c r="AB66" s="378"/>
      <c r="AC66" s="378"/>
      <c r="AD66" s="378"/>
      <c r="AE66" s="378"/>
      <c r="AF66" s="374"/>
      <c r="AG66" s="374"/>
      <c r="AH66" s="371"/>
      <c r="AI66" s="371"/>
      <c r="AJ66" s="371"/>
      <c r="AK66" s="371"/>
      <c r="AL66" s="371"/>
      <c r="AM66" s="371"/>
      <c r="AQ66" s="352"/>
      <c r="AR66" s="352"/>
      <c r="AS66" s="352"/>
      <c r="AT66" s="352"/>
      <c r="BA66" s="340"/>
      <c r="BS66" s="5"/>
      <c r="BT66" s="5"/>
      <c r="BU66" s="5"/>
    </row>
    <row r="67" customFormat="false" ht="15.75" hidden="false" customHeight="true" outlineLevel="0" collapsed="false">
      <c r="B67" s="377" t="n">
        <v>43290</v>
      </c>
      <c r="C67" s="378" t="s">
        <v>264</v>
      </c>
      <c r="D67" s="378"/>
      <c r="E67" s="378"/>
      <c r="F67" s="378"/>
      <c r="G67" s="378"/>
      <c r="H67" s="378"/>
      <c r="I67" s="378"/>
      <c r="J67" s="378"/>
      <c r="K67" s="378"/>
      <c r="L67" s="378"/>
      <c r="M67" s="378"/>
      <c r="N67" s="378"/>
      <c r="O67" s="378"/>
      <c r="P67" s="378"/>
      <c r="Q67" s="378"/>
      <c r="R67" s="378"/>
      <c r="S67" s="378"/>
      <c r="T67" s="378"/>
      <c r="U67" s="378"/>
      <c r="V67" s="378"/>
      <c r="W67" s="378"/>
      <c r="X67" s="378"/>
      <c r="Y67" s="378"/>
      <c r="Z67" s="378"/>
      <c r="AA67" s="378"/>
      <c r="AB67" s="378"/>
      <c r="AC67" s="378"/>
      <c r="AD67" s="378"/>
      <c r="AE67" s="378"/>
      <c r="AF67" s="374"/>
      <c r="AG67" s="374"/>
      <c r="AH67" s="371"/>
      <c r="AI67" s="371"/>
      <c r="AJ67" s="371"/>
      <c r="AK67" s="371"/>
      <c r="AL67" s="371"/>
      <c r="AM67" s="371"/>
      <c r="AQ67" s="352"/>
      <c r="AR67" s="352"/>
      <c r="AS67" s="352"/>
      <c r="AT67" s="352"/>
      <c r="BA67" s="340"/>
      <c r="BS67" s="5"/>
      <c r="BT67" s="5"/>
      <c r="BU67" s="5"/>
    </row>
    <row r="68" customFormat="false" ht="15.75" hidden="false" customHeight="true" outlineLevel="0" collapsed="false">
      <c r="B68" s="377" t="n">
        <v>43291</v>
      </c>
      <c r="C68" s="378" t="s">
        <v>264</v>
      </c>
      <c r="D68" s="378"/>
      <c r="E68" s="378"/>
      <c r="F68" s="378"/>
      <c r="G68" s="378"/>
      <c r="H68" s="378"/>
      <c r="I68" s="378"/>
      <c r="J68" s="378"/>
      <c r="K68" s="378"/>
      <c r="L68" s="378"/>
      <c r="M68" s="378"/>
      <c r="N68" s="378"/>
      <c r="O68" s="378"/>
      <c r="P68" s="378"/>
      <c r="Q68" s="378"/>
      <c r="R68" s="378"/>
      <c r="S68" s="378"/>
      <c r="T68" s="378"/>
      <c r="U68" s="378"/>
      <c r="V68" s="378"/>
      <c r="W68" s="378"/>
      <c r="X68" s="378"/>
      <c r="Y68" s="378"/>
      <c r="Z68" s="378"/>
      <c r="AA68" s="378"/>
      <c r="AB68" s="378"/>
      <c r="AC68" s="378"/>
      <c r="AD68" s="378"/>
      <c r="AE68" s="378"/>
      <c r="AF68" s="374"/>
      <c r="AG68" s="374"/>
      <c r="AH68" s="371"/>
      <c r="AI68" s="371"/>
      <c r="AJ68" s="371"/>
      <c r="AK68" s="371"/>
      <c r="AL68" s="371"/>
      <c r="AM68" s="371"/>
      <c r="AQ68" s="352"/>
      <c r="AR68" s="352"/>
      <c r="AS68" s="352"/>
      <c r="AT68" s="352"/>
      <c r="BA68" s="340"/>
      <c r="BS68" s="5"/>
      <c r="BT68" s="5"/>
      <c r="BU68" s="5"/>
    </row>
    <row r="69" customFormat="false" ht="15.75" hidden="false" customHeight="true" outlineLevel="0" collapsed="false">
      <c r="B69" s="377" t="n">
        <v>43292</v>
      </c>
      <c r="C69" s="378" t="s">
        <v>283</v>
      </c>
      <c r="D69" s="378"/>
      <c r="E69" s="378"/>
      <c r="F69" s="378"/>
      <c r="G69" s="378"/>
      <c r="H69" s="378"/>
      <c r="I69" s="378"/>
      <c r="J69" s="378"/>
      <c r="K69" s="378"/>
      <c r="L69" s="378"/>
      <c r="M69" s="378"/>
      <c r="N69" s="378"/>
      <c r="O69" s="378"/>
      <c r="P69" s="378"/>
      <c r="Q69" s="378"/>
      <c r="R69" s="378"/>
      <c r="S69" s="378"/>
      <c r="T69" s="378"/>
      <c r="U69" s="378"/>
      <c r="V69" s="378"/>
      <c r="W69" s="378"/>
      <c r="X69" s="378"/>
      <c r="Y69" s="378"/>
      <c r="Z69" s="378"/>
      <c r="AA69" s="378"/>
      <c r="AB69" s="378"/>
      <c r="AC69" s="378"/>
      <c r="AD69" s="378"/>
      <c r="AE69" s="378"/>
      <c r="AF69" s="374"/>
      <c r="AG69" s="374"/>
      <c r="AH69" s="371"/>
      <c r="AI69" s="371"/>
      <c r="AJ69" s="371"/>
      <c r="AK69" s="371"/>
      <c r="AL69" s="371"/>
      <c r="AM69" s="371"/>
      <c r="AQ69" s="352"/>
      <c r="AR69" s="352"/>
      <c r="AS69" s="352"/>
      <c r="AT69" s="352"/>
      <c r="BA69" s="340"/>
      <c r="BS69" s="5"/>
      <c r="BT69" s="5"/>
      <c r="BU69" s="5"/>
    </row>
    <row r="70" customFormat="false" ht="15.75" hidden="false" customHeight="true" outlineLevel="0" collapsed="false">
      <c r="B70" s="377" t="n">
        <v>43293</v>
      </c>
      <c r="C70" s="378" t="s">
        <v>264</v>
      </c>
      <c r="D70" s="378"/>
      <c r="E70" s="378"/>
      <c r="F70" s="378"/>
      <c r="G70" s="378"/>
      <c r="H70" s="378"/>
      <c r="I70" s="378"/>
      <c r="J70" s="378"/>
      <c r="K70" s="378"/>
      <c r="L70" s="378"/>
      <c r="M70" s="378"/>
      <c r="N70" s="378"/>
      <c r="O70" s="378"/>
      <c r="P70" s="378"/>
      <c r="Q70" s="378"/>
      <c r="R70" s="378"/>
      <c r="S70" s="378"/>
      <c r="T70" s="378"/>
      <c r="U70" s="378"/>
      <c r="V70" s="378"/>
      <c r="W70" s="378"/>
      <c r="X70" s="378"/>
      <c r="Y70" s="378"/>
      <c r="Z70" s="378"/>
      <c r="AA70" s="378"/>
      <c r="AB70" s="378"/>
      <c r="AC70" s="378"/>
      <c r="AD70" s="378"/>
      <c r="AE70" s="378"/>
      <c r="AF70" s="374"/>
      <c r="AG70" s="374"/>
      <c r="AH70" s="371"/>
      <c r="AI70" s="371"/>
      <c r="AJ70" s="371"/>
      <c r="AK70" s="371"/>
      <c r="AL70" s="371"/>
      <c r="AM70" s="371"/>
      <c r="AQ70" s="352"/>
      <c r="AR70" s="352"/>
      <c r="AS70" s="352"/>
      <c r="AT70" s="352"/>
      <c r="BA70" s="340"/>
      <c r="BS70" s="5"/>
      <c r="BT70" s="5"/>
      <c r="BU70" s="5"/>
    </row>
    <row r="71" customFormat="false" ht="15.75" hidden="false" customHeight="true" outlineLevel="0" collapsed="false">
      <c r="B71" s="377" t="n">
        <v>43294</v>
      </c>
      <c r="C71" s="378" t="s">
        <v>284</v>
      </c>
      <c r="D71" s="378"/>
      <c r="E71" s="378"/>
      <c r="F71" s="378"/>
      <c r="G71" s="378"/>
      <c r="H71" s="378"/>
      <c r="I71" s="378"/>
      <c r="J71" s="378"/>
      <c r="K71" s="378"/>
      <c r="L71" s="378"/>
      <c r="M71" s="378"/>
      <c r="N71" s="378"/>
      <c r="O71" s="378"/>
      <c r="P71" s="378"/>
      <c r="Q71" s="378"/>
      <c r="R71" s="378"/>
      <c r="S71" s="378"/>
      <c r="T71" s="378"/>
      <c r="U71" s="378"/>
      <c r="V71" s="378"/>
      <c r="W71" s="378"/>
      <c r="X71" s="378"/>
      <c r="Y71" s="378"/>
      <c r="Z71" s="378"/>
      <c r="AA71" s="378"/>
      <c r="AB71" s="378"/>
      <c r="AC71" s="378"/>
      <c r="AD71" s="378"/>
      <c r="AE71" s="378"/>
      <c r="AF71" s="374"/>
      <c r="AG71" s="374"/>
      <c r="AH71" s="371"/>
      <c r="AI71" s="371"/>
      <c r="AJ71" s="371"/>
      <c r="AK71" s="371"/>
      <c r="AL71" s="371"/>
      <c r="AM71" s="371"/>
      <c r="AQ71" s="352"/>
      <c r="AR71" s="352"/>
      <c r="AS71" s="352"/>
      <c r="AT71" s="352"/>
      <c r="BA71" s="340"/>
      <c r="BS71" s="5"/>
      <c r="BT71" s="5"/>
      <c r="BU71" s="5"/>
    </row>
    <row r="72" customFormat="false" ht="15.75" hidden="false" customHeight="true" outlineLevel="0" collapsed="false">
      <c r="B72" s="377" t="n">
        <v>43295</v>
      </c>
      <c r="C72" s="378" t="s">
        <v>284</v>
      </c>
      <c r="D72" s="378"/>
      <c r="E72" s="378"/>
      <c r="F72" s="378"/>
      <c r="G72" s="378"/>
      <c r="H72" s="378"/>
      <c r="I72" s="378"/>
      <c r="J72" s="378"/>
      <c r="K72" s="378"/>
      <c r="L72" s="378"/>
      <c r="M72" s="378"/>
      <c r="N72" s="378"/>
      <c r="O72" s="378"/>
      <c r="P72" s="378"/>
      <c r="Q72" s="378"/>
      <c r="R72" s="378"/>
      <c r="S72" s="378"/>
      <c r="T72" s="378"/>
      <c r="U72" s="378"/>
      <c r="V72" s="378"/>
      <c r="W72" s="378"/>
      <c r="X72" s="378"/>
      <c r="Y72" s="378"/>
      <c r="Z72" s="378"/>
      <c r="AA72" s="378"/>
      <c r="AB72" s="378"/>
      <c r="AC72" s="378"/>
      <c r="AD72" s="378"/>
      <c r="AE72" s="378"/>
      <c r="AF72" s="374"/>
      <c r="AG72" s="374"/>
      <c r="AH72" s="371"/>
      <c r="AI72" s="371"/>
      <c r="AJ72" s="371"/>
      <c r="AK72" s="371"/>
      <c r="AL72" s="371"/>
      <c r="AM72" s="371"/>
      <c r="AQ72" s="352"/>
      <c r="AR72" s="352"/>
      <c r="AS72" s="352"/>
      <c r="AT72" s="352"/>
      <c r="BA72" s="340"/>
      <c r="BS72" s="5"/>
      <c r="BT72" s="5"/>
      <c r="BU72" s="5"/>
    </row>
    <row r="73" customFormat="false" ht="15.75" hidden="false" customHeight="true" outlineLevel="0" collapsed="false">
      <c r="B73" s="377" t="n">
        <v>43296</v>
      </c>
      <c r="C73" s="378" t="s">
        <v>284</v>
      </c>
      <c r="D73" s="378"/>
      <c r="E73" s="378"/>
      <c r="F73" s="378"/>
      <c r="G73" s="378"/>
      <c r="H73" s="378"/>
      <c r="I73" s="378"/>
      <c r="J73" s="378"/>
      <c r="K73" s="378"/>
      <c r="L73" s="378"/>
      <c r="M73" s="378"/>
      <c r="N73" s="378"/>
      <c r="O73" s="378"/>
      <c r="P73" s="378"/>
      <c r="Q73" s="378"/>
      <c r="R73" s="378"/>
      <c r="S73" s="378"/>
      <c r="T73" s="378"/>
      <c r="U73" s="378"/>
      <c r="V73" s="378"/>
      <c r="W73" s="378"/>
      <c r="X73" s="378"/>
      <c r="Y73" s="378"/>
      <c r="Z73" s="378"/>
      <c r="AA73" s="378"/>
      <c r="AB73" s="378"/>
      <c r="AC73" s="378"/>
      <c r="AD73" s="378"/>
      <c r="AE73" s="378"/>
      <c r="AF73" s="374"/>
      <c r="AG73" s="374"/>
      <c r="AH73" s="371"/>
      <c r="AI73" s="371"/>
      <c r="AJ73" s="371"/>
      <c r="AK73" s="371"/>
      <c r="AL73" s="371"/>
      <c r="AM73" s="371"/>
      <c r="AQ73" s="352"/>
      <c r="AR73" s="352"/>
      <c r="AS73" s="352"/>
      <c r="AT73" s="352"/>
      <c r="BA73" s="340"/>
      <c r="BS73" s="5"/>
      <c r="BT73" s="5"/>
      <c r="BU73" s="5"/>
    </row>
    <row r="74" customFormat="false" ht="15.75" hidden="false" customHeight="true" outlineLevel="0" collapsed="false">
      <c r="B74" s="377" t="n">
        <v>43297</v>
      </c>
      <c r="C74" s="378" t="s">
        <v>284</v>
      </c>
      <c r="D74" s="378"/>
      <c r="E74" s="378"/>
      <c r="F74" s="378"/>
      <c r="G74" s="378"/>
      <c r="H74" s="378"/>
      <c r="I74" s="378"/>
      <c r="J74" s="378"/>
      <c r="K74" s="378"/>
      <c r="L74" s="378"/>
      <c r="M74" s="378"/>
      <c r="N74" s="378"/>
      <c r="O74" s="378"/>
      <c r="P74" s="378"/>
      <c r="Q74" s="378"/>
      <c r="R74" s="378"/>
      <c r="S74" s="378"/>
      <c r="T74" s="378"/>
      <c r="U74" s="378"/>
      <c r="V74" s="378"/>
      <c r="W74" s="378"/>
      <c r="X74" s="378"/>
      <c r="Y74" s="378"/>
      <c r="Z74" s="378"/>
      <c r="AA74" s="378"/>
      <c r="AB74" s="378"/>
      <c r="AC74" s="378"/>
      <c r="AD74" s="378"/>
      <c r="AE74" s="378"/>
      <c r="AF74" s="374"/>
      <c r="AG74" s="374"/>
      <c r="AH74" s="371"/>
      <c r="AI74" s="371"/>
      <c r="AJ74" s="371"/>
      <c r="AK74" s="371"/>
      <c r="AL74" s="371"/>
      <c r="AM74" s="371"/>
      <c r="AQ74" s="352"/>
      <c r="AR74" s="352"/>
      <c r="AS74" s="352"/>
      <c r="AT74" s="352"/>
      <c r="BA74" s="340"/>
      <c r="BS74" s="5"/>
      <c r="BT74" s="5"/>
      <c r="BU74" s="5"/>
    </row>
    <row r="75" customFormat="false" ht="15.75" hidden="false" customHeight="true" outlineLevel="0" collapsed="false">
      <c r="B75" s="377" t="n">
        <v>43298</v>
      </c>
      <c r="C75" s="378" t="s">
        <v>264</v>
      </c>
      <c r="D75" s="378"/>
      <c r="E75" s="378"/>
      <c r="F75" s="378"/>
      <c r="G75" s="378"/>
      <c r="H75" s="378"/>
      <c r="I75" s="378"/>
      <c r="J75" s="378"/>
      <c r="K75" s="378"/>
      <c r="L75" s="378"/>
      <c r="M75" s="378"/>
      <c r="N75" s="378"/>
      <c r="O75" s="378"/>
      <c r="P75" s="378"/>
      <c r="Q75" s="378"/>
      <c r="R75" s="378"/>
      <c r="S75" s="378"/>
      <c r="T75" s="378"/>
      <c r="U75" s="378"/>
      <c r="V75" s="378"/>
      <c r="W75" s="378"/>
      <c r="X75" s="378"/>
      <c r="Y75" s="378"/>
      <c r="Z75" s="378"/>
      <c r="AA75" s="378"/>
      <c r="AB75" s="378"/>
      <c r="AC75" s="378"/>
      <c r="AD75" s="378"/>
      <c r="AE75" s="378"/>
      <c r="AF75" s="374"/>
      <c r="AG75" s="374"/>
      <c r="AH75" s="371"/>
      <c r="AI75" s="371"/>
      <c r="AJ75" s="371"/>
      <c r="AK75" s="371"/>
      <c r="AL75" s="371"/>
      <c r="AM75" s="371"/>
      <c r="AQ75" s="352"/>
      <c r="AR75" s="352"/>
      <c r="AS75" s="352"/>
      <c r="AT75" s="352"/>
      <c r="BA75" s="340"/>
      <c r="BS75" s="5"/>
      <c r="BT75" s="5"/>
      <c r="BU75" s="5"/>
    </row>
    <row r="76" customFormat="false" ht="15.75" hidden="false" customHeight="true" outlineLevel="0" collapsed="false">
      <c r="B76" s="377" t="n">
        <v>43299</v>
      </c>
      <c r="C76" s="378" t="s">
        <v>264</v>
      </c>
      <c r="D76" s="378"/>
      <c r="E76" s="378"/>
      <c r="F76" s="378"/>
      <c r="G76" s="378"/>
      <c r="H76" s="378"/>
      <c r="I76" s="378"/>
      <c r="J76" s="378"/>
      <c r="K76" s="378"/>
      <c r="L76" s="378"/>
      <c r="M76" s="378"/>
      <c r="N76" s="378"/>
      <c r="O76" s="378"/>
      <c r="P76" s="378"/>
      <c r="Q76" s="378"/>
      <c r="R76" s="378"/>
      <c r="S76" s="378"/>
      <c r="T76" s="378"/>
      <c r="U76" s="378"/>
      <c r="V76" s="378"/>
      <c r="W76" s="378"/>
      <c r="X76" s="378"/>
      <c r="Y76" s="378"/>
      <c r="Z76" s="378"/>
      <c r="AA76" s="378"/>
      <c r="AB76" s="378"/>
      <c r="AC76" s="378"/>
      <c r="AD76" s="378"/>
      <c r="AE76" s="378"/>
      <c r="AF76" s="374"/>
      <c r="AG76" s="374"/>
      <c r="AH76" s="371"/>
      <c r="AI76" s="371"/>
      <c r="AJ76" s="371"/>
      <c r="AK76" s="371"/>
      <c r="AL76" s="371"/>
      <c r="AM76" s="371"/>
      <c r="AQ76" s="352"/>
      <c r="AR76" s="352"/>
      <c r="AS76" s="352"/>
      <c r="AT76" s="352"/>
      <c r="BA76" s="340"/>
      <c r="BS76" s="5"/>
      <c r="BT76" s="5"/>
      <c r="BU76" s="5"/>
    </row>
    <row r="77" customFormat="false" ht="15.75" hidden="false" customHeight="true" outlineLevel="0" collapsed="false">
      <c r="B77" s="377" t="n">
        <v>43300</v>
      </c>
      <c r="C77" s="378" t="s">
        <v>285</v>
      </c>
      <c r="D77" s="378"/>
      <c r="E77" s="378"/>
      <c r="F77" s="378"/>
      <c r="G77" s="378"/>
      <c r="H77" s="378"/>
      <c r="I77" s="378"/>
      <c r="J77" s="378"/>
      <c r="K77" s="378"/>
      <c r="L77" s="378"/>
      <c r="M77" s="378"/>
      <c r="N77" s="378"/>
      <c r="O77" s="378"/>
      <c r="P77" s="378"/>
      <c r="Q77" s="378"/>
      <c r="R77" s="378"/>
      <c r="S77" s="378"/>
      <c r="T77" s="378"/>
      <c r="U77" s="378"/>
      <c r="V77" s="378"/>
      <c r="W77" s="378"/>
      <c r="X77" s="378"/>
      <c r="Y77" s="378"/>
      <c r="Z77" s="378"/>
      <c r="AA77" s="378"/>
      <c r="AB77" s="378"/>
      <c r="AC77" s="378"/>
      <c r="AD77" s="378"/>
      <c r="AE77" s="378"/>
      <c r="AF77" s="374"/>
      <c r="AG77" s="374"/>
      <c r="AH77" s="371"/>
      <c r="AI77" s="371"/>
      <c r="AJ77" s="371"/>
      <c r="AK77" s="371"/>
      <c r="AL77" s="371"/>
      <c r="AM77" s="371"/>
      <c r="AQ77" s="352"/>
      <c r="AR77" s="352"/>
      <c r="AS77" s="352"/>
      <c r="AT77" s="352"/>
      <c r="BA77" s="340"/>
      <c r="BS77" s="5"/>
      <c r="BT77" s="5"/>
      <c r="BU77" s="5"/>
    </row>
    <row r="78" customFormat="false" ht="15.75" hidden="false" customHeight="true" outlineLevel="0" collapsed="false">
      <c r="B78" s="377" t="n">
        <v>43301</v>
      </c>
      <c r="C78" s="378" t="s">
        <v>285</v>
      </c>
      <c r="D78" s="378"/>
      <c r="E78" s="378"/>
      <c r="F78" s="378"/>
      <c r="G78" s="378"/>
      <c r="H78" s="378"/>
      <c r="I78" s="378"/>
      <c r="J78" s="378"/>
      <c r="K78" s="378"/>
      <c r="L78" s="378"/>
      <c r="M78" s="378"/>
      <c r="N78" s="378"/>
      <c r="O78" s="378"/>
      <c r="P78" s="378"/>
      <c r="Q78" s="378"/>
      <c r="R78" s="378"/>
      <c r="S78" s="378"/>
      <c r="T78" s="378"/>
      <c r="U78" s="378"/>
      <c r="V78" s="378"/>
      <c r="W78" s="378"/>
      <c r="X78" s="378"/>
      <c r="Y78" s="378"/>
      <c r="Z78" s="378"/>
      <c r="AA78" s="378"/>
      <c r="AB78" s="378"/>
      <c r="AC78" s="378"/>
      <c r="AD78" s="378"/>
      <c r="AE78" s="378"/>
      <c r="AF78" s="374"/>
      <c r="AG78" s="374"/>
      <c r="AH78" s="371"/>
      <c r="AI78" s="371"/>
      <c r="AJ78" s="371"/>
      <c r="AK78" s="371"/>
      <c r="AL78" s="371"/>
      <c r="AM78" s="371"/>
      <c r="AQ78" s="352"/>
      <c r="AR78" s="352"/>
      <c r="AS78" s="352"/>
      <c r="AT78" s="352"/>
      <c r="BA78" s="340"/>
      <c r="BS78" s="5"/>
      <c r="BT78" s="5"/>
      <c r="BU78" s="5"/>
    </row>
    <row r="79" customFormat="false" ht="15.75" hidden="false" customHeight="true" outlineLevel="0" collapsed="false">
      <c r="B79" s="377" t="n">
        <v>43302</v>
      </c>
      <c r="C79" s="378" t="s">
        <v>284</v>
      </c>
      <c r="D79" s="378"/>
      <c r="E79" s="378"/>
      <c r="F79" s="378"/>
      <c r="G79" s="378"/>
      <c r="H79" s="378"/>
      <c r="I79" s="378"/>
      <c r="J79" s="378"/>
      <c r="K79" s="378"/>
      <c r="L79" s="378"/>
      <c r="M79" s="378"/>
      <c r="N79" s="378"/>
      <c r="O79" s="378"/>
      <c r="P79" s="378"/>
      <c r="Q79" s="378"/>
      <c r="R79" s="378"/>
      <c r="S79" s="378"/>
      <c r="T79" s="378"/>
      <c r="U79" s="378"/>
      <c r="V79" s="378"/>
      <c r="W79" s="378"/>
      <c r="X79" s="378"/>
      <c r="Y79" s="378"/>
      <c r="Z79" s="378"/>
      <c r="AA79" s="378"/>
      <c r="AB79" s="378"/>
      <c r="AC79" s="378"/>
      <c r="AD79" s="378"/>
      <c r="AE79" s="378"/>
      <c r="AF79" s="374"/>
      <c r="AG79" s="374"/>
      <c r="AH79" s="371"/>
      <c r="AI79" s="371"/>
      <c r="AJ79" s="371"/>
      <c r="AK79" s="371"/>
      <c r="AL79" s="371"/>
      <c r="AM79" s="371"/>
      <c r="AQ79" s="352"/>
      <c r="AR79" s="352"/>
      <c r="AS79" s="352"/>
      <c r="AT79" s="352"/>
      <c r="BA79" s="340"/>
      <c r="BS79" s="5"/>
      <c r="BT79" s="5"/>
      <c r="BU79" s="5"/>
    </row>
    <row r="80" customFormat="false" ht="15.75" hidden="false" customHeight="true" outlineLevel="0" collapsed="false">
      <c r="B80" s="377" t="n">
        <v>43303</v>
      </c>
      <c r="C80" s="378" t="s">
        <v>286</v>
      </c>
      <c r="D80" s="378"/>
      <c r="E80" s="378"/>
      <c r="F80" s="378"/>
      <c r="G80" s="378"/>
      <c r="H80" s="378"/>
      <c r="I80" s="378"/>
      <c r="J80" s="378"/>
      <c r="K80" s="378"/>
      <c r="L80" s="378"/>
      <c r="M80" s="378"/>
      <c r="N80" s="378"/>
      <c r="O80" s="378"/>
      <c r="P80" s="378"/>
      <c r="Q80" s="378"/>
      <c r="R80" s="378"/>
      <c r="S80" s="378"/>
      <c r="T80" s="378"/>
      <c r="U80" s="378"/>
      <c r="V80" s="378"/>
      <c r="W80" s="378"/>
      <c r="X80" s="378"/>
      <c r="Y80" s="378"/>
      <c r="Z80" s="378"/>
      <c r="AA80" s="378"/>
      <c r="AB80" s="378"/>
      <c r="AC80" s="378"/>
      <c r="AD80" s="378"/>
      <c r="AE80" s="378"/>
      <c r="AF80" s="374"/>
      <c r="AG80" s="374"/>
      <c r="AH80" s="371"/>
      <c r="AI80" s="371"/>
      <c r="AJ80" s="371"/>
      <c r="AK80" s="371"/>
      <c r="AL80" s="371"/>
      <c r="AM80" s="371"/>
      <c r="AQ80" s="352"/>
      <c r="AR80" s="352"/>
      <c r="AS80" s="352"/>
      <c r="AT80" s="352"/>
      <c r="BA80" s="340"/>
      <c r="BS80" s="5"/>
      <c r="BT80" s="5"/>
      <c r="BU80" s="5"/>
    </row>
    <row r="81" customFormat="false" ht="15.75" hidden="false" customHeight="true" outlineLevel="0" collapsed="false">
      <c r="B81" s="377" t="n">
        <v>43304</v>
      </c>
      <c r="C81" s="378" t="s">
        <v>285</v>
      </c>
      <c r="D81" s="378"/>
      <c r="E81" s="378"/>
      <c r="F81" s="378"/>
      <c r="G81" s="378"/>
      <c r="H81" s="378"/>
      <c r="I81" s="378"/>
      <c r="J81" s="378"/>
      <c r="K81" s="378"/>
      <c r="L81" s="378"/>
      <c r="M81" s="378"/>
      <c r="N81" s="378"/>
      <c r="O81" s="378"/>
      <c r="P81" s="378"/>
      <c r="Q81" s="378"/>
      <c r="R81" s="378"/>
      <c r="S81" s="378"/>
      <c r="T81" s="378"/>
      <c r="U81" s="378"/>
      <c r="V81" s="378"/>
      <c r="W81" s="378"/>
      <c r="X81" s="378"/>
      <c r="Y81" s="378"/>
      <c r="Z81" s="378"/>
      <c r="AA81" s="378"/>
      <c r="AB81" s="378"/>
      <c r="AC81" s="378"/>
      <c r="AD81" s="378"/>
      <c r="AE81" s="378"/>
      <c r="AF81" s="374"/>
      <c r="AG81" s="374"/>
      <c r="AH81" s="371"/>
      <c r="AI81" s="371"/>
      <c r="AJ81" s="371"/>
      <c r="AK81" s="371"/>
      <c r="AL81" s="371"/>
      <c r="AM81" s="371"/>
      <c r="AQ81" s="352"/>
      <c r="AR81" s="352"/>
      <c r="AS81" s="352"/>
      <c r="AT81" s="352"/>
      <c r="BA81" s="340"/>
      <c r="BS81" s="5"/>
      <c r="BT81" s="5"/>
      <c r="BU81" s="5"/>
    </row>
    <row r="82" customFormat="false" ht="15.75" hidden="false" customHeight="true" outlineLevel="0" collapsed="false">
      <c r="B82" s="377" t="n">
        <v>43305</v>
      </c>
      <c r="C82" s="378" t="s">
        <v>284</v>
      </c>
      <c r="D82" s="378"/>
      <c r="E82" s="378"/>
      <c r="F82" s="378"/>
      <c r="G82" s="378"/>
      <c r="H82" s="378"/>
      <c r="I82" s="378"/>
      <c r="J82" s="378"/>
      <c r="K82" s="378"/>
      <c r="L82" s="378"/>
      <c r="M82" s="378"/>
      <c r="N82" s="378"/>
      <c r="O82" s="378"/>
      <c r="P82" s="378"/>
      <c r="Q82" s="378"/>
      <c r="R82" s="378"/>
      <c r="S82" s="378"/>
      <c r="T82" s="378"/>
      <c r="U82" s="378"/>
      <c r="V82" s="378"/>
      <c r="W82" s="378"/>
      <c r="X82" s="378"/>
      <c r="Y82" s="378"/>
      <c r="Z82" s="378"/>
      <c r="AA82" s="378"/>
      <c r="AB82" s="378"/>
      <c r="AC82" s="378"/>
      <c r="AD82" s="378"/>
      <c r="AE82" s="378"/>
      <c r="AF82" s="374"/>
      <c r="AG82" s="374"/>
      <c r="AH82" s="371"/>
      <c r="AI82" s="371"/>
      <c r="AJ82" s="371"/>
      <c r="AK82" s="371"/>
      <c r="AL82" s="371"/>
      <c r="AM82" s="371"/>
      <c r="AQ82" s="352"/>
      <c r="AR82" s="352"/>
      <c r="AS82" s="352"/>
      <c r="AT82" s="352"/>
      <c r="BA82" s="340"/>
      <c r="BS82" s="5"/>
      <c r="BT82" s="5"/>
      <c r="BU82" s="5"/>
    </row>
    <row r="83" customFormat="false" ht="15.75" hidden="false" customHeight="true" outlineLevel="0" collapsed="false">
      <c r="B83" s="377" t="n">
        <v>43306</v>
      </c>
      <c r="C83" s="378" t="s">
        <v>284</v>
      </c>
      <c r="D83" s="378"/>
      <c r="E83" s="378"/>
      <c r="F83" s="378"/>
      <c r="G83" s="378"/>
      <c r="H83" s="378"/>
      <c r="I83" s="378"/>
      <c r="J83" s="378"/>
      <c r="K83" s="378"/>
      <c r="L83" s="378"/>
      <c r="M83" s="378"/>
      <c r="N83" s="378"/>
      <c r="O83" s="378"/>
      <c r="P83" s="378"/>
      <c r="Q83" s="378"/>
      <c r="R83" s="378"/>
      <c r="S83" s="378"/>
      <c r="T83" s="378"/>
      <c r="U83" s="378"/>
      <c r="V83" s="378"/>
      <c r="W83" s="378"/>
      <c r="X83" s="378"/>
      <c r="Y83" s="378"/>
      <c r="Z83" s="378"/>
      <c r="AA83" s="378"/>
      <c r="AB83" s="378"/>
      <c r="AC83" s="378"/>
      <c r="AD83" s="378"/>
      <c r="AE83" s="378"/>
      <c r="AF83" s="374"/>
      <c r="AG83" s="374"/>
      <c r="AH83" s="371"/>
      <c r="AI83" s="371"/>
      <c r="AJ83" s="371"/>
      <c r="AK83" s="371"/>
      <c r="AL83" s="371"/>
      <c r="AM83" s="371"/>
      <c r="AQ83" s="352"/>
      <c r="AR83" s="352"/>
      <c r="AS83" s="352"/>
      <c r="AT83" s="352"/>
      <c r="BA83" s="340"/>
      <c r="BS83" s="5"/>
      <c r="BT83" s="5"/>
      <c r="BU83" s="5"/>
    </row>
    <row r="84" customFormat="false" ht="15.75" hidden="false" customHeight="true" outlineLevel="0" collapsed="false">
      <c r="B84" s="377" t="n">
        <v>43307</v>
      </c>
      <c r="C84" s="378" t="s">
        <v>283</v>
      </c>
      <c r="D84" s="378"/>
      <c r="E84" s="378"/>
      <c r="F84" s="378"/>
      <c r="G84" s="378"/>
      <c r="H84" s="378"/>
      <c r="I84" s="378"/>
      <c r="J84" s="378"/>
      <c r="K84" s="378"/>
      <c r="L84" s="378"/>
      <c r="M84" s="378"/>
      <c r="N84" s="378"/>
      <c r="O84" s="378"/>
      <c r="P84" s="378"/>
      <c r="Q84" s="378"/>
      <c r="R84" s="378"/>
      <c r="S84" s="378"/>
      <c r="T84" s="378"/>
      <c r="U84" s="378"/>
      <c r="V84" s="378"/>
      <c r="W84" s="378"/>
      <c r="X84" s="378"/>
      <c r="Y84" s="378"/>
      <c r="Z84" s="378"/>
      <c r="AA84" s="378"/>
      <c r="AB84" s="378"/>
      <c r="AC84" s="378"/>
      <c r="AD84" s="378"/>
      <c r="AE84" s="378"/>
      <c r="AF84" s="374"/>
      <c r="AG84" s="374"/>
      <c r="AH84" s="371"/>
      <c r="AI84" s="371"/>
      <c r="AJ84" s="371"/>
      <c r="AK84" s="371"/>
      <c r="AL84" s="371"/>
      <c r="AM84" s="371"/>
      <c r="AQ84" s="352"/>
      <c r="AR84" s="352"/>
      <c r="AS84" s="352"/>
      <c r="AT84" s="352"/>
      <c r="BA84" s="340"/>
      <c r="BS84" s="5"/>
      <c r="BT84" s="5"/>
      <c r="BU84" s="5"/>
    </row>
    <row r="85" customFormat="false" ht="15.75" hidden="false" customHeight="true" outlineLevel="0" collapsed="false">
      <c r="B85" s="377" t="n">
        <v>43308</v>
      </c>
      <c r="C85" s="378" t="s">
        <v>264</v>
      </c>
      <c r="D85" s="378"/>
      <c r="E85" s="378"/>
      <c r="F85" s="378"/>
      <c r="G85" s="378"/>
      <c r="H85" s="378"/>
      <c r="I85" s="378"/>
      <c r="J85" s="378"/>
      <c r="K85" s="378"/>
      <c r="L85" s="378"/>
      <c r="M85" s="378"/>
      <c r="N85" s="378"/>
      <c r="O85" s="378"/>
      <c r="P85" s="378"/>
      <c r="Q85" s="378"/>
      <c r="R85" s="378"/>
      <c r="S85" s="378"/>
      <c r="T85" s="378"/>
      <c r="U85" s="378"/>
      <c r="V85" s="378"/>
      <c r="W85" s="378"/>
      <c r="X85" s="378"/>
      <c r="Y85" s="378"/>
      <c r="Z85" s="378"/>
      <c r="AA85" s="378"/>
      <c r="AB85" s="378"/>
      <c r="AC85" s="378"/>
      <c r="AD85" s="378"/>
      <c r="AE85" s="378"/>
      <c r="AF85" s="374"/>
      <c r="AG85" s="374"/>
      <c r="AH85" s="371"/>
      <c r="AI85" s="371"/>
      <c r="AJ85" s="371"/>
      <c r="AK85" s="371"/>
      <c r="AL85" s="371"/>
      <c r="AM85" s="371"/>
      <c r="AQ85" s="352"/>
      <c r="AR85" s="352"/>
      <c r="AS85" s="352"/>
      <c r="AT85" s="352"/>
      <c r="BA85" s="340"/>
      <c r="BS85" s="5"/>
      <c r="BT85" s="5"/>
      <c r="BU85" s="5"/>
    </row>
    <row r="86" customFormat="false" ht="15.75" hidden="false" customHeight="true" outlineLevel="0" collapsed="false">
      <c r="B86" s="377" t="n">
        <v>43309</v>
      </c>
      <c r="C86" s="378" t="s">
        <v>264</v>
      </c>
      <c r="D86" s="378"/>
      <c r="E86" s="378"/>
      <c r="F86" s="378"/>
      <c r="G86" s="378"/>
      <c r="H86" s="378"/>
      <c r="I86" s="378"/>
      <c r="J86" s="378"/>
      <c r="K86" s="378"/>
      <c r="L86" s="378"/>
      <c r="M86" s="378"/>
      <c r="N86" s="378"/>
      <c r="O86" s="378"/>
      <c r="P86" s="378"/>
      <c r="Q86" s="378"/>
      <c r="R86" s="378"/>
      <c r="S86" s="378"/>
      <c r="T86" s="378"/>
      <c r="U86" s="378"/>
      <c r="V86" s="378"/>
      <c r="W86" s="378"/>
      <c r="X86" s="378"/>
      <c r="Y86" s="378"/>
      <c r="Z86" s="378"/>
      <c r="AA86" s="378"/>
      <c r="AB86" s="378"/>
      <c r="AC86" s="378"/>
      <c r="AD86" s="378"/>
      <c r="AE86" s="378"/>
      <c r="AF86" s="374"/>
      <c r="AG86" s="374"/>
      <c r="AH86" s="371"/>
      <c r="AI86" s="371"/>
      <c r="AJ86" s="371"/>
      <c r="AK86" s="371"/>
      <c r="AL86" s="371"/>
      <c r="AM86" s="371"/>
      <c r="AQ86" s="352"/>
      <c r="AR86" s="352"/>
      <c r="AS86" s="352"/>
      <c r="AT86" s="352"/>
      <c r="BA86" s="340"/>
      <c r="BS86" s="5"/>
      <c r="BT86" s="5"/>
      <c r="BU86" s="5"/>
    </row>
    <row r="87" customFormat="false" ht="15.75" hidden="false" customHeight="true" outlineLevel="0" collapsed="false">
      <c r="B87" s="377" t="n">
        <v>43310</v>
      </c>
      <c r="C87" s="378" t="s">
        <v>284</v>
      </c>
      <c r="D87" s="378"/>
      <c r="E87" s="378"/>
      <c r="F87" s="378"/>
      <c r="G87" s="378"/>
      <c r="H87" s="378"/>
      <c r="I87" s="378"/>
      <c r="J87" s="378"/>
      <c r="K87" s="378"/>
      <c r="L87" s="378"/>
      <c r="M87" s="378"/>
      <c r="N87" s="378"/>
      <c r="O87" s="378"/>
      <c r="P87" s="378"/>
      <c r="Q87" s="378"/>
      <c r="R87" s="378"/>
      <c r="S87" s="378"/>
      <c r="T87" s="378"/>
      <c r="U87" s="378"/>
      <c r="V87" s="378"/>
      <c r="W87" s="378"/>
      <c r="X87" s="378"/>
      <c r="Y87" s="378"/>
      <c r="Z87" s="378"/>
      <c r="AA87" s="378"/>
      <c r="AB87" s="378"/>
      <c r="AC87" s="378"/>
      <c r="AD87" s="378"/>
      <c r="AE87" s="378"/>
    </row>
    <row r="88" customFormat="false" ht="15.75" hidden="false" customHeight="true" outlineLevel="0" collapsed="false">
      <c r="B88" s="377" t="n">
        <v>43311</v>
      </c>
      <c r="C88" s="378" t="s">
        <v>284</v>
      </c>
      <c r="D88" s="378"/>
      <c r="E88" s="378"/>
      <c r="F88" s="378"/>
      <c r="G88" s="378"/>
      <c r="H88" s="378"/>
      <c r="I88" s="378"/>
      <c r="J88" s="378"/>
      <c r="K88" s="378"/>
      <c r="L88" s="378"/>
      <c r="M88" s="378"/>
      <c r="N88" s="378"/>
      <c r="O88" s="378"/>
      <c r="P88" s="378"/>
      <c r="Q88" s="378"/>
      <c r="R88" s="378"/>
      <c r="S88" s="378"/>
      <c r="T88" s="378"/>
      <c r="U88" s="378"/>
      <c r="V88" s="378"/>
      <c r="W88" s="378"/>
      <c r="X88" s="378"/>
      <c r="Y88" s="378"/>
      <c r="Z88" s="378"/>
      <c r="AA88" s="378"/>
      <c r="AB88" s="378"/>
      <c r="AC88" s="378"/>
      <c r="AD88" s="378"/>
      <c r="AE88" s="378"/>
    </row>
    <row r="89" customFormat="false" ht="15.75" hidden="false" customHeight="true" outlineLevel="0" collapsed="false">
      <c r="B89" s="377" t="n">
        <v>43312</v>
      </c>
      <c r="C89" s="378" t="s">
        <v>287</v>
      </c>
      <c r="D89" s="378"/>
      <c r="E89" s="378"/>
      <c r="F89" s="378"/>
      <c r="G89" s="378"/>
      <c r="H89" s="378"/>
      <c r="I89" s="378"/>
      <c r="J89" s="378"/>
      <c r="K89" s="378"/>
      <c r="L89" s="378"/>
      <c r="M89" s="378"/>
      <c r="N89" s="378"/>
      <c r="O89" s="378"/>
      <c r="P89" s="378"/>
      <c r="Q89" s="378"/>
      <c r="R89" s="378"/>
      <c r="S89" s="378"/>
      <c r="T89" s="378"/>
      <c r="U89" s="378"/>
      <c r="V89" s="378"/>
      <c r="W89" s="378"/>
      <c r="X89" s="378"/>
      <c r="Y89" s="378"/>
      <c r="Z89" s="378"/>
      <c r="AA89" s="378"/>
      <c r="AB89" s="378"/>
      <c r="AC89" s="378"/>
      <c r="AD89" s="378"/>
      <c r="AE89" s="378"/>
    </row>
    <row r="102" customFormat="false" ht="15" hidden="false" customHeight="false" outlineLevel="0" collapsed="false">
      <c r="Q102" s="0" t="n">
        <f aca="false">53/60</f>
        <v>0.883333333333333</v>
      </c>
    </row>
    <row r="103" customFormat="false" ht="15" hidden="false" customHeight="false" outlineLevel="0" collapsed="false">
      <c r="Q103" s="0" t="n">
        <f aca="false">6/60</f>
        <v>0.1</v>
      </c>
    </row>
    <row r="106" customFormat="false" ht="15" hidden="false" customHeight="false" outlineLevel="0" collapsed="false">
      <c r="S106" s="0" t="n">
        <f aca="false">6/60</f>
        <v>0.1</v>
      </c>
    </row>
  </sheetData>
  <mergeCells count="117">
    <mergeCell ref="B1:AG1"/>
    <mergeCell ref="B2:B4"/>
    <mergeCell ref="C2:C4"/>
    <mergeCell ref="D2:D4"/>
    <mergeCell ref="E2:E4"/>
    <mergeCell ref="F2:G3"/>
    <mergeCell ref="H2:K2"/>
    <mergeCell ref="L2:O2"/>
    <mergeCell ref="P2:Q3"/>
    <mergeCell ref="R2:R4"/>
    <mergeCell ref="S2:S4"/>
    <mergeCell ref="T2:T4"/>
    <mergeCell ref="U2:U4"/>
    <mergeCell ref="V2:V4"/>
    <mergeCell ref="W2:W4"/>
    <mergeCell ref="X2:X4"/>
    <mergeCell ref="Y2:Y4"/>
    <mergeCell ref="Z2:Z4"/>
    <mergeCell ref="AA2:AA4"/>
    <mergeCell ref="AB2:AB4"/>
    <mergeCell ref="AC2:AC4"/>
    <mergeCell ref="AD2:AD4"/>
    <mergeCell ref="AE2:AE4"/>
    <mergeCell ref="AF2:AF4"/>
    <mergeCell ref="AG2:AG4"/>
    <mergeCell ref="AH2:AH4"/>
    <mergeCell ref="AI2:AI4"/>
    <mergeCell ref="AJ2:AJ4"/>
    <mergeCell ref="AK2:AK4"/>
    <mergeCell ref="AL2:AL4"/>
    <mergeCell ref="AM2:AM4"/>
    <mergeCell ref="AN2:AN4"/>
    <mergeCell ref="AO2:AO4"/>
    <mergeCell ref="AP2:AP4"/>
    <mergeCell ref="AQ2:AQ4"/>
    <mergeCell ref="AR2:AR4"/>
    <mergeCell ref="AT2:AT4"/>
    <mergeCell ref="AU2:AU4"/>
    <mergeCell ref="AV2:AV4"/>
    <mergeCell ref="AW2:AW4"/>
    <mergeCell ref="AX2:AX4"/>
    <mergeCell ref="AY2:AY4"/>
    <mergeCell ref="AZ2:AZ4"/>
    <mergeCell ref="BB2:BB4"/>
    <mergeCell ref="BC2:BC4"/>
    <mergeCell ref="BD2:BD4"/>
    <mergeCell ref="BE2:BE4"/>
    <mergeCell ref="BF2:BF4"/>
    <mergeCell ref="BG2:BG4"/>
    <mergeCell ref="BL2:BM2"/>
    <mergeCell ref="BP2:BP4"/>
    <mergeCell ref="BQ2:BQ4"/>
    <mergeCell ref="BR2:BR4"/>
    <mergeCell ref="BS2:BS4"/>
    <mergeCell ref="BT2:BT4"/>
    <mergeCell ref="BW2:BW4"/>
    <mergeCell ref="BX2:BX4"/>
    <mergeCell ref="BZ2:BZ4"/>
    <mergeCell ref="CA2:CA4"/>
    <mergeCell ref="CC2:CD2"/>
    <mergeCell ref="CE2:CF2"/>
    <mergeCell ref="H3:I3"/>
    <mergeCell ref="J3:K3"/>
    <mergeCell ref="L3:M3"/>
    <mergeCell ref="N3:O3"/>
    <mergeCell ref="BH3:BH4"/>
    <mergeCell ref="BI3:BI4"/>
    <mergeCell ref="BK3:BK4"/>
    <mergeCell ref="BL3:BL4"/>
    <mergeCell ref="BM3:BM4"/>
    <mergeCell ref="BN3:BN4"/>
    <mergeCell ref="BO3:BO4"/>
    <mergeCell ref="BV3:BV4"/>
    <mergeCell ref="A5:A11"/>
    <mergeCell ref="A12:A18"/>
    <mergeCell ref="A19:A25"/>
    <mergeCell ref="A26:A32"/>
    <mergeCell ref="A33:A39"/>
    <mergeCell ref="A40:A46"/>
    <mergeCell ref="F50:G50"/>
    <mergeCell ref="H50:I50"/>
    <mergeCell ref="J50:K50"/>
    <mergeCell ref="L50:M50"/>
    <mergeCell ref="N50:O50"/>
    <mergeCell ref="P50:Q50"/>
    <mergeCell ref="C58:AE58"/>
    <mergeCell ref="C59:AE59"/>
    <mergeCell ref="C60:AE60"/>
    <mergeCell ref="C61:AE61"/>
    <mergeCell ref="C62:AE62"/>
    <mergeCell ref="C63:AE63"/>
    <mergeCell ref="C64:AE64"/>
    <mergeCell ref="C65:AE65"/>
    <mergeCell ref="C66:AE66"/>
    <mergeCell ref="C67:AE67"/>
    <mergeCell ref="C68:AE68"/>
    <mergeCell ref="C69:AE69"/>
    <mergeCell ref="C70:AE70"/>
    <mergeCell ref="C71:AE71"/>
    <mergeCell ref="C72:AE72"/>
    <mergeCell ref="C73:AE73"/>
    <mergeCell ref="C74:AE74"/>
    <mergeCell ref="C75:AE75"/>
    <mergeCell ref="C76:AE76"/>
    <mergeCell ref="C77:AE77"/>
    <mergeCell ref="C78:AE78"/>
    <mergeCell ref="C79:AE79"/>
    <mergeCell ref="C80:AE80"/>
    <mergeCell ref="C81:AE81"/>
    <mergeCell ref="C82:AE82"/>
    <mergeCell ref="C83:AE83"/>
    <mergeCell ref="C84:AE84"/>
    <mergeCell ref="C85:AE85"/>
    <mergeCell ref="C86:AE86"/>
    <mergeCell ref="C87:AE87"/>
    <mergeCell ref="C88:AE88"/>
    <mergeCell ref="C89:AE8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F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4" topLeftCell="C17" activePane="bottomRight" state="frozen"/>
      <selection pane="topLeft" activeCell="A1" activeCellId="0" sqref="A1"/>
      <selection pane="topRight" activeCell="C1" activeCellId="0" sqref="C1"/>
      <selection pane="bottomLeft" activeCell="A17" activeCellId="0" sqref="A17"/>
      <selection pane="bottomRight" activeCell="C32" activeCellId="1" sqref="A3:AN5 C32"/>
    </sheetView>
  </sheetViews>
  <sheetFormatPr defaultColWidth="8.54296875" defaultRowHeight="15" zeroHeight="false" outlineLevelRow="0" outlineLevelCol="0"/>
  <cols>
    <col collapsed="false" customWidth="true" hidden="false" outlineLevel="0" max="2" min="2" style="0" width="10.14"/>
    <col collapsed="false" customWidth="true" hidden="false" outlineLevel="0" max="37" min="37" style="0" width="9.57"/>
    <col collapsed="false" customWidth="true" hidden="false" outlineLevel="0" max="39" min="39" style="0" width="9.57"/>
    <col collapsed="false" customWidth="true" hidden="false" outlineLevel="0" max="42" min="42" style="0" width="10"/>
  </cols>
  <sheetData>
    <row r="1" customFormat="false" ht="18.75" hidden="false" customHeight="false" outlineLevel="0" collapsed="false">
      <c r="B1" s="6" t="n">
        <v>43313</v>
      </c>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7"/>
      <c r="AI1" s="7"/>
      <c r="AJ1" s="7"/>
      <c r="AK1" s="8"/>
      <c r="AL1" s="8"/>
      <c r="AM1" s="8"/>
      <c r="AN1" s="8"/>
      <c r="AO1" s="8"/>
      <c r="AP1" s="8"/>
      <c r="AQ1" s="8"/>
      <c r="AR1" s="8"/>
      <c r="AS1" s="9"/>
      <c r="AT1" s="10"/>
      <c r="AU1" s="10"/>
      <c r="AV1" s="10"/>
      <c r="AW1" s="10"/>
      <c r="AX1" s="10"/>
      <c r="AY1" s="11"/>
      <c r="AZ1" s="11"/>
      <c r="BS1" s="5"/>
      <c r="BT1" s="5"/>
      <c r="BU1" s="5"/>
    </row>
    <row r="2" customFormat="false" ht="30.75" hidden="false" customHeight="true" outlineLevel="0" collapsed="false">
      <c r="A2" s="279"/>
      <c r="B2" s="280" t="s">
        <v>1</v>
      </c>
      <c r="C2" s="281" t="s">
        <v>2</v>
      </c>
      <c r="D2" s="282" t="s">
        <v>3</v>
      </c>
      <c r="E2" s="281" t="s">
        <v>147</v>
      </c>
      <c r="F2" s="283" t="s">
        <v>148</v>
      </c>
      <c r="G2" s="283"/>
      <c r="H2" s="284" t="s">
        <v>149</v>
      </c>
      <c r="I2" s="284"/>
      <c r="J2" s="284"/>
      <c r="K2" s="284"/>
      <c r="L2" s="284" t="s">
        <v>150</v>
      </c>
      <c r="M2" s="284"/>
      <c r="N2" s="284"/>
      <c r="O2" s="284"/>
      <c r="P2" s="285" t="s">
        <v>151</v>
      </c>
      <c r="Q2" s="285"/>
      <c r="R2" s="286" t="s">
        <v>16</v>
      </c>
      <c r="S2" s="287" t="s">
        <v>17</v>
      </c>
      <c r="T2" s="288" t="s">
        <v>18</v>
      </c>
      <c r="U2" s="289" t="s">
        <v>19</v>
      </c>
      <c r="V2" s="290" t="s">
        <v>20</v>
      </c>
      <c r="W2" s="291" t="s">
        <v>21</v>
      </c>
      <c r="X2" s="291" t="s">
        <v>22</v>
      </c>
      <c r="Y2" s="291" t="s">
        <v>23</v>
      </c>
      <c r="Z2" s="291" t="s">
        <v>24</v>
      </c>
      <c r="AA2" s="291" t="s">
        <v>25</v>
      </c>
      <c r="AB2" s="291" t="s">
        <v>26</v>
      </c>
      <c r="AC2" s="292" t="s">
        <v>27</v>
      </c>
      <c r="AD2" s="293" t="s">
        <v>152</v>
      </c>
      <c r="AE2" s="294" t="s">
        <v>29</v>
      </c>
      <c r="AF2" s="293" t="s">
        <v>30</v>
      </c>
      <c r="AG2" s="295" t="s">
        <v>31</v>
      </c>
      <c r="AH2" s="295" t="s">
        <v>32</v>
      </c>
      <c r="AI2" s="295" t="s">
        <v>33</v>
      </c>
      <c r="AJ2" s="33" t="s">
        <v>34</v>
      </c>
      <c r="AK2" s="296" t="s">
        <v>35</v>
      </c>
      <c r="AL2" s="32" t="s">
        <v>153</v>
      </c>
      <c r="AM2" s="33" t="s">
        <v>154</v>
      </c>
      <c r="AN2" s="32" t="s">
        <v>155</v>
      </c>
      <c r="AO2" s="32" t="s">
        <v>40</v>
      </c>
      <c r="AP2" s="33" t="s">
        <v>41</v>
      </c>
      <c r="AQ2" s="379" t="s">
        <v>39</v>
      </c>
      <c r="AR2" s="380" t="s">
        <v>42</v>
      </c>
      <c r="AS2" s="36"/>
      <c r="AT2" s="37" t="s">
        <v>43</v>
      </c>
      <c r="AU2" s="38" t="s">
        <v>44</v>
      </c>
      <c r="AV2" s="38" t="s">
        <v>45</v>
      </c>
      <c r="AW2" s="38" t="s">
        <v>46</v>
      </c>
      <c r="AX2" s="38" t="s">
        <v>47</v>
      </c>
      <c r="AY2" s="38" t="s">
        <v>48</v>
      </c>
      <c r="AZ2" s="38" t="s">
        <v>49</v>
      </c>
      <c r="BB2" s="38" t="s">
        <v>50</v>
      </c>
      <c r="BC2" s="38" t="s">
        <v>51</v>
      </c>
      <c r="BD2" s="38" t="s">
        <v>52</v>
      </c>
      <c r="BE2" s="38" t="s">
        <v>53</v>
      </c>
      <c r="BF2" s="38" t="s">
        <v>54</v>
      </c>
      <c r="BG2" s="38" t="s">
        <v>55</v>
      </c>
      <c r="BH2" s="38" t="s">
        <v>56</v>
      </c>
      <c r="BI2" s="38" t="s">
        <v>57</v>
      </c>
      <c r="BJ2" s="38" t="s">
        <v>58</v>
      </c>
      <c r="BK2" s="38" t="s">
        <v>59</v>
      </c>
      <c r="BL2" s="38" t="s">
        <v>60</v>
      </c>
      <c r="BM2" s="38"/>
      <c r="BN2" s="38" t="s">
        <v>61</v>
      </c>
      <c r="BO2" s="38" t="s">
        <v>62</v>
      </c>
      <c r="BP2" s="38" t="s">
        <v>63</v>
      </c>
      <c r="BQ2" s="39" t="s">
        <v>64</v>
      </c>
      <c r="BR2" s="39" t="s">
        <v>65</v>
      </c>
      <c r="BS2" s="41" t="s">
        <v>66</v>
      </c>
      <c r="BT2" s="41" t="s">
        <v>67</v>
      </c>
      <c r="BU2" s="5"/>
      <c r="BV2" s="38" t="s">
        <v>68</v>
      </c>
      <c r="BW2" s="38" t="s">
        <v>69</v>
      </c>
      <c r="BX2" s="38" t="s">
        <v>70</v>
      </c>
      <c r="BZ2" s="42" t="s">
        <v>71</v>
      </c>
      <c r="CA2" s="42" t="s">
        <v>72</v>
      </c>
      <c r="CC2" s="43" t="s">
        <v>73</v>
      </c>
      <c r="CD2" s="43"/>
      <c r="CE2" s="43" t="s">
        <v>74</v>
      </c>
      <c r="CF2" s="43"/>
    </row>
    <row r="3" customFormat="false" ht="26.25" hidden="false" customHeight="true" outlineLevel="0" collapsed="false">
      <c r="A3" s="297"/>
      <c r="B3" s="280"/>
      <c r="C3" s="281"/>
      <c r="D3" s="282"/>
      <c r="E3" s="281"/>
      <c r="F3" s="283"/>
      <c r="G3" s="283"/>
      <c r="H3" s="298" t="s">
        <v>75</v>
      </c>
      <c r="I3" s="298"/>
      <c r="J3" s="299" t="s">
        <v>76</v>
      </c>
      <c r="K3" s="299"/>
      <c r="L3" s="298" t="s">
        <v>75</v>
      </c>
      <c r="M3" s="298"/>
      <c r="N3" s="299" t="s">
        <v>76</v>
      </c>
      <c r="O3" s="299"/>
      <c r="P3" s="285"/>
      <c r="Q3" s="285"/>
      <c r="R3" s="286"/>
      <c r="S3" s="287"/>
      <c r="T3" s="288"/>
      <c r="U3" s="289"/>
      <c r="V3" s="290"/>
      <c r="W3" s="291"/>
      <c r="X3" s="291"/>
      <c r="Y3" s="291"/>
      <c r="Z3" s="291"/>
      <c r="AA3" s="291"/>
      <c r="AB3" s="291"/>
      <c r="AC3" s="292"/>
      <c r="AD3" s="293"/>
      <c r="AE3" s="294"/>
      <c r="AF3" s="293"/>
      <c r="AG3" s="295"/>
      <c r="AH3" s="295"/>
      <c r="AI3" s="295"/>
      <c r="AJ3" s="33"/>
      <c r="AK3" s="296"/>
      <c r="AL3" s="32"/>
      <c r="AM3" s="33"/>
      <c r="AN3" s="32"/>
      <c r="AO3" s="32"/>
      <c r="AP3" s="33"/>
      <c r="AQ3" s="379"/>
      <c r="AR3" s="380"/>
      <c r="AS3" s="36"/>
      <c r="AT3" s="37"/>
      <c r="AU3" s="38"/>
      <c r="AV3" s="38"/>
      <c r="AW3" s="38"/>
      <c r="AX3" s="38"/>
      <c r="AY3" s="38"/>
      <c r="AZ3" s="38"/>
      <c r="BB3" s="38"/>
      <c r="BC3" s="38"/>
      <c r="BD3" s="38"/>
      <c r="BE3" s="38"/>
      <c r="BF3" s="38"/>
      <c r="BG3" s="38"/>
      <c r="BH3" s="69" t="s">
        <v>77</v>
      </c>
      <c r="BI3" s="69" t="s">
        <v>77</v>
      </c>
      <c r="BJ3" s="69" t="s">
        <v>78</v>
      </c>
      <c r="BK3" s="39" t="s">
        <v>79</v>
      </c>
      <c r="BL3" s="39" t="s">
        <v>79</v>
      </c>
      <c r="BM3" s="39" t="s">
        <v>80</v>
      </c>
      <c r="BN3" s="69" t="s">
        <v>81</v>
      </c>
      <c r="BO3" s="69" t="s">
        <v>82</v>
      </c>
      <c r="BP3" s="38"/>
      <c r="BQ3" s="39"/>
      <c r="BR3" s="39"/>
      <c r="BS3" s="41"/>
      <c r="BT3" s="41"/>
      <c r="BU3" s="5"/>
      <c r="BV3" s="69" t="s">
        <v>77</v>
      </c>
      <c r="BW3" s="38"/>
      <c r="BX3" s="38"/>
      <c r="BZ3" s="42"/>
      <c r="CA3" s="42"/>
      <c r="CC3" s="70" t="s">
        <v>83</v>
      </c>
      <c r="CD3" s="71" t="s">
        <v>84</v>
      </c>
      <c r="CE3" s="70" t="s">
        <v>83</v>
      </c>
      <c r="CF3" s="71" t="s">
        <v>84</v>
      </c>
    </row>
    <row r="4" customFormat="false" ht="15.75" hidden="false" customHeight="false" outlineLevel="0" collapsed="false">
      <c r="A4" s="297"/>
      <c r="B4" s="280"/>
      <c r="C4" s="281"/>
      <c r="D4" s="282"/>
      <c r="E4" s="281"/>
      <c r="F4" s="300" t="s">
        <v>85</v>
      </c>
      <c r="G4" s="299" t="s">
        <v>86</v>
      </c>
      <c r="H4" s="301" t="s">
        <v>87</v>
      </c>
      <c r="I4" s="302" t="s">
        <v>88</v>
      </c>
      <c r="J4" s="302" t="s">
        <v>87</v>
      </c>
      <c r="K4" s="303" t="s">
        <v>88</v>
      </c>
      <c r="L4" s="298" t="s">
        <v>87</v>
      </c>
      <c r="M4" s="302" t="s">
        <v>88</v>
      </c>
      <c r="N4" s="302" t="s">
        <v>87</v>
      </c>
      <c r="O4" s="299" t="s">
        <v>88</v>
      </c>
      <c r="P4" s="302" t="s">
        <v>87</v>
      </c>
      <c r="Q4" s="299" t="s">
        <v>88</v>
      </c>
      <c r="R4" s="286"/>
      <c r="S4" s="287"/>
      <c r="T4" s="288"/>
      <c r="U4" s="289"/>
      <c r="V4" s="290"/>
      <c r="W4" s="291"/>
      <c r="X4" s="291"/>
      <c r="Y4" s="291"/>
      <c r="Z4" s="291"/>
      <c r="AA4" s="291"/>
      <c r="AB4" s="291"/>
      <c r="AC4" s="292"/>
      <c r="AD4" s="293"/>
      <c r="AE4" s="294"/>
      <c r="AF4" s="293"/>
      <c r="AG4" s="295"/>
      <c r="AH4" s="295"/>
      <c r="AI4" s="295"/>
      <c r="AJ4" s="33"/>
      <c r="AK4" s="296"/>
      <c r="AL4" s="32"/>
      <c r="AM4" s="33"/>
      <c r="AN4" s="32"/>
      <c r="AO4" s="32"/>
      <c r="AP4" s="33"/>
      <c r="AQ4" s="379"/>
      <c r="AR4" s="380"/>
      <c r="AS4" s="36"/>
      <c r="AT4" s="37"/>
      <c r="AU4" s="38"/>
      <c r="AV4" s="38"/>
      <c r="AW4" s="38"/>
      <c r="AX4" s="38"/>
      <c r="AY4" s="38"/>
      <c r="AZ4" s="38"/>
      <c r="BB4" s="38"/>
      <c r="BC4" s="38"/>
      <c r="BD4" s="38"/>
      <c r="BE4" s="38"/>
      <c r="BF4" s="38"/>
      <c r="BG4" s="38"/>
      <c r="BH4" s="69"/>
      <c r="BI4" s="69"/>
      <c r="BJ4" s="69" t="s">
        <v>89</v>
      </c>
      <c r="BK4" s="39"/>
      <c r="BL4" s="39"/>
      <c r="BM4" s="39"/>
      <c r="BN4" s="69"/>
      <c r="BO4" s="69"/>
      <c r="BP4" s="38"/>
      <c r="BQ4" s="39"/>
      <c r="BR4" s="39"/>
      <c r="BS4" s="41"/>
      <c r="BT4" s="41"/>
      <c r="BU4" s="5"/>
      <c r="BV4" s="69"/>
      <c r="BW4" s="38"/>
      <c r="BX4" s="38"/>
      <c r="BZ4" s="42"/>
      <c r="CA4" s="42"/>
      <c r="CC4" s="88" t="s">
        <v>90</v>
      </c>
      <c r="CD4" s="89" t="s">
        <v>91</v>
      </c>
      <c r="CE4" s="88" t="s">
        <v>90</v>
      </c>
      <c r="CF4" s="89" t="s">
        <v>91</v>
      </c>
    </row>
    <row r="5" customFormat="false" ht="15" hidden="false" customHeight="false" outlineLevel="0" collapsed="false">
      <c r="A5" s="243" t="s">
        <v>123</v>
      </c>
      <c r="B5" s="91" t="n">
        <v>43311</v>
      </c>
      <c r="C5" s="92" t="n">
        <v>94.5</v>
      </c>
      <c r="D5" s="93" t="n">
        <v>0.655</v>
      </c>
      <c r="E5" s="94" t="n">
        <v>80.6</v>
      </c>
      <c r="F5" s="95" t="n">
        <v>104</v>
      </c>
      <c r="G5" s="95" t="n">
        <v>86</v>
      </c>
      <c r="H5" s="96" t="n">
        <v>24</v>
      </c>
      <c r="I5" s="96" t="n">
        <v>0</v>
      </c>
      <c r="J5" s="96" t="n">
        <v>24</v>
      </c>
      <c r="K5" s="96" t="n">
        <v>0</v>
      </c>
      <c r="L5" s="97" t="n">
        <v>0</v>
      </c>
      <c r="M5" s="97" t="n">
        <v>0</v>
      </c>
      <c r="N5" s="97" t="n">
        <v>0</v>
      </c>
      <c r="O5" s="97" t="n">
        <v>0</v>
      </c>
      <c r="P5" s="97" t="n">
        <v>0</v>
      </c>
      <c r="Q5" s="92" t="n">
        <v>0</v>
      </c>
      <c r="R5" s="203" t="n">
        <v>3449</v>
      </c>
      <c r="S5" s="112" t="n">
        <v>2917</v>
      </c>
      <c r="T5" s="112" t="n">
        <v>2917</v>
      </c>
      <c r="U5" s="112" t="n">
        <v>2843</v>
      </c>
      <c r="V5" s="216" t="n">
        <v>2945</v>
      </c>
      <c r="W5" s="96" t="n">
        <v>40</v>
      </c>
      <c r="X5" s="96" t="n">
        <v>0</v>
      </c>
      <c r="Y5" s="96" t="n">
        <v>42</v>
      </c>
      <c r="Z5" s="221" t="n">
        <v>0</v>
      </c>
      <c r="AA5" s="221" t="n">
        <v>57</v>
      </c>
      <c r="AB5" s="97" t="n">
        <v>0</v>
      </c>
      <c r="AC5" s="97" t="n">
        <f aca="false">V5-U5+AZ5</f>
        <v>102</v>
      </c>
      <c r="AD5" s="101" t="n">
        <f aca="false">U5-T5</f>
        <v>-74</v>
      </c>
      <c r="AE5" s="95" t="n">
        <v>124</v>
      </c>
      <c r="AF5" s="102" t="n">
        <f aca="false">IF(AE5&gt;0, V5/(AE5*24),"no data")</f>
        <v>0.989583333333333</v>
      </c>
      <c r="AG5" s="103" t="n">
        <f aca="false">IF(R5&gt;0,R5/24,"no data")</f>
        <v>143.708333333333</v>
      </c>
      <c r="AH5" s="102" t="n">
        <f aca="false">IF(U5&gt;0,(U5/R5),"no data")</f>
        <v>0.824296897651493</v>
      </c>
      <c r="AI5" s="104" t="n">
        <f aca="false">IF(U5&gt;0,(1440-((W5*X5)+(Y5*Z5)+(AA5*AB5))/(W5+Y5+AA5))/1440,"no data")</f>
        <v>1</v>
      </c>
      <c r="AJ5" s="105" t="n">
        <f aca="false">IF(U5&gt;0,(1440-((X5*W5+AT5*AU5)+(Z5*Y5+AV5*AW5)+(AA5*AB5+AX5*AY5))/(W5+Y5+AA5))/1440,"no data")</f>
        <v>0.877697841726619</v>
      </c>
      <c r="AK5" s="210" t="n">
        <v>7.781</v>
      </c>
      <c r="AL5" s="211" t="n">
        <v>159.41</v>
      </c>
      <c r="AM5" s="94" t="n">
        <f aca="false">AK5*AL5</f>
        <v>1240.36921</v>
      </c>
      <c r="AN5" s="210" t="n">
        <v>24.024</v>
      </c>
      <c r="AO5" s="225" t="n">
        <v>981.52</v>
      </c>
      <c r="AP5" s="109" t="n">
        <f aca="false">AN5*AO5</f>
        <v>23580.03648</v>
      </c>
      <c r="AQ5" s="130" t="n">
        <f aca="false">IF(U5&gt;0,((((AK5*AL5)+(AN5*AO5))/(U5*1000))*1000000),"no data")</f>
        <v>8730.35725993669</v>
      </c>
      <c r="AR5" s="111" t="n">
        <f aca="false">IF(S5&gt;0,S5/24, "no data")</f>
        <v>121.541666666667</v>
      </c>
      <c r="AS5" s="222"/>
      <c r="AT5" s="95" t="n">
        <v>0</v>
      </c>
      <c r="AU5" s="112" t="n">
        <v>0</v>
      </c>
      <c r="AV5" s="112" t="n">
        <v>0</v>
      </c>
      <c r="AW5" s="95" t="n">
        <v>0</v>
      </c>
      <c r="AX5" s="112" t="n">
        <v>17</v>
      </c>
      <c r="AY5" s="95" t="n">
        <v>1440</v>
      </c>
      <c r="AZ5" s="95" t="n">
        <v>0</v>
      </c>
      <c r="BA5" s="223"/>
      <c r="BB5" s="113" t="n">
        <v>957</v>
      </c>
      <c r="BC5" s="113" t="n">
        <v>1017</v>
      </c>
      <c r="BD5" s="113" t="n">
        <v>971</v>
      </c>
      <c r="BE5" s="113" t="n">
        <f aca="false">BC5-BB5</f>
        <v>60</v>
      </c>
      <c r="BF5" s="113" t="n">
        <f aca="false">AQ5</f>
        <v>8730.35725993669</v>
      </c>
      <c r="BG5" s="173" t="n">
        <f aca="false">BD5/24</f>
        <v>40.4583333333333</v>
      </c>
      <c r="BH5" s="115" t="n">
        <v>0</v>
      </c>
      <c r="BI5" s="116" t="n">
        <v>0</v>
      </c>
      <c r="BJ5" s="117" t="n">
        <v>24</v>
      </c>
      <c r="BK5" s="118" t="n">
        <v>24.88</v>
      </c>
      <c r="BL5" s="118" t="n">
        <v>20.82</v>
      </c>
      <c r="BM5" s="118" t="n">
        <v>24.3</v>
      </c>
      <c r="BN5" s="113" t="n">
        <v>981.9</v>
      </c>
      <c r="BO5" s="118" t="n">
        <v>50.11</v>
      </c>
      <c r="BP5" s="119" t="n">
        <v>0.9447</v>
      </c>
      <c r="BQ5" s="118" t="n">
        <v>95.1</v>
      </c>
      <c r="BR5" s="117" t="n">
        <v>87.4</v>
      </c>
      <c r="BS5" s="113" t="n">
        <v>12208</v>
      </c>
      <c r="BT5" s="113" t="n">
        <v>11651</v>
      </c>
      <c r="BU5" s="224" t="n">
        <f aca="false">BT5-BS5</f>
        <v>-557</v>
      </c>
      <c r="BV5" s="113" t="n">
        <f aca="false">BH5+BI5</f>
        <v>0</v>
      </c>
      <c r="BW5" s="114" t="n">
        <v>0</v>
      </c>
      <c r="BX5" s="114" t="n">
        <v>0</v>
      </c>
      <c r="BZ5" s="114" t="n">
        <v>24</v>
      </c>
      <c r="CA5" s="114" t="n">
        <v>6.6</v>
      </c>
      <c r="CC5" s="114" t="n">
        <v>2.1</v>
      </c>
      <c r="CD5" s="114" t="n">
        <v>4.6</v>
      </c>
      <c r="CE5" s="114" t="n">
        <v>2.1</v>
      </c>
      <c r="CF5" s="114" t="n">
        <v>0</v>
      </c>
    </row>
    <row r="6" customFormat="false" ht="15" hidden="false" customHeight="false" outlineLevel="0" collapsed="false">
      <c r="A6" s="243"/>
      <c r="B6" s="91" t="n">
        <v>43312</v>
      </c>
      <c r="C6" s="92" t="n">
        <v>94.1</v>
      </c>
      <c r="D6" s="93" t="n">
        <v>0.637</v>
      </c>
      <c r="E6" s="94" t="n">
        <v>79.8</v>
      </c>
      <c r="F6" s="95" t="n">
        <v>102</v>
      </c>
      <c r="G6" s="95" t="n">
        <v>87</v>
      </c>
      <c r="H6" s="96" t="n">
        <v>24</v>
      </c>
      <c r="I6" s="96" t="n">
        <v>0</v>
      </c>
      <c r="J6" s="96" t="n">
        <v>24</v>
      </c>
      <c r="K6" s="96" t="n">
        <v>0</v>
      </c>
      <c r="L6" s="97" t="n">
        <v>0</v>
      </c>
      <c r="M6" s="97" t="n">
        <v>0</v>
      </c>
      <c r="N6" s="97" t="n">
        <v>0</v>
      </c>
      <c r="O6" s="97" t="n">
        <v>0</v>
      </c>
      <c r="P6" s="97" t="n">
        <v>0</v>
      </c>
      <c r="Q6" s="92" t="n">
        <v>0</v>
      </c>
      <c r="R6" s="203" t="n">
        <v>3459</v>
      </c>
      <c r="S6" s="112" t="n">
        <v>2919</v>
      </c>
      <c r="T6" s="112" t="n">
        <v>2919</v>
      </c>
      <c r="U6" s="112" t="n">
        <v>2853</v>
      </c>
      <c r="V6" s="216" t="n">
        <v>2955</v>
      </c>
      <c r="W6" s="96" t="n">
        <v>40</v>
      </c>
      <c r="X6" s="96" t="n">
        <v>0</v>
      </c>
      <c r="Y6" s="96" t="n">
        <v>43</v>
      </c>
      <c r="Z6" s="221" t="n">
        <v>0</v>
      </c>
      <c r="AA6" s="221" t="n">
        <v>57</v>
      </c>
      <c r="AB6" s="97" t="n">
        <v>0</v>
      </c>
      <c r="AC6" s="97" t="n">
        <f aca="false">V6-U6+AZ6</f>
        <v>102</v>
      </c>
      <c r="AD6" s="101" t="n">
        <f aca="false">U6-T6</f>
        <v>-66</v>
      </c>
      <c r="AE6" s="95" t="n">
        <v>125</v>
      </c>
      <c r="AF6" s="102" t="n">
        <f aca="false">IF(AE6&gt;0, V6/(AE6*24),"no data")</f>
        <v>0.985</v>
      </c>
      <c r="AG6" s="103" t="n">
        <f aca="false">IF(R6&gt;0,R6/24,"no data")</f>
        <v>144.125</v>
      </c>
      <c r="AH6" s="102" t="n">
        <f aca="false">IF(U6&gt;0,(U6/R6),"no data")</f>
        <v>0.824804856895056</v>
      </c>
      <c r="AI6" s="104" t="n">
        <f aca="false">IF(U6&gt;0,(1440-((W6*X6)+(Y6*Z6)+(AA6*AB6))/(W6+Y6+AA6))/1440,"no data")</f>
        <v>1</v>
      </c>
      <c r="AJ6" s="105" t="n">
        <f aca="false">IF(U6&gt;0,(1440-((X6*W6+AT6*AU6)+(Z6*Y6+AV6*AW6)+(AA6*AB6+AX6*AY6))/(W6+Y6+AA6))/1440,"no data")</f>
        <v>0.885714285714286</v>
      </c>
      <c r="AK6" s="210" t="n">
        <v>8.46</v>
      </c>
      <c r="AL6" s="211" t="n">
        <v>159.35</v>
      </c>
      <c r="AM6" s="94" t="n">
        <f aca="false">AK6*AL6</f>
        <v>1348.101</v>
      </c>
      <c r="AN6" s="210" t="n">
        <v>23.85</v>
      </c>
      <c r="AO6" s="225" t="n">
        <v>984.2</v>
      </c>
      <c r="AP6" s="109" t="n">
        <f aca="false">AN6*AO6</f>
        <v>23473.17</v>
      </c>
      <c r="AQ6" s="130" t="n">
        <f aca="false">IF(U6&gt;0,((((AK6*AL6)+(AN6*AO6))/(U6*1000))*1000000),"no data")</f>
        <v>8700.05993690852</v>
      </c>
      <c r="AR6" s="111" t="n">
        <f aca="false">IF(S6&gt;0,S6/24, "no data")</f>
        <v>121.625</v>
      </c>
      <c r="AS6" s="222"/>
      <c r="AT6" s="95" t="n">
        <v>0</v>
      </c>
      <c r="AU6" s="112" t="n">
        <v>0</v>
      </c>
      <c r="AV6" s="112" t="n">
        <v>0</v>
      </c>
      <c r="AW6" s="95" t="n">
        <v>0</v>
      </c>
      <c r="AX6" s="112" t="n">
        <v>16</v>
      </c>
      <c r="AY6" s="95" t="n">
        <v>1440</v>
      </c>
      <c r="AZ6" s="95" t="n">
        <v>0</v>
      </c>
      <c r="BA6" s="223"/>
      <c r="BB6" s="113" t="n">
        <v>957</v>
      </c>
      <c r="BC6" s="113" t="n">
        <v>1025</v>
      </c>
      <c r="BD6" s="113" t="n">
        <v>973</v>
      </c>
      <c r="BE6" s="113" t="n">
        <f aca="false">BC6-BB6</f>
        <v>68</v>
      </c>
      <c r="BF6" s="113" t="n">
        <f aca="false">AQ6</f>
        <v>8700.05993690852</v>
      </c>
      <c r="BG6" s="173" t="n">
        <f aca="false">BD6/24</f>
        <v>40.5416666666667</v>
      </c>
      <c r="BH6" s="115" t="n">
        <v>0</v>
      </c>
      <c r="BI6" s="116" t="n">
        <v>0</v>
      </c>
      <c r="BJ6" s="117" t="n">
        <v>24</v>
      </c>
      <c r="BK6" s="118" t="n">
        <v>24.76</v>
      </c>
      <c r="BL6" s="118" t="n">
        <v>20.54</v>
      </c>
      <c r="BM6" s="118" t="n">
        <v>26.17</v>
      </c>
      <c r="BN6" s="113" t="n">
        <v>980.6</v>
      </c>
      <c r="BO6" s="118" t="n">
        <v>50.12</v>
      </c>
      <c r="BP6" s="119" t="n">
        <v>0.9418</v>
      </c>
      <c r="BQ6" s="118" t="n">
        <v>94.96</v>
      </c>
      <c r="BR6" s="117" t="n">
        <v>87.36</v>
      </c>
      <c r="BS6" s="113" t="n">
        <v>12130</v>
      </c>
      <c r="BT6" s="113" t="n">
        <v>11596</v>
      </c>
      <c r="BU6" s="224" t="n">
        <f aca="false">BT6-BS6</f>
        <v>-534</v>
      </c>
      <c r="BV6" s="113" t="n">
        <f aca="false">BH6+BI6</f>
        <v>0</v>
      </c>
      <c r="BW6" s="114" t="n">
        <v>0</v>
      </c>
      <c r="BX6" s="114" t="n">
        <v>0</v>
      </c>
      <c r="BZ6" s="114" t="n">
        <v>24</v>
      </c>
      <c r="CA6" s="114" t="n">
        <v>6.1</v>
      </c>
      <c r="CC6" s="114" t="n">
        <v>2.1</v>
      </c>
      <c r="CD6" s="114" t="n">
        <v>4.7</v>
      </c>
      <c r="CE6" s="114" t="n">
        <v>2.1</v>
      </c>
      <c r="CF6" s="114" t="n">
        <v>0</v>
      </c>
    </row>
    <row r="7" customFormat="false" ht="15" hidden="false" customHeight="false" outlineLevel="0" collapsed="false">
      <c r="A7" s="243"/>
      <c r="B7" s="91" t="n">
        <v>43313</v>
      </c>
      <c r="C7" s="92" t="n">
        <v>93.2</v>
      </c>
      <c r="D7" s="93" t="n">
        <v>0.651</v>
      </c>
      <c r="E7" s="94" t="n">
        <v>78.3</v>
      </c>
      <c r="F7" s="95" t="n">
        <v>100</v>
      </c>
      <c r="G7" s="95" t="n">
        <v>88</v>
      </c>
      <c r="H7" s="96" t="n">
        <v>24</v>
      </c>
      <c r="I7" s="96" t="n">
        <v>0</v>
      </c>
      <c r="J7" s="96" t="n">
        <v>24</v>
      </c>
      <c r="K7" s="96" t="n">
        <v>0</v>
      </c>
      <c r="L7" s="97" t="n">
        <v>0</v>
      </c>
      <c r="M7" s="97" t="n">
        <v>0</v>
      </c>
      <c r="N7" s="97" t="n">
        <v>0</v>
      </c>
      <c r="O7" s="97" t="n">
        <v>0</v>
      </c>
      <c r="P7" s="97" t="n">
        <v>0</v>
      </c>
      <c r="Q7" s="92" t="n">
        <v>0</v>
      </c>
      <c r="R7" s="203" t="n">
        <v>3467</v>
      </c>
      <c r="S7" s="112" t="n">
        <v>2944</v>
      </c>
      <c r="T7" s="112" t="n">
        <v>2944</v>
      </c>
      <c r="U7" s="112" t="n">
        <v>2873</v>
      </c>
      <c r="V7" s="216" t="n">
        <v>2975</v>
      </c>
      <c r="W7" s="96" t="n">
        <v>40</v>
      </c>
      <c r="X7" s="96" t="n">
        <v>0</v>
      </c>
      <c r="Y7" s="96" t="n">
        <v>43</v>
      </c>
      <c r="Z7" s="221" t="n">
        <v>0</v>
      </c>
      <c r="AA7" s="221" t="n">
        <v>57</v>
      </c>
      <c r="AB7" s="97" t="n">
        <v>0</v>
      </c>
      <c r="AC7" s="97" t="n">
        <f aca="false">V7-U7+AZ7</f>
        <v>102</v>
      </c>
      <c r="AD7" s="101" t="n">
        <f aca="false">U7-T7</f>
        <v>-71</v>
      </c>
      <c r="AE7" s="95" t="n">
        <v>125</v>
      </c>
      <c r="AF7" s="102" t="n">
        <f aca="false">IF(AE7&gt;0, V7/(AE7*24),"no data")</f>
        <v>0.991666666666667</v>
      </c>
      <c r="AG7" s="103" t="n">
        <f aca="false">IF(R7&gt;0,R7/24,"no data")</f>
        <v>144.458333333333</v>
      </c>
      <c r="AH7" s="102" t="n">
        <f aca="false">IF(U7&gt;0,(U7/R7),"no data")</f>
        <v>0.828670320161523</v>
      </c>
      <c r="AI7" s="104" t="n">
        <f aca="false">IF(U7&gt;0,(1440-((W7*X7)+(Y7*Z7)+(AA7*AB7))/(W7+Y7+AA7))/1440,"no data")</f>
        <v>1</v>
      </c>
      <c r="AJ7" s="105" t="n">
        <f aca="false">IF(U7&gt;0,(1440-((X7*W7+AT7*AU7)+(Z7*Y7+AV7*AW7)+(AA7*AB7+AX7*AY7))/(W7+Y7+AA7))/1440,"no data")</f>
        <v>0.885714285714286</v>
      </c>
      <c r="AK7" s="210" t="n">
        <v>9.852</v>
      </c>
      <c r="AL7" s="211" t="n">
        <v>170.14</v>
      </c>
      <c r="AM7" s="94" t="n">
        <f aca="false">AK7*AL7</f>
        <v>1676.21928</v>
      </c>
      <c r="AN7" s="210" t="n">
        <v>23.53883</v>
      </c>
      <c r="AO7" s="225" t="n">
        <v>990.572598553114</v>
      </c>
      <c r="AP7" s="109" t="n">
        <f aca="false">AN7*AO7</f>
        <v>23316.92</v>
      </c>
      <c r="AQ7" s="130" t="n">
        <f aca="false">IF(U7&gt;0,((((AK7*AL7)+(AN7*AO7))/(U7*1000))*1000000),"no data")</f>
        <v>8699.31753567699</v>
      </c>
      <c r="AR7" s="111" t="n">
        <f aca="false">IF(S7&gt;0,S7/24, "no data")</f>
        <v>122.666666666667</v>
      </c>
      <c r="AS7" s="222"/>
      <c r="AT7" s="95" t="n">
        <v>0</v>
      </c>
      <c r="AU7" s="112" t="n">
        <v>0</v>
      </c>
      <c r="AV7" s="112" t="n">
        <v>0</v>
      </c>
      <c r="AW7" s="95" t="n">
        <v>0</v>
      </c>
      <c r="AX7" s="112" t="n">
        <v>16</v>
      </c>
      <c r="AY7" s="95" t="n">
        <v>1440</v>
      </c>
      <c r="AZ7" s="95" t="n">
        <v>0</v>
      </c>
      <c r="BA7" s="223"/>
      <c r="BB7" s="113" t="n">
        <v>962</v>
      </c>
      <c r="BC7" s="113" t="n">
        <v>1038</v>
      </c>
      <c r="BD7" s="113" t="n">
        <v>975</v>
      </c>
      <c r="BE7" s="113" t="n">
        <f aca="false">BC7-BB7</f>
        <v>76</v>
      </c>
      <c r="BF7" s="113" t="n">
        <f aca="false">AQ7</f>
        <v>8699.31753567699</v>
      </c>
      <c r="BG7" s="173" t="n">
        <f aca="false">BD7/24</f>
        <v>40.625</v>
      </c>
      <c r="BH7" s="115" t="n">
        <v>0</v>
      </c>
      <c r="BI7" s="116" t="n">
        <v>0</v>
      </c>
      <c r="BJ7" s="117" t="n">
        <v>24</v>
      </c>
      <c r="BK7" s="118" t="n">
        <v>24.68</v>
      </c>
      <c r="BL7" s="118" t="n">
        <v>19.88</v>
      </c>
      <c r="BM7" s="118" t="n">
        <v>30.59</v>
      </c>
      <c r="BN7" s="113" t="n">
        <v>980.42</v>
      </c>
      <c r="BO7" s="118" t="n">
        <v>50.16</v>
      </c>
      <c r="BP7" s="119" t="n">
        <v>0.9348</v>
      </c>
      <c r="BQ7" s="118" t="n">
        <v>94.88</v>
      </c>
      <c r="BR7" s="117" t="n">
        <v>87.34</v>
      </c>
      <c r="BS7" s="113" t="n">
        <v>12031</v>
      </c>
      <c r="BT7" s="113" t="n">
        <v>11459</v>
      </c>
      <c r="BU7" s="224" t="n">
        <f aca="false">BT7-BS7</f>
        <v>-572</v>
      </c>
      <c r="BV7" s="113" t="n">
        <v>0</v>
      </c>
      <c r="BW7" s="114" t="n">
        <v>0</v>
      </c>
      <c r="BX7" s="114" t="n">
        <v>0</v>
      </c>
      <c r="BZ7" s="114" t="n">
        <v>24</v>
      </c>
      <c r="CA7" s="114" t="n">
        <v>6.48</v>
      </c>
      <c r="CC7" s="114" t="n">
        <v>2.1</v>
      </c>
      <c r="CD7" s="114" t="n">
        <v>4.7</v>
      </c>
      <c r="CE7" s="114" t="n">
        <v>2.1</v>
      </c>
      <c r="CF7" s="114" t="n">
        <v>0</v>
      </c>
    </row>
    <row r="8" customFormat="false" ht="15" hidden="false" customHeight="false" outlineLevel="0" collapsed="false">
      <c r="A8" s="243"/>
      <c r="B8" s="91" t="n">
        <v>43314</v>
      </c>
      <c r="C8" s="92" t="n">
        <v>93.1</v>
      </c>
      <c r="D8" s="93" t="n">
        <v>0.641</v>
      </c>
      <c r="E8" s="94" t="n">
        <v>78</v>
      </c>
      <c r="F8" s="95" t="n">
        <v>100</v>
      </c>
      <c r="G8" s="95" t="n">
        <v>88</v>
      </c>
      <c r="H8" s="96" t="n">
        <v>24</v>
      </c>
      <c r="I8" s="96" t="n">
        <v>0</v>
      </c>
      <c r="J8" s="96" t="n">
        <v>24</v>
      </c>
      <c r="K8" s="96" t="n">
        <v>0</v>
      </c>
      <c r="L8" s="97" t="n">
        <v>0</v>
      </c>
      <c r="M8" s="97" t="n">
        <v>0</v>
      </c>
      <c r="N8" s="97" t="n">
        <v>0</v>
      </c>
      <c r="O8" s="97" t="n">
        <v>0</v>
      </c>
      <c r="P8" s="97" t="n">
        <v>0</v>
      </c>
      <c r="Q8" s="92" t="n">
        <v>0</v>
      </c>
      <c r="R8" s="203" t="n">
        <v>3464</v>
      </c>
      <c r="S8" s="112" t="n">
        <v>2955</v>
      </c>
      <c r="T8" s="112" t="n">
        <v>2955</v>
      </c>
      <c r="U8" s="112" t="n">
        <v>2882</v>
      </c>
      <c r="V8" s="216" t="n">
        <v>2986</v>
      </c>
      <c r="W8" s="96" t="n">
        <v>40</v>
      </c>
      <c r="X8" s="96" t="n">
        <v>0</v>
      </c>
      <c r="Y8" s="96" t="n">
        <v>43</v>
      </c>
      <c r="Z8" s="221" t="n">
        <v>0</v>
      </c>
      <c r="AA8" s="221" t="n">
        <v>57</v>
      </c>
      <c r="AB8" s="97" t="n">
        <v>0</v>
      </c>
      <c r="AC8" s="97" t="n">
        <f aca="false">V8-U8+AZ8</f>
        <v>104</v>
      </c>
      <c r="AD8" s="101" t="n">
        <f aca="false">U8-T8</f>
        <v>-73</v>
      </c>
      <c r="AE8" s="95" t="n">
        <v>126</v>
      </c>
      <c r="AF8" s="102" t="n">
        <f aca="false">IF(AE8&gt;0, V8/(AE8*24),"no data")</f>
        <v>0.987433862433862</v>
      </c>
      <c r="AG8" s="103" t="n">
        <f aca="false">IF(R8&gt;0,R8/24,"no data")</f>
        <v>144.333333333333</v>
      </c>
      <c r="AH8" s="102" t="n">
        <f aca="false">IF(U8&gt;0,(U8/R8),"no data")</f>
        <v>0.831986143187067</v>
      </c>
      <c r="AI8" s="104" t="n">
        <f aca="false">IF(U8&gt;0,(1440-((W8*X8)+(Y8*Z8)+(AA8*AB8))/(W8+Y8+AA8))/1440,"no data")</f>
        <v>1</v>
      </c>
      <c r="AJ8" s="105" t="n">
        <f aca="false">IF(U8&gt;0,(1440-((X8*W8+AT8*AU8)+(Z8*Y8+AV8*AW8)+(AA8*AB8+AX8*AY8))/(W8+Y8+AA8))/1440,"no data")</f>
        <v>0.885714285714286</v>
      </c>
      <c r="AK8" s="210" t="n">
        <v>9.872</v>
      </c>
      <c r="AL8" s="211" t="n">
        <v>173.54</v>
      </c>
      <c r="AM8" s="94" t="n">
        <f aca="false">AK8*AL8</f>
        <v>1713.18688</v>
      </c>
      <c r="AN8" s="210" t="n">
        <v>23.651471</v>
      </c>
      <c r="AO8" s="225" t="n">
        <v>989.090657405622</v>
      </c>
      <c r="AP8" s="109" t="n">
        <f aca="false">AN8*AO8</f>
        <v>23393.449</v>
      </c>
      <c r="AQ8" s="130" t="n">
        <f aca="false">IF(U8&gt;0,((((AK8*AL8)+(AN8*AO8))/(U8*1000))*1000000),"no data")</f>
        <v>8711.53222761971</v>
      </c>
      <c r="AR8" s="111" t="n">
        <f aca="false">IF(S8&gt;0,S8/24, "no data")</f>
        <v>123.125</v>
      </c>
      <c r="AS8" s="222"/>
      <c r="AT8" s="95" t="n">
        <v>0</v>
      </c>
      <c r="AU8" s="112" t="n">
        <v>0</v>
      </c>
      <c r="AV8" s="112" t="n">
        <v>0</v>
      </c>
      <c r="AW8" s="95" t="n">
        <v>0</v>
      </c>
      <c r="AX8" s="112" t="n">
        <v>16</v>
      </c>
      <c r="AY8" s="95" t="n">
        <v>1440</v>
      </c>
      <c r="AZ8" s="95" t="n">
        <v>0</v>
      </c>
      <c r="BA8" s="223"/>
      <c r="BB8" s="113" t="n">
        <v>965</v>
      </c>
      <c r="BC8" s="113" t="n">
        <v>1041</v>
      </c>
      <c r="BD8" s="113" t="n">
        <v>980</v>
      </c>
      <c r="BE8" s="113" t="n">
        <f aca="false">BC8-BB8</f>
        <v>76</v>
      </c>
      <c r="BF8" s="113" t="n">
        <f aca="false">AQ8</f>
        <v>8711.53222761971</v>
      </c>
      <c r="BG8" s="173" t="n">
        <f aca="false">BD8/24</f>
        <v>40.8333333333333</v>
      </c>
      <c r="BH8" s="115" t="n">
        <v>0</v>
      </c>
      <c r="BI8" s="116" t="n">
        <v>0</v>
      </c>
      <c r="BJ8" s="117" t="n">
        <v>24</v>
      </c>
      <c r="BK8" s="118" t="n">
        <v>24.83</v>
      </c>
      <c r="BL8" s="118" t="n">
        <v>20.08</v>
      </c>
      <c r="BM8" s="118" t="n">
        <v>30.38</v>
      </c>
      <c r="BN8" s="113" t="n">
        <v>982.6</v>
      </c>
      <c r="BO8" s="118" t="n">
        <v>50.18</v>
      </c>
      <c r="BP8" s="119" t="n">
        <v>0.9328</v>
      </c>
      <c r="BQ8" s="118" t="n">
        <v>94.85</v>
      </c>
      <c r="BR8" s="117" t="n">
        <v>87.32</v>
      </c>
      <c r="BS8" s="113" t="n">
        <v>12074</v>
      </c>
      <c r="BT8" s="113" t="n">
        <v>11499</v>
      </c>
      <c r="BU8" s="224" t="n">
        <f aca="false">BT8-BS8</f>
        <v>-575</v>
      </c>
      <c r="BV8" s="113" t="n">
        <v>0</v>
      </c>
      <c r="BW8" s="114" t="n">
        <v>0</v>
      </c>
      <c r="BX8" s="114" t="n">
        <v>0</v>
      </c>
      <c r="BZ8" s="114" t="n">
        <v>24</v>
      </c>
      <c r="CA8" s="114" t="n">
        <v>6.65</v>
      </c>
      <c r="CC8" s="114" t="n">
        <v>2.1</v>
      </c>
      <c r="CD8" s="114" t="n">
        <v>4.5</v>
      </c>
      <c r="CE8" s="114" t="n">
        <v>2.1</v>
      </c>
      <c r="CF8" s="114" t="n">
        <v>0</v>
      </c>
    </row>
    <row r="9" customFormat="false" ht="15" hidden="false" customHeight="false" outlineLevel="0" collapsed="false">
      <c r="A9" s="243"/>
      <c r="B9" s="91" t="n">
        <v>43315</v>
      </c>
      <c r="C9" s="92" t="n">
        <v>92.1</v>
      </c>
      <c r="D9" s="93" t="n">
        <v>0.657</v>
      </c>
      <c r="E9" s="94" t="n">
        <v>78.5</v>
      </c>
      <c r="F9" s="95" t="n">
        <v>99</v>
      </c>
      <c r="G9" s="95" t="n">
        <v>85</v>
      </c>
      <c r="H9" s="96" t="n">
        <v>24</v>
      </c>
      <c r="I9" s="96" t="n">
        <v>0</v>
      </c>
      <c r="J9" s="96" t="n">
        <v>24</v>
      </c>
      <c r="K9" s="96" t="n">
        <v>0</v>
      </c>
      <c r="L9" s="97" t="n">
        <v>0</v>
      </c>
      <c r="M9" s="97" t="n">
        <v>0</v>
      </c>
      <c r="N9" s="97" t="n">
        <v>0</v>
      </c>
      <c r="O9" s="97" t="n">
        <v>0</v>
      </c>
      <c r="P9" s="97" t="n">
        <v>0</v>
      </c>
      <c r="Q9" s="92" t="n">
        <v>0</v>
      </c>
      <c r="R9" s="203" t="n">
        <v>3479</v>
      </c>
      <c r="S9" s="112" t="n">
        <v>2956</v>
      </c>
      <c r="T9" s="112" t="n">
        <v>2956</v>
      </c>
      <c r="U9" s="112" t="n">
        <v>2886</v>
      </c>
      <c r="V9" s="216" t="n">
        <v>2986</v>
      </c>
      <c r="W9" s="96" t="n">
        <v>40</v>
      </c>
      <c r="X9" s="96" t="n">
        <v>0</v>
      </c>
      <c r="Y9" s="96" t="n">
        <v>43</v>
      </c>
      <c r="Z9" s="221" t="n">
        <v>0</v>
      </c>
      <c r="AA9" s="221" t="n">
        <v>57</v>
      </c>
      <c r="AB9" s="97" t="n">
        <v>0</v>
      </c>
      <c r="AC9" s="97" t="n">
        <f aca="false">V9-U9+AZ9</f>
        <v>100</v>
      </c>
      <c r="AD9" s="101" t="n">
        <f aca="false">U9-T9</f>
        <v>-70</v>
      </c>
      <c r="AE9" s="95" t="n">
        <v>126</v>
      </c>
      <c r="AF9" s="102" t="n">
        <f aca="false">IF(AE9&gt;0, V9/(AE9*24),"no data")</f>
        <v>0.987433862433862</v>
      </c>
      <c r="AG9" s="103" t="n">
        <f aca="false">IF(R9&gt;0,R9/24,"no data")</f>
        <v>144.958333333333</v>
      </c>
      <c r="AH9" s="102" t="n">
        <f aca="false">IF(U9&gt;0,(U9/R9),"no data")</f>
        <v>0.829548720896809</v>
      </c>
      <c r="AI9" s="104" t="n">
        <f aca="false">IF(U9&gt;0,(1440-((W9*X9)+(Y9*Z9)+(AA9*AB9))/(W9+Y9+AA9))/1440,"no data")</f>
        <v>1</v>
      </c>
      <c r="AJ9" s="105" t="n">
        <f aca="false">IF(U9&gt;0,(1440-((X9*W9+AT9*AU9)+(Z9*Y9+AV9*AW9)+(AA9*AB9+AX9*AY9))/(W9+Y9+AA9))/1440,"no data")</f>
        <v>0.885714285714286</v>
      </c>
      <c r="AK9" s="210" t="n">
        <v>9.859</v>
      </c>
      <c r="AL9" s="211" t="n">
        <v>175.22</v>
      </c>
      <c r="AM9" s="94" t="n">
        <f aca="false">AK9*AL9</f>
        <v>1727.49398</v>
      </c>
      <c r="AN9" s="210" t="n">
        <v>23.5826</v>
      </c>
      <c r="AO9" s="225" t="n">
        <v>990.674056295743</v>
      </c>
      <c r="AP9" s="109" t="n">
        <f aca="false">AN9*AO9</f>
        <v>23362.67</v>
      </c>
      <c r="AQ9" s="130" t="n">
        <f aca="false">IF(U9&gt;0,((((AK9*AL9)+(AN9*AO9))/(U9*1000))*1000000),"no data")</f>
        <v>8693.75051282051</v>
      </c>
      <c r="AR9" s="111" t="n">
        <f aca="false">IF(S9&gt;0,S9/24, "no data")</f>
        <v>123.166666666667</v>
      </c>
      <c r="AS9" s="222"/>
      <c r="AT9" s="95" t="n">
        <v>0</v>
      </c>
      <c r="AU9" s="112" t="n">
        <v>0</v>
      </c>
      <c r="AV9" s="112" t="n">
        <v>0</v>
      </c>
      <c r="AW9" s="95" t="n">
        <v>0</v>
      </c>
      <c r="AX9" s="112" t="n">
        <v>16</v>
      </c>
      <c r="AY9" s="95" t="n">
        <v>1440</v>
      </c>
      <c r="AZ9" s="95" t="n">
        <v>0</v>
      </c>
      <c r="BA9" s="223"/>
      <c r="BB9" s="113" t="n">
        <v>966</v>
      </c>
      <c r="BC9" s="113" t="n">
        <v>1040</v>
      </c>
      <c r="BD9" s="113" t="n">
        <v>980</v>
      </c>
      <c r="BE9" s="113" t="n">
        <f aca="false">BC9-BB9</f>
        <v>74</v>
      </c>
      <c r="BF9" s="113" t="n">
        <f aca="false">AQ9</f>
        <v>8693.75051282051</v>
      </c>
      <c r="BG9" s="173" t="n">
        <f aca="false">BD9/24</f>
        <v>40.8333333333333</v>
      </c>
      <c r="BH9" s="115" t="n">
        <v>0</v>
      </c>
      <c r="BI9" s="116" t="n">
        <v>0</v>
      </c>
      <c r="BJ9" s="117" t="n">
        <v>24</v>
      </c>
      <c r="BK9" s="118" t="n">
        <v>24.77</v>
      </c>
      <c r="BL9" s="118" t="n">
        <v>20.48</v>
      </c>
      <c r="BM9" s="118" t="n">
        <v>30.4</v>
      </c>
      <c r="BN9" s="113" t="n">
        <v>983</v>
      </c>
      <c r="BO9" s="118" t="n">
        <v>50.16</v>
      </c>
      <c r="BP9" s="119" t="n">
        <v>0.9319</v>
      </c>
      <c r="BQ9" s="118" t="n">
        <v>94.89</v>
      </c>
      <c r="BR9" s="117" t="n">
        <v>87.31</v>
      </c>
      <c r="BS9" s="113" t="n">
        <v>12045</v>
      </c>
      <c r="BT9" s="113" t="n">
        <v>11649</v>
      </c>
      <c r="BU9" s="224" t="n">
        <f aca="false">BT9-BS9</f>
        <v>-396</v>
      </c>
      <c r="BV9" s="113" t="n">
        <v>0</v>
      </c>
      <c r="BW9" s="114" t="n">
        <v>0</v>
      </c>
      <c r="BX9" s="114" t="n">
        <v>0</v>
      </c>
      <c r="BZ9" s="114" t="n">
        <v>24</v>
      </c>
      <c r="CA9" s="114" t="n">
        <v>6.4</v>
      </c>
      <c r="CC9" s="114" t="n">
        <v>2.1</v>
      </c>
      <c r="CD9" s="114" t="n">
        <v>4.5</v>
      </c>
      <c r="CE9" s="114" t="n">
        <v>2.2</v>
      </c>
      <c r="CF9" s="114" t="n">
        <v>0</v>
      </c>
    </row>
    <row r="10" customFormat="false" ht="15" hidden="false" customHeight="false" outlineLevel="0" collapsed="false">
      <c r="A10" s="243"/>
      <c r="B10" s="91" t="n">
        <v>43316</v>
      </c>
      <c r="C10" s="92" t="n">
        <v>92.1</v>
      </c>
      <c r="D10" s="93" t="n">
        <v>0.648</v>
      </c>
      <c r="E10" s="94" t="n">
        <v>77.9</v>
      </c>
      <c r="F10" s="95" t="n">
        <v>98</v>
      </c>
      <c r="G10" s="95" t="n">
        <v>87</v>
      </c>
      <c r="H10" s="96" t="n">
        <v>24</v>
      </c>
      <c r="I10" s="96" t="n">
        <v>0</v>
      </c>
      <c r="J10" s="96" t="n">
        <v>24</v>
      </c>
      <c r="K10" s="96" t="n">
        <v>0</v>
      </c>
      <c r="L10" s="97" t="n">
        <v>0</v>
      </c>
      <c r="M10" s="97" t="n">
        <v>0</v>
      </c>
      <c r="N10" s="97" t="n">
        <v>0</v>
      </c>
      <c r="O10" s="97" t="n">
        <v>0</v>
      </c>
      <c r="P10" s="97" t="n">
        <v>0</v>
      </c>
      <c r="Q10" s="92" t="n">
        <v>0</v>
      </c>
      <c r="R10" s="203" t="n">
        <v>3476</v>
      </c>
      <c r="S10" s="112" t="n">
        <v>2957</v>
      </c>
      <c r="T10" s="112" t="n">
        <v>2957</v>
      </c>
      <c r="U10" s="112" t="n">
        <v>2887</v>
      </c>
      <c r="V10" s="216" t="n">
        <v>2985</v>
      </c>
      <c r="W10" s="96" t="n">
        <v>40</v>
      </c>
      <c r="X10" s="96" t="n">
        <v>0</v>
      </c>
      <c r="Y10" s="96" t="n">
        <v>43</v>
      </c>
      <c r="Z10" s="221" t="n">
        <v>0</v>
      </c>
      <c r="AA10" s="221" t="n">
        <v>57</v>
      </c>
      <c r="AB10" s="97" t="n">
        <v>0</v>
      </c>
      <c r="AC10" s="97" t="n">
        <f aca="false">V10-U10+AZ10</f>
        <v>98</v>
      </c>
      <c r="AD10" s="101" t="n">
        <f aca="false">U10-T10</f>
        <v>-70</v>
      </c>
      <c r="AE10" s="95" t="n">
        <v>126</v>
      </c>
      <c r="AF10" s="102" t="n">
        <f aca="false">IF(AE10&gt;0, V10/(AE10*24),"no data")</f>
        <v>0.987103174603175</v>
      </c>
      <c r="AG10" s="103" t="n">
        <f aca="false">IF(R10&gt;0,R10/24,"no data")</f>
        <v>144.833333333333</v>
      </c>
      <c r="AH10" s="102" t="n">
        <f aca="false">IF(U10&gt;0,(U10/R10),"no data")</f>
        <v>0.830552359033372</v>
      </c>
      <c r="AI10" s="104" t="n">
        <f aca="false">IF(U10&gt;0,(1440-((W10*X10)+(Y10*Z10)+(AA10*AB10))/(W10+Y10+AA10))/1440,"no data")</f>
        <v>1</v>
      </c>
      <c r="AJ10" s="105" t="n">
        <f aca="false">IF(U10&gt;0,(1440-((X10*W10+AT10*AU10)+(Z10*Y10+AV10*AW10)+(AA10*AB10+AX10*AY10))/(W10+Y10+AA10))/1440,"no data")</f>
        <v>0.885714285714286</v>
      </c>
      <c r="AK10" s="210" t="n">
        <v>9.989</v>
      </c>
      <c r="AL10" s="211" t="n">
        <v>179.51</v>
      </c>
      <c r="AM10" s="94" t="n">
        <f aca="false">AK10*AL10</f>
        <v>1793.12539</v>
      </c>
      <c r="AN10" s="210" t="n">
        <v>23.6341</v>
      </c>
      <c r="AO10" s="225" t="n">
        <v>988.334652049369</v>
      </c>
      <c r="AP10" s="109" t="n">
        <f aca="false">AN10*AO10</f>
        <v>23358.4</v>
      </c>
      <c r="AQ10" s="130" t="n">
        <f aca="false">IF(U10&gt;0,((((AK10*AL10)+(AN10*AO10))/(U10*1000))*1000000),"no data")</f>
        <v>8711.99355386214</v>
      </c>
      <c r="AR10" s="111" t="n">
        <f aca="false">IF(S10&gt;0,S10/24, "no data")</f>
        <v>123.208333333333</v>
      </c>
      <c r="AS10" s="222"/>
      <c r="AT10" s="95" t="n">
        <v>0</v>
      </c>
      <c r="AU10" s="112" t="n">
        <v>0</v>
      </c>
      <c r="AV10" s="112" t="n">
        <v>0</v>
      </c>
      <c r="AW10" s="95" t="n">
        <v>0</v>
      </c>
      <c r="AX10" s="112" t="n">
        <v>16</v>
      </c>
      <c r="AY10" s="95" t="n">
        <v>1440</v>
      </c>
      <c r="AZ10" s="95" t="n">
        <v>0</v>
      </c>
      <c r="BA10" s="223"/>
      <c r="BB10" s="113" t="n">
        <v>965</v>
      </c>
      <c r="BC10" s="113" t="n">
        <v>1040</v>
      </c>
      <c r="BD10" s="113" t="n">
        <v>980</v>
      </c>
      <c r="BE10" s="113" t="n">
        <f aca="false">BC10-BB10</f>
        <v>75</v>
      </c>
      <c r="BF10" s="113" t="n">
        <f aca="false">AQ10</f>
        <v>8711.99355386214</v>
      </c>
      <c r="BG10" s="173" t="n">
        <f aca="false">BD10/24</f>
        <v>40.8333333333333</v>
      </c>
      <c r="BH10" s="115" t="n">
        <v>0</v>
      </c>
      <c r="BI10" s="116" t="n">
        <v>0</v>
      </c>
      <c r="BJ10" s="117" t="n">
        <v>24</v>
      </c>
      <c r="BK10" s="118" t="n">
        <v>24.91</v>
      </c>
      <c r="BL10" s="118" t="n">
        <v>20.61</v>
      </c>
      <c r="BM10" s="118" t="n">
        <v>30.64</v>
      </c>
      <c r="BN10" s="113" t="n">
        <v>982.17</v>
      </c>
      <c r="BO10" s="118" t="n">
        <v>50.13</v>
      </c>
      <c r="BP10" s="119" t="n">
        <v>0.9311</v>
      </c>
      <c r="BQ10" s="118" t="n">
        <v>94.98</v>
      </c>
      <c r="BR10" s="117" t="n">
        <v>87.31</v>
      </c>
      <c r="BS10" s="113" t="n">
        <v>12119</v>
      </c>
      <c r="BT10" s="113" t="n">
        <v>11722</v>
      </c>
      <c r="BU10" s="224" t="n">
        <f aca="false">BT10-BS10</f>
        <v>-397</v>
      </c>
      <c r="BV10" s="113" t="n">
        <v>0</v>
      </c>
      <c r="BW10" s="114" t="n">
        <v>0</v>
      </c>
      <c r="BX10" s="114" t="n">
        <v>0</v>
      </c>
      <c r="BZ10" s="114" t="n">
        <v>23.95</v>
      </c>
      <c r="CA10" s="114" t="n">
        <v>6.63</v>
      </c>
      <c r="CC10" s="114" t="n">
        <v>2.1</v>
      </c>
      <c r="CD10" s="114" t="n">
        <v>4.6</v>
      </c>
      <c r="CE10" s="114" t="n">
        <v>2.1</v>
      </c>
      <c r="CF10" s="114" t="n">
        <v>0</v>
      </c>
    </row>
    <row r="11" customFormat="false" ht="15" hidden="false" customHeight="false" outlineLevel="0" collapsed="false">
      <c r="A11" s="243"/>
      <c r="B11" s="91" t="n">
        <v>43317</v>
      </c>
      <c r="C11" s="92" t="n">
        <v>93.2</v>
      </c>
      <c r="D11" s="93" t="n">
        <v>0.647</v>
      </c>
      <c r="E11" s="94" t="n">
        <v>79.1</v>
      </c>
      <c r="F11" s="95" t="n">
        <v>100</v>
      </c>
      <c r="G11" s="95" t="n">
        <v>87</v>
      </c>
      <c r="H11" s="96" t="n">
        <v>24</v>
      </c>
      <c r="I11" s="96" t="n">
        <v>0</v>
      </c>
      <c r="J11" s="96" t="n">
        <v>24</v>
      </c>
      <c r="K11" s="96" t="n">
        <v>0</v>
      </c>
      <c r="L11" s="97" t="n">
        <v>0</v>
      </c>
      <c r="M11" s="97" t="n">
        <v>0</v>
      </c>
      <c r="N11" s="97" t="n">
        <v>0</v>
      </c>
      <c r="O11" s="97" t="n">
        <v>0</v>
      </c>
      <c r="P11" s="97" t="n">
        <v>0</v>
      </c>
      <c r="Q11" s="92" t="n">
        <v>0</v>
      </c>
      <c r="R11" s="203" t="n">
        <v>3467</v>
      </c>
      <c r="S11" s="112" t="n">
        <v>2944</v>
      </c>
      <c r="T11" s="112" t="n">
        <v>2944</v>
      </c>
      <c r="U11" s="112" t="n">
        <v>2873</v>
      </c>
      <c r="V11" s="216" t="n">
        <v>2970</v>
      </c>
      <c r="W11" s="96" t="n">
        <v>40</v>
      </c>
      <c r="X11" s="96" t="n">
        <v>0</v>
      </c>
      <c r="Y11" s="96" t="n">
        <v>43</v>
      </c>
      <c r="Z11" s="221" t="n">
        <v>0</v>
      </c>
      <c r="AA11" s="221" t="n">
        <v>57</v>
      </c>
      <c r="AB11" s="97" t="n">
        <v>0</v>
      </c>
      <c r="AC11" s="97" t="n">
        <f aca="false">V11-U11+AZ11</f>
        <v>97</v>
      </c>
      <c r="AD11" s="101" t="n">
        <f aca="false">U11-T11</f>
        <v>-71</v>
      </c>
      <c r="AE11" s="95" t="n">
        <v>126</v>
      </c>
      <c r="AF11" s="102" t="n">
        <f aca="false">IF(AE11&gt;0, V11/(AE11*24),"no data")</f>
        <v>0.982142857142857</v>
      </c>
      <c r="AG11" s="103" t="n">
        <f aca="false">IF(R11&gt;0,R11/24,"no data")</f>
        <v>144.458333333333</v>
      </c>
      <c r="AH11" s="102" t="n">
        <f aca="false">IF(U11&gt;0,(U11/R11),"no data")</f>
        <v>0.828670320161523</v>
      </c>
      <c r="AI11" s="104" t="n">
        <f aca="false">IF(U11&gt;0,(1440-((W11*X11)+(Y11*Z11)+(AA11*AB11))/(W11+Y11+AA11))/1440,"no data")</f>
        <v>1</v>
      </c>
      <c r="AJ11" s="105" t="n">
        <f aca="false">IF(U11&gt;0,(1440-((X11*W11+AT11*AU11)+(Z11*Y11+AV11*AW11)+(AA11*AB11+AX11*AY11))/(W11+Y11+AA11))/1440,"no data")</f>
        <v>0.885714285714286</v>
      </c>
      <c r="AK11" s="210" t="n">
        <v>9.98</v>
      </c>
      <c r="AL11" s="211" t="n">
        <v>181.1</v>
      </c>
      <c r="AM11" s="94" t="n">
        <f aca="false">AK11*AL11</f>
        <v>1807.378</v>
      </c>
      <c r="AN11" s="210" t="n">
        <v>23.47976</v>
      </c>
      <c r="AO11" s="225" t="n">
        <v>988.173644023619</v>
      </c>
      <c r="AP11" s="109" t="n">
        <f aca="false">AN11*AO11</f>
        <v>23202.08</v>
      </c>
      <c r="AQ11" s="130" t="n">
        <f aca="false">IF(U11&gt;0,((((AK11*AL11)+(AN11*AO11))/(U11*1000))*1000000),"no data")</f>
        <v>8704.99756352245</v>
      </c>
      <c r="AR11" s="111" t="n">
        <f aca="false">IF(S11&gt;0,S11/24, "no data")</f>
        <v>122.666666666667</v>
      </c>
      <c r="AS11" s="222"/>
      <c r="AT11" s="95" t="n">
        <v>0</v>
      </c>
      <c r="AU11" s="112" t="n">
        <v>0</v>
      </c>
      <c r="AV11" s="112" t="n">
        <v>0</v>
      </c>
      <c r="AW11" s="95" t="n">
        <v>0</v>
      </c>
      <c r="AX11" s="112" t="n">
        <v>16</v>
      </c>
      <c r="AY11" s="95" t="n">
        <v>1440</v>
      </c>
      <c r="AZ11" s="95" t="n">
        <v>0</v>
      </c>
      <c r="BA11" s="223"/>
      <c r="BB11" s="113" t="n">
        <v>961</v>
      </c>
      <c r="BC11" s="113" t="n">
        <v>1033</v>
      </c>
      <c r="BD11" s="113" t="n">
        <v>976</v>
      </c>
      <c r="BE11" s="113" t="n">
        <f aca="false">BC11-BB11</f>
        <v>72</v>
      </c>
      <c r="BF11" s="113" t="n">
        <f aca="false">AQ11</f>
        <v>8704.99756352245</v>
      </c>
      <c r="BG11" s="173" t="n">
        <f aca="false">BD11/24</f>
        <v>40.6666666666667</v>
      </c>
      <c r="BH11" s="115" t="n">
        <v>0</v>
      </c>
      <c r="BI11" s="116" t="n">
        <v>0</v>
      </c>
      <c r="BJ11" s="117" t="n">
        <v>24</v>
      </c>
      <c r="BK11" s="118" t="n">
        <v>24.8</v>
      </c>
      <c r="BL11" s="118" t="n">
        <v>20.54</v>
      </c>
      <c r="BM11" s="118" t="n">
        <v>30.47</v>
      </c>
      <c r="BN11" s="113" t="n">
        <v>981.29</v>
      </c>
      <c r="BO11" s="118" t="n">
        <v>50.09</v>
      </c>
      <c r="BP11" s="119" t="n">
        <v>0.9313</v>
      </c>
      <c r="BQ11" s="118" t="n">
        <v>95.22</v>
      </c>
      <c r="BR11" s="117" t="n">
        <v>87.33</v>
      </c>
      <c r="BS11" s="113" t="n">
        <v>12113</v>
      </c>
      <c r="BT11" s="113" t="n">
        <v>11762</v>
      </c>
      <c r="BU11" s="224" t="n">
        <f aca="false">BT11-BS11</f>
        <v>-351</v>
      </c>
      <c r="BV11" s="113" t="n">
        <v>0</v>
      </c>
      <c r="BW11" s="114" t="n">
        <v>0</v>
      </c>
      <c r="BX11" s="114" t="n">
        <v>0</v>
      </c>
      <c r="BZ11" s="114" t="n">
        <v>24</v>
      </c>
      <c r="CA11" s="114" t="n">
        <v>6.35</v>
      </c>
      <c r="CC11" s="114" t="n">
        <v>2.1</v>
      </c>
      <c r="CD11" s="114" t="n">
        <v>4.6</v>
      </c>
      <c r="CE11" s="114" t="n">
        <v>2.1</v>
      </c>
      <c r="CF11" s="114" t="n">
        <v>0</v>
      </c>
    </row>
    <row r="12" customFormat="false" ht="15" hidden="false" customHeight="true" outlineLevel="0" collapsed="false">
      <c r="A12" s="90" t="s">
        <v>124</v>
      </c>
      <c r="B12" s="91" t="n">
        <v>43318</v>
      </c>
      <c r="C12" s="140" t="n">
        <v>92.4</v>
      </c>
      <c r="D12" s="141" t="n">
        <v>0.645</v>
      </c>
      <c r="E12" s="140" t="n">
        <v>77.5</v>
      </c>
      <c r="F12" s="143" t="n">
        <v>100</v>
      </c>
      <c r="G12" s="143" t="n">
        <v>87</v>
      </c>
      <c r="H12" s="144" t="n">
        <v>24</v>
      </c>
      <c r="I12" s="144" t="n">
        <v>0</v>
      </c>
      <c r="J12" s="144" t="n">
        <v>24</v>
      </c>
      <c r="K12" s="144" t="n">
        <v>0</v>
      </c>
      <c r="L12" s="145" t="n">
        <v>0</v>
      </c>
      <c r="M12" s="145" t="n">
        <v>0</v>
      </c>
      <c r="N12" s="145" t="n">
        <v>0</v>
      </c>
      <c r="O12" s="145" t="n">
        <v>0</v>
      </c>
      <c r="P12" s="145" t="n">
        <v>0</v>
      </c>
      <c r="Q12" s="143" t="n">
        <v>0</v>
      </c>
      <c r="R12" s="143" t="n">
        <v>3476</v>
      </c>
      <c r="S12" s="143" t="n">
        <v>2949</v>
      </c>
      <c r="T12" s="143" t="n">
        <v>2949</v>
      </c>
      <c r="U12" s="143" t="n">
        <v>2877</v>
      </c>
      <c r="V12" s="144" t="n">
        <v>2977</v>
      </c>
      <c r="W12" s="144" t="n">
        <v>40</v>
      </c>
      <c r="X12" s="144" t="n">
        <v>0</v>
      </c>
      <c r="Y12" s="144" t="n">
        <v>43</v>
      </c>
      <c r="Z12" s="145" t="n">
        <v>0</v>
      </c>
      <c r="AA12" s="145" t="n">
        <v>57</v>
      </c>
      <c r="AB12" s="145" t="n">
        <v>0</v>
      </c>
      <c r="AC12" s="149" t="n">
        <f aca="false">V12-U12+AZ12</f>
        <v>100</v>
      </c>
      <c r="AD12" s="150" t="n">
        <f aca="false">U12-T12</f>
        <v>-72</v>
      </c>
      <c r="AE12" s="143" t="n">
        <v>126</v>
      </c>
      <c r="AF12" s="151" t="n">
        <f aca="false">IF(AE12&gt;0, V12/(AE12*24),"no data")</f>
        <v>0.984457671957672</v>
      </c>
      <c r="AG12" s="152" t="n">
        <f aca="false">IF(R12&gt;0,R12/24,"no data")</f>
        <v>144.833333333333</v>
      </c>
      <c r="AH12" s="151" t="n">
        <f aca="false">IF(U12&gt;0,(U12/R12),"no data")</f>
        <v>0.827675489067894</v>
      </c>
      <c r="AI12" s="153" t="n">
        <f aca="false">IF(U12&gt;0,(1440-((W12*X12)+(Y12*Z12)+(AA12*AB12))/(W12+Y12+AA12))/1440,"no data")</f>
        <v>1</v>
      </c>
      <c r="AJ12" s="154" t="n">
        <f aca="false">IF(U12&gt;0,(1440-((X12*W12+AT12*AU12)+(Z12*Y12+AV12*AW12)+(AA12*AB12+AX12*AY12))/(W12+Y12+AA12))/1440,"no data")</f>
        <v>0.885714285714286</v>
      </c>
      <c r="AK12" s="233" t="n">
        <v>9.972</v>
      </c>
      <c r="AL12" s="234" t="n">
        <v>183.24</v>
      </c>
      <c r="AM12" s="201" t="n">
        <f aca="false">AK12*AL12</f>
        <v>1827.26928</v>
      </c>
      <c r="AN12" s="233" t="n">
        <v>23.63391</v>
      </c>
      <c r="AO12" s="235" t="n">
        <v>985.525078160998</v>
      </c>
      <c r="AP12" s="155" t="n">
        <f aca="false">AN12*AO12</f>
        <v>23291.811</v>
      </c>
      <c r="AQ12" s="156" t="n">
        <f aca="false">IF(U12&gt;0,((((AK12*AL12)+(AN12*AO12))/(U12*1000))*1000000),"no data")</f>
        <v>8730.99766423358</v>
      </c>
      <c r="AR12" s="236" t="n">
        <f aca="false">IF(S12&gt;0,S12/24, "no data")</f>
        <v>122.875</v>
      </c>
      <c r="AS12" s="36"/>
      <c r="AT12" s="158" t="n">
        <v>0</v>
      </c>
      <c r="AU12" s="143" t="n">
        <v>0</v>
      </c>
      <c r="AV12" s="159" t="n">
        <v>0</v>
      </c>
      <c r="AW12" s="159" t="n">
        <v>0</v>
      </c>
      <c r="AX12" s="143" t="n">
        <v>16</v>
      </c>
      <c r="AY12" s="159" t="n">
        <v>1440</v>
      </c>
      <c r="AZ12" s="143" t="n">
        <v>0</v>
      </c>
      <c r="BB12" s="143" t="n">
        <v>962</v>
      </c>
      <c r="BC12" s="143" t="n">
        <v>1036</v>
      </c>
      <c r="BD12" s="143" t="n">
        <v>979</v>
      </c>
      <c r="BE12" s="160" t="n">
        <f aca="false">BC12-BB12</f>
        <v>74</v>
      </c>
      <c r="BF12" s="161" t="n">
        <f aca="false">AQ12</f>
        <v>8730.99766423358</v>
      </c>
      <c r="BG12" s="162" t="n">
        <f aca="false">BD12/24</f>
        <v>40.7916666666667</v>
      </c>
      <c r="BH12" s="163" t="n">
        <v>0</v>
      </c>
      <c r="BI12" s="164" t="n">
        <v>0</v>
      </c>
      <c r="BJ12" s="162" t="n">
        <v>24</v>
      </c>
      <c r="BK12" s="160" t="n">
        <v>24.98</v>
      </c>
      <c r="BL12" s="160" t="n">
        <v>20.81</v>
      </c>
      <c r="BM12" s="160" t="n">
        <v>30.35</v>
      </c>
      <c r="BN12" s="160" t="n">
        <v>982.88</v>
      </c>
      <c r="BO12" s="162" t="n">
        <v>50.09</v>
      </c>
      <c r="BP12" s="165" t="n">
        <v>0.931</v>
      </c>
      <c r="BQ12" s="162" t="n">
        <v>94.9</v>
      </c>
      <c r="BR12" s="162" t="n">
        <v>87.29</v>
      </c>
      <c r="BS12" s="160" t="n">
        <v>12190</v>
      </c>
      <c r="BT12" s="160" t="n">
        <v>11840</v>
      </c>
      <c r="BU12" s="135" t="n">
        <f aca="false">BT12-BS12</f>
        <v>-350</v>
      </c>
      <c r="BV12" s="244" t="n">
        <f aca="false">BH12+BI12</f>
        <v>0</v>
      </c>
      <c r="BW12" s="162" t="n">
        <v>0</v>
      </c>
      <c r="BX12" s="162" t="n">
        <v>0</v>
      </c>
      <c r="BZ12" s="162" t="n">
        <v>24</v>
      </c>
      <c r="CA12" s="162" t="n">
        <v>6.47</v>
      </c>
      <c r="CC12" s="162" t="n">
        <v>2.1</v>
      </c>
      <c r="CD12" s="162" t="n">
        <v>4.6</v>
      </c>
      <c r="CE12" s="162" t="n">
        <v>2</v>
      </c>
      <c r="CF12" s="162" t="n">
        <v>0</v>
      </c>
    </row>
    <row r="13" customFormat="false" ht="15" hidden="false" customHeight="false" outlineLevel="0" collapsed="false">
      <c r="A13" s="90"/>
      <c r="B13" s="91" t="n">
        <v>43319</v>
      </c>
      <c r="C13" s="140" t="n">
        <v>93.1</v>
      </c>
      <c r="D13" s="166" t="n">
        <v>0.62</v>
      </c>
      <c r="E13" s="140" t="n">
        <v>78.23</v>
      </c>
      <c r="F13" s="143" t="n">
        <v>102</v>
      </c>
      <c r="G13" s="143" t="n">
        <v>86</v>
      </c>
      <c r="H13" s="144" t="n">
        <v>24</v>
      </c>
      <c r="I13" s="144" t="n">
        <v>0</v>
      </c>
      <c r="J13" s="144" t="n">
        <v>24</v>
      </c>
      <c r="K13" s="144" t="n">
        <v>0</v>
      </c>
      <c r="L13" s="145" t="n">
        <v>0</v>
      </c>
      <c r="M13" s="145" t="n">
        <v>0</v>
      </c>
      <c r="N13" s="145" t="n">
        <v>0</v>
      </c>
      <c r="O13" s="145" t="n">
        <v>0</v>
      </c>
      <c r="P13" s="145" t="n">
        <v>0</v>
      </c>
      <c r="Q13" s="143" t="n">
        <v>0</v>
      </c>
      <c r="R13" s="143" t="n">
        <v>3465</v>
      </c>
      <c r="S13" s="143" t="n">
        <v>2949</v>
      </c>
      <c r="T13" s="143" t="n">
        <v>2949</v>
      </c>
      <c r="U13" s="143" t="n">
        <v>2879</v>
      </c>
      <c r="V13" s="144" t="n">
        <v>2977</v>
      </c>
      <c r="W13" s="144" t="n">
        <v>40</v>
      </c>
      <c r="X13" s="144" t="n">
        <v>0</v>
      </c>
      <c r="Y13" s="144" t="n">
        <v>43</v>
      </c>
      <c r="Z13" s="145" t="n">
        <v>0</v>
      </c>
      <c r="AA13" s="145" t="n">
        <v>57</v>
      </c>
      <c r="AB13" s="145" t="n">
        <v>0</v>
      </c>
      <c r="AC13" s="149" t="n">
        <f aca="false">V13-U13+AZ13</f>
        <v>98</v>
      </c>
      <c r="AD13" s="150" t="n">
        <f aca="false">U13-T13</f>
        <v>-70</v>
      </c>
      <c r="AE13" s="143" t="n">
        <v>126</v>
      </c>
      <c r="AF13" s="151" t="n">
        <f aca="false">IF(AE13&gt;0, V13/(AE13*24),"no data")</f>
        <v>0.984457671957672</v>
      </c>
      <c r="AG13" s="152" t="n">
        <f aca="false">IF(R13&gt;0,R13/24,"no data")</f>
        <v>144.375</v>
      </c>
      <c r="AH13" s="151" t="n">
        <f aca="false">IF(U13&gt;0,(U13/R13),"no data")</f>
        <v>0.830880230880231</v>
      </c>
      <c r="AI13" s="153" t="n">
        <f aca="false">IF(U13&gt;0,(1440-((W13*X13)+(Y13*Z13)+(AA13*AB13))/(W13+Y13+AA13))/1440,"no data")</f>
        <v>1</v>
      </c>
      <c r="AJ13" s="154" t="n">
        <f aca="false">IF(U13&gt;0,(1440-((X13*W13+AT13*AU13)+(Z13*Y13+AV13*AW13)+(AA13*AB13+AX13*AY13))/(W13+Y13+AA13))/1440,"no data")</f>
        <v>0.885714285714286</v>
      </c>
      <c r="AK13" s="233" t="n">
        <v>9.999</v>
      </c>
      <c r="AL13" s="234" t="n">
        <v>184.94</v>
      </c>
      <c r="AM13" s="201" t="n">
        <f aca="false">AK13*AL13</f>
        <v>1849.21506</v>
      </c>
      <c r="AN13" s="233" t="n">
        <v>23.704551</v>
      </c>
      <c r="AO13" s="235" t="n">
        <v>980.412157986034</v>
      </c>
      <c r="AP13" s="155" t="n">
        <f aca="false">AN13*AO13</f>
        <v>23240.23</v>
      </c>
      <c r="AQ13" s="156" t="n">
        <f aca="false">IF(U13&gt;0,((((AK13*AL13)+(AN13*AO13))/(U13*1000))*1000000),"no data")</f>
        <v>8714.63878430011</v>
      </c>
      <c r="AR13" s="236" t="n">
        <f aca="false">IF(S13&gt;0,S13/24, "no data")</f>
        <v>122.875</v>
      </c>
      <c r="AS13" s="36"/>
      <c r="AT13" s="158" t="n">
        <v>0</v>
      </c>
      <c r="AU13" s="143" t="n">
        <v>0</v>
      </c>
      <c r="AV13" s="159" t="n">
        <v>0</v>
      </c>
      <c r="AW13" s="159" t="n">
        <v>0</v>
      </c>
      <c r="AX13" s="143" t="n">
        <v>16</v>
      </c>
      <c r="AY13" s="159" t="n">
        <v>1440</v>
      </c>
      <c r="AZ13" s="143" t="n">
        <v>0</v>
      </c>
      <c r="BA13" s="227"/>
      <c r="BB13" s="143" t="n">
        <v>962</v>
      </c>
      <c r="BC13" s="143" t="n">
        <v>1036</v>
      </c>
      <c r="BD13" s="143" t="n">
        <v>979</v>
      </c>
      <c r="BE13" s="160" t="n">
        <f aca="false">BC13-BB13</f>
        <v>74</v>
      </c>
      <c r="BF13" s="161" t="n">
        <f aca="false">AQ13</f>
        <v>8714.63878430011</v>
      </c>
      <c r="BG13" s="162" t="n">
        <f aca="false">BD13/24</f>
        <v>40.7916666666667</v>
      </c>
      <c r="BH13" s="163" t="n">
        <v>0</v>
      </c>
      <c r="BI13" s="164" t="n">
        <v>0</v>
      </c>
      <c r="BJ13" s="162" t="n">
        <v>24</v>
      </c>
      <c r="BK13" s="160" t="n">
        <v>25.14</v>
      </c>
      <c r="BL13" s="160" t="n">
        <v>20.97</v>
      </c>
      <c r="BM13" s="160" t="n">
        <v>30.25</v>
      </c>
      <c r="BN13" s="160" t="n">
        <v>984.9</v>
      </c>
      <c r="BO13" s="162" t="n">
        <v>50.1</v>
      </c>
      <c r="BP13" s="165" t="n">
        <v>0.9305</v>
      </c>
      <c r="BQ13" s="162" t="n">
        <v>94.82</v>
      </c>
      <c r="BR13" s="162" t="n">
        <v>87.3</v>
      </c>
      <c r="BS13" s="160" t="n">
        <v>12252</v>
      </c>
      <c r="BT13" s="160" t="n">
        <v>11897</v>
      </c>
      <c r="BU13" s="135" t="n">
        <f aca="false">BT13-BS13</f>
        <v>-355</v>
      </c>
      <c r="BV13" s="244" t="n">
        <f aca="false">BH13+BI13</f>
        <v>0</v>
      </c>
      <c r="BW13" s="162" t="n">
        <v>0</v>
      </c>
      <c r="BX13" s="162" t="n">
        <v>0</v>
      </c>
      <c r="BZ13" s="162" t="n">
        <v>24</v>
      </c>
      <c r="CA13" s="162" t="n">
        <v>7.25</v>
      </c>
      <c r="CC13" s="162" t="n">
        <v>2.2</v>
      </c>
      <c r="CD13" s="162" t="n">
        <v>4.8</v>
      </c>
      <c r="CE13" s="162" t="n">
        <v>2.1</v>
      </c>
      <c r="CF13" s="162" t="n">
        <v>0</v>
      </c>
    </row>
    <row r="14" customFormat="false" ht="15" hidden="false" customHeight="false" outlineLevel="0" collapsed="false">
      <c r="A14" s="90"/>
      <c r="B14" s="91" t="n">
        <v>43320</v>
      </c>
      <c r="C14" s="140" t="n">
        <v>90.16</v>
      </c>
      <c r="D14" s="166" t="n">
        <v>0.6879</v>
      </c>
      <c r="E14" s="140" t="n">
        <v>78.93</v>
      </c>
      <c r="F14" s="143" t="n">
        <v>97</v>
      </c>
      <c r="G14" s="143" t="n">
        <v>83</v>
      </c>
      <c r="H14" s="144" t="n">
        <v>24</v>
      </c>
      <c r="I14" s="144" t="n">
        <v>0</v>
      </c>
      <c r="J14" s="144" t="n">
        <v>24</v>
      </c>
      <c r="K14" s="144" t="n">
        <v>0</v>
      </c>
      <c r="L14" s="145" t="n">
        <v>0</v>
      </c>
      <c r="M14" s="145" t="n">
        <v>0</v>
      </c>
      <c r="N14" s="145" t="n">
        <v>0</v>
      </c>
      <c r="O14" s="145" t="n">
        <v>0</v>
      </c>
      <c r="P14" s="145" t="n">
        <v>0</v>
      </c>
      <c r="Q14" s="143" t="n">
        <v>0</v>
      </c>
      <c r="R14" s="143" t="n">
        <v>3496</v>
      </c>
      <c r="S14" s="143" t="n">
        <v>2950</v>
      </c>
      <c r="T14" s="143" t="n">
        <v>2950</v>
      </c>
      <c r="U14" s="143" t="n">
        <v>2875</v>
      </c>
      <c r="V14" s="144" t="n">
        <v>2974</v>
      </c>
      <c r="W14" s="144" t="n">
        <v>40</v>
      </c>
      <c r="X14" s="144" t="n">
        <v>0</v>
      </c>
      <c r="Y14" s="144" t="n">
        <v>43</v>
      </c>
      <c r="Z14" s="145" t="n">
        <v>0</v>
      </c>
      <c r="AA14" s="145" t="n">
        <v>57</v>
      </c>
      <c r="AB14" s="145" t="n">
        <v>0</v>
      </c>
      <c r="AC14" s="149" t="n">
        <f aca="false">V14-U14+AZ14</f>
        <v>99</v>
      </c>
      <c r="AD14" s="150" t="n">
        <f aca="false">U14-T14</f>
        <v>-75</v>
      </c>
      <c r="AE14" s="143" t="n">
        <v>126</v>
      </c>
      <c r="AF14" s="151" t="n">
        <f aca="false">IF(AE14&gt;0, V14/(AE14*24),"no data")</f>
        <v>0.983465608465608</v>
      </c>
      <c r="AG14" s="152" t="n">
        <f aca="false">IF(R14&gt;0,R14/24,"no data")</f>
        <v>145.666666666667</v>
      </c>
      <c r="AH14" s="151" t="n">
        <f aca="false">IF(U14&gt;0,(U14/R14),"no data")</f>
        <v>0.822368421052632</v>
      </c>
      <c r="AI14" s="153" t="n">
        <f aca="false">IF(U14&gt;0,(1440-((W14*X14)+(Y14*Z14)+(AA14*AB14))/(W14+Y14+AA14))/1440,"no data")</f>
        <v>1</v>
      </c>
      <c r="AJ14" s="154" t="n">
        <f aca="false">IF(U14&gt;0,(1440-((X14*W14+AT14*AU14)+(Z14*Y14+AV14*AW14)+(AA14*AB14+AX14*AY14))/(W14+Y14+AA14))/1440,"no data")</f>
        <v>0.885714285714286</v>
      </c>
      <c r="AK14" s="233" t="n">
        <v>9.942</v>
      </c>
      <c r="AL14" s="234" t="n">
        <v>187.68</v>
      </c>
      <c r="AM14" s="201" t="n">
        <f aca="false">AK14*AL14</f>
        <v>1865.91456</v>
      </c>
      <c r="AN14" s="233" t="n">
        <v>23.532689</v>
      </c>
      <c r="AO14" s="235" t="n">
        <v>987.010026775946</v>
      </c>
      <c r="AP14" s="155" t="n">
        <f aca="false">AN14*AO14</f>
        <v>23227</v>
      </c>
      <c r="AQ14" s="156" t="n">
        <f aca="false">IF(U14&gt;0,((((AK14*AL14)+(AN14*AO14))/(U14*1000))*1000000),"no data")</f>
        <v>8727.97028173913</v>
      </c>
      <c r="AR14" s="236" t="n">
        <f aca="false">IF(S14&gt;0,S14/24, "no data")</f>
        <v>122.916666666667</v>
      </c>
      <c r="AS14" s="36"/>
      <c r="AT14" s="167" t="n">
        <v>0</v>
      </c>
      <c r="AU14" s="143" t="n">
        <v>0</v>
      </c>
      <c r="AV14" s="159" t="n">
        <v>0</v>
      </c>
      <c r="AW14" s="159" t="n">
        <v>0</v>
      </c>
      <c r="AX14" s="143" t="n">
        <v>16</v>
      </c>
      <c r="AY14" s="159" t="n">
        <v>1440</v>
      </c>
      <c r="AZ14" s="143" t="n">
        <v>0</v>
      </c>
      <c r="BA14" s="227"/>
      <c r="BB14" s="143" t="n">
        <v>963</v>
      </c>
      <c r="BC14" s="143" t="n">
        <v>1034</v>
      </c>
      <c r="BD14" s="143" t="n">
        <v>977</v>
      </c>
      <c r="BE14" s="160" t="n">
        <f aca="false">BC14-BB14</f>
        <v>71</v>
      </c>
      <c r="BF14" s="161" t="n">
        <f aca="false">AQ14</f>
        <v>8727.97028173913</v>
      </c>
      <c r="BG14" s="162" t="n">
        <f aca="false">BD14/24</f>
        <v>40.7083333333333</v>
      </c>
      <c r="BH14" s="163" t="n">
        <v>0</v>
      </c>
      <c r="BI14" s="164" t="n">
        <v>0</v>
      </c>
      <c r="BJ14" s="162" t="n">
        <v>24</v>
      </c>
      <c r="BK14" s="160" t="n">
        <v>25.04</v>
      </c>
      <c r="BL14" s="160" t="n">
        <v>20.94</v>
      </c>
      <c r="BM14" s="160" t="n">
        <v>30.19</v>
      </c>
      <c r="BN14" s="160" t="n">
        <v>987.25</v>
      </c>
      <c r="BO14" s="160" t="n">
        <v>50.07</v>
      </c>
      <c r="BP14" s="165" t="n">
        <v>0.9299</v>
      </c>
      <c r="BQ14" s="162" t="n">
        <v>95.07</v>
      </c>
      <c r="BR14" s="162" t="n">
        <v>87.34</v>
      </c>
      <c r="BS14" s="160" t="n">
        <v>12200</v>
      </c>
      <c r="BT14" s="160" t="n">
        <v>11890</v>
      </c>
      <c r="BU14" s="135" t="n">
        <f aca="false">BT14-BS14</f>
        <v>-310</v>
      </c>
      <c r="BV14" s="244" t="n">
        <f aca="false">BH14+BI14</f>
        <v>0</v>
      </c>
      <c r="BW14" s="162" t="n">
        <v>0</v>
      </c>
      <c r="BX14" s="162" t="n">
        <v>0</v>
      </c>
      <c r="BZ14" s="162" t="n">
        <v>24</v>
      </c>
      <c r="CA14" s="162" t="n">
        <v>6.08</v>
      </c>
      <c r="CC14" s="162" t="n">
        <v>2.2</v>
      </c>
      <c r="CD14" s="162" t="n">
        <v>4.35</v>
      </c>
      <c r="CE14" s="162" t="n">
        <v>2.1</v>
      </c>
      <c r="CF14" s="162" t="n">
        <v>0</v>
      </c>
    </row>
    <row r="15" customFormat="false" ht="15" hidden="false" customHeight="false" outlineLevel="0" collapsed="false">
      <c r="A15" s="90"/>
      <c r="B15" s="91" t="n">
        <v>43321</v>
      </c>
      <c r="C15" s="140" t="n">
        <v>88.5</v>
      </c>
      <c r="D15" s="166" t="n">
        <v>0.753</v>
      </c>
      <c r="E15" s="140" t="n">
        <v>81.76</v>
      </c>
      <c r="F15" s="168" t="n">
        <v>95</v>
      </c>
      <c r="G15" s="168" t="n">
        <v>86</v>
      </c>
      <c r="H15" s="144" t="n">
        <v>24</v>
      </c>
      <c r="I15" s="144" t="n">
        <v>0</v>
      </c>
      <c r="J15" s="144" t="n">
        <v>24</v>
      </c>
      <c r="K15" s="144" t="n">
        <v>0</v>
      </c>
      <c r="L15" s="145" t="n">
        <v>0</v>
      </c>
      <c r="M15" s="145" t="n">
        <v>0</v>
      </c>
      <c r="N15" s="145" t="n">
        <v>0</v>
      </c>
      <c r="O15" s="145" t="n">
        <v>0</v>
      </c>
      <c r="P15" s="145" t="n">
        <v>0</v>
      </c>
      <c r="Q15" s="143" t="n">
        <v>0</v>
      </c>
      <c r="R15" s="143" t="n">
        <v>3513</v>
      </c>
      <c r="S15" s="143" t="n">
        <v>2946</v>
      </c>
      <c r="T15" s="143" t="n">
        <v>2946</v>
      </c>
      <c r="U15" s="143" t="n">
        <v>2876</v>
      </c>
      <c r="V15" s="144" t="n">
        <v>2975</v>
      </c>
      <c r="W15" s="144" t="n">
        <v>40</v>
      </c>
      <c r="X15" s="144" t="n">
        <v>0</v>
      </c>
      <c r="Y15" s="144" t="n">
        <v>43</v>
      </c>
      <c r="Z15" s="145" t="n">
        <v>0</v>
      </c>
      <c r="AA15" s="145" t="n">
        <v>57</v>
      </c>
      <c r="AB15" s="145" t="n">
        <v>0</v>
      </c>
      <c r="AC15" s="149" t="n">
        <f aca="false">V15-U15+AZ15</f>
        <v>99</v>
      </c>
      <c r="AD15" s="150" t="n">
        <f aca="false">U15-T15</f>
        <v>-70</v>
      </c>
      <c r="AE15" s="143" t="n">
        <v>126</v>
      </c>
      <c r="AF15" s="151" t="n">
        <f aca="false">IF(AE15&gt;0, V15/(AE15*24),"no data")</f>
        <v>0.983796296296296</v>
      </c>
      <c r="AG15" s="152" t="n">
        <f aca="false">IF(R15&gt;0,R15/24,"no data")</f>
        <v>146.375</v>
      </c>
      <c r="AH15" s="151" t="n">
        <f aca="false">IF(U15&gt;0,(U15/R15),"no data")</f>
        <v>0.818673498434386</v>
      </c>
      <c r="AI15" s="153" t="n">
        <f aca="false">IF(U15&gt;0,(1440-((W15*X15)+(Y15*Z15)+(AA15*AB15))/(W15+Y15+AA15))/1440,"no data")</f>
        <v>1</v>
      </c>
      <c r="AJ15" s="154" t="n">
        <f aca="false">IF(U15&gt;0,(1440-((X15*W15+AT15*AU15)+(Z15*Y15+AV15*AW15)+(AA15*AB15+AX15*AY15))/(W15+Y15+AA15))/1440,"no data")</f>
        <v>0.885714285714286</v>
      </c>
      <c r="AK15" s="233" t="n">
        <v>9.971</v>
      </c>
      <c r="AL15" s="234" t="n">
        <v>187.17</v>
      </c>
      <c r="AM15" s="201" t="n">
        <f aca="false">AK15*AL15</f>
        <v>1866.27207</v>
      </c>
      <c r="AN15" s="233" t="n">
        <v>23.59082</v>
      </c>
      <c r="AO15" s="235" t="n">
        <v>985.425262877679</v>
      </c>
      <c r="AP15" s="155" t="n">
        <f aca="false">AN15*AO15</f>
        <v>23246.99</v>
      </c>
      <c r="AQ15" s="156" t="n">
        <f aca="false">IF(U15&gt;0,((((AK15*AL15)+(AN15*AO15))/(U15*1000))*1000000),"no data")</f>
        <v>8732.01045549374</v>
      </c>
      <c r="AR15" s="236" t="n">
        <f aca="false">IF(S15&gt;0,S15/24, "no data")</f>
        <v>122.75</v>
      </c>
      <c r="AS15" s="36"/>
      <c r="AT15" s="143" t="n">
        <v>0</v>
      </c>
      <c r="AU15" s="159" t="n">
        <v>0</v>
      </c>
      <c r="AV15" s="159" t="n">
        <v>0</v>
      </c>
      <c r="AW15" s="143" t="n">
        <v>0</v>
      </c>
      <c r="AX15" s="159" t="n">
        <v>16</v>
      </c>
      <c r="AY15" s="143" t="n">
        <v>1440</v>
      </c>
      <c r="AZ15" s="143" t="n">
        <v>0</v>
      </c>
      <c r="BA15" s="227"/>
      <c r="BB15" s="160" t="n">
        <v>962</v>
      </c>
      <c r="BC15" s="160" t="n">
        <v>1036</v>
      </c>
      <c r="BD15" s="169" t="n">
        <v>977</v>
      </c>
      <c r="BE15" s="160" t="n">
        <f aca="false">BC15-BB15</f>
        <v>74</v>
      </c>
      <c r="BF15" s="162" t="n">
        <f aca="false">AQ15</f>
        <v>8732.01045549374</v>
      </c>
      <c r="BG15" s="162" t="n">
        <f aca="false">BD15/24</f>
        <v>40.7083333333333</v>
      </c>
      <c r="BH15" s="163" t="n">
        <v>0</v>
      </c>
      <c r="BI15" s="164" t="n">
        <v>0</v>
      </c>
      <c r="BJ15" s="162" t="n">
        <v>24</v>
      </c>
      <c r="BK15" s="160" t="n">
        <v>25.07</v>
      </c>
      <c r="BL15" s="160" t="n">
        <v>21.09</v>
      </c>
      <c r="BM15" s="160" t="n">
        <v>30.25</v>
      </c>
      <c r="BN15" s="160" t="n">
        <v>989.9</v>
      </c>
      <c r="BO15" s="160" t="n">
        <v>50.14</v>
      </c>
      <c r="BP15" s="165" t="n">
        <v>0.9287</v>
      </c>
      <c r="BQ15" s="162" t="n">
        <v>95.29</v>
      </c>
      <c r="BR15" s="162" t="n">
        <v>87.39</v>
      </c>
      <c r="BS15" s="160" t="n">
        <v>12235</v>
      </c>
      <c r="BT15" s="160" t="n">
        <v>11940</v>
      </c>
      <c r="BU15" s="135" t="n">
        <f aca="false">BT15-BS15</f>
        <v>-295</v>
      </c>
      <c r="BV15" s="244" t="n">
        <f aca="false">BH15+BI15</f>
        <v>0</v>
      </c>
      <c r="BW15" s="162" t="n">
        <v>0</v>
      </c>
      <c r="BX15" s="162" t="n">
        <v>0</v>
      </c>
      <c r="BZ15" s="162" t="n">
        <v>24</v>
      </c>
      <c r="CA15" s="162" t="n">
        <v>5.2</v>
      </c>
      <c r="CC15" s="162" t="n">
        <v>2.1</v>
      </c>
      <c r="CD15" s="162" t="n">
        <v>4.5</v>
      </c>
      <c r="CE15" s="162" t="n">
        <v>2.1</v>
      </c>
      <c r="CF15" s="162" t="n">
        <v>0</v>
      </c>
    </row>
    <row r="16" customFormat="false" ht="15" hidden="false" customHeight="false" outlineLevel="0" collapsed="false">
      <c r="A16" s="90"/>
      <c r="B16" s="91" t="n">
        <v>43322</v>
      </c>
      <c r="C16" s="140" t="n">
        <v>93</v>
      </c>
      <c r="D16" s="166" t="n">
        <v>0.68</v>
      </c>
      <c r="E16" s="140" t="n">
        <v>81</v>
      </c>
      <c r="F16" s="143" t="n">
        <v>101</v>
      </c>
      <c r="G16" s="143" t="n">
        <v>85</v>
      </c>
      <c r="H16" s="143" t="n">
        <v>24</v>
      </c>
      <c r="I16" s="143" t="n">
        <v>0</v>
      </c>
      <c r="J16" s="143" t="n">
        <v>23</v>
      </c>
      <c r="K16" s="143" t="n">
        <v>35</v>
      </c>
      <c r="L16" s="145" t="n">
        <v>0</v>
      </c>
      <c r="M16" s="145" t="n">
        <v>0</v>
      </c>
      <c r="N16" s="145" t="n">
        <v>0</v>
      </c>
      <c r="O16" s="145" t="n">
        <v>0</v>
      </c>
      <c r="P16" s="145" t="n">
        <v>0</v>
      </c>
      <c r="Q16" s="143" t="n">
        <v>0</v>
      </c>
      <c r="R16" s="143" t="n">
        <v>3466</v>
      </c>
      <c r="S16" s="143" t="n">
        <v>2926</v>
      </c>
      <c r="T16" s="143" t="n">
        <v>2926</v>
      </c>
      <c r="U16" s="143" t="n">
        <v>2852</v>
      </c>
      <c r="V16" s="143" t="n">
        <v>2949</v>
      </c>
      <c r="W16" s="143" t="n">
        <v>40</v>
      </c>
      <c r="X16" s="143" t="n">
        <v>0</v>
      </c>
      <c r="Y16" s="143" t="n">
        <v>43</v>
      </c>
      <c r="Z16" s="145" t="n">
        <v>0</v>
      </c>
      <c r="AA16" s="145" t="n">
        <v>57</v>
      </c>
      <c r="AB16" s="145" t="n">
        <v>0</v>
      </c>
      <c r="AC16" s="149" t="n">
        <f aca="false">V16-U16+AZ16</f>
        <v>97</v>
      </c>
      <c r="AD16" s="150" t="n">
        <f aca="false">U16-T16</f>
        <v>-74</v>
      </c>
      <c r="AE16" s="143" t="n">
        <v>125</v>
      </c>
      <c r="AF16" s="151" t="n">
        <f aca="false">IF(AE16&gt;0, V16/(AE16*24),"no data")</f>
        <v>0.983</v>
      </c>
      <c r="AG16" s="152" t="n">
        <f aca="false">IF(R16&gt;0,R16/24,"no data")</f>
        <v>144.416666666667</v>
      </c>
      <c r="AH16" s="151" t="n">
        <f aca="false">IF(U16&gt;0,(U16/R16),"no data")</f>
        <v>0.822850548182343</v>
      </c>
      <c r="AI16" s="153" t="n">
        <f aca="false">IF(U16&gt;0,(1440-((W16*X16)+(Y16*Z16)+(AA16*AB16))/(W16+Y16+AA16))/1440,"no data")</f>
        <v>1</v>
      </c>
      <c r="AJ16" s="154" t="n">
        <f aca="false">IF(U16&gt;0,(1440-((X16*W16+AT16*AU16)+(Z16*Y16+AV16*AW16)+(AA16*AB16+AX16*AY16))/(W16+Y16+AA16))/1440,"no data")</f>
        <v>0.876959325396825</v>
      </c>
      <c r="AK16" s="238" t="n">
        <v>9.902</v>
      </c>
      <c r="AL16" s="239" t="n">
        <v>191.13</v>
      </c>
      <c r="AM16" s="142" t="n">
        <f aca="false">AK16*AL16</f>
        <v>1892.56926</v>
      </c>
      <c r="AN16" s="238" t="n">
        <v>23.44705</v>
      </c>
      <c r="AO16" s="240" t="n">
        <v>984.685493484255</v>
      </c>
      <c r="AP16" s="155" t="n">
        <f aca="false">AN16*AO16</f>
        <v>23087.97</v>
      </c>
      <c r="AQ16" s="156" t="n">
        <f aca="false">IF(U16&gt;0,((((AK16*AL16)+(AN16*AO16))/(U16*1000))*1000000),"no data")</f>
        <v>8758.95485974755</v>
      </c>
      <c r="AR16" s="236" t="n">
        <f aca="false">IF(S16&gt;0,S16/24, "no data")</f>
        <v>121.916666666667</v>
      </c>
      <c r="AS16" s="36"/>
      <c r="AT16" s="143" t="n">
        <v>0</v>
      </c>
      <c r="AU16" s="143" t="n">
        <v>0</v>
      </c>
      <c r="AV16" s="143" t="n">
        <v>13</v>
      </c>
      <c r="AW16" s="143" t="n">
        <v>25</v>
      </c>
      <c r="AX16" s="143" t="n">
        <v>17</v>
      </c>
      <c r="AY16" s="143" t="n">
        <v>1440</v>
      </c>
      <c r="AZ16" s="143" t="n">
        <v>0</v>
      </c>
      <c r="BA16" s="227"/>
      <c r="BB16" s="160" t="n">
        <v>955</v>
      </c>
      <c r="BC16" s="160" t="n">
        <v>1023</v>
      </c>
      <c r="BD16" s="160" t="n">
        <v>971</v>
      </c>
      <c r="BE16" s="160" t="n">
        <f aca="false">BC16-BB16</f>
        <v>68</v>
      </c>
      <c r="BF16" s="162" t="n">
        <f aca="false">AQ16</f>
        <v>8758.95485974755</v>
      </c>
      <c r="BG16" s="162" t="n">
        <f aca="false">BD16/24</f>
        <v>40.4583333333333</v>
      </c>
      <c r="BH16" s="163" t="n">
        <v>0</v>
      </c>
      <c r="BI16" s="164" t="n">
        <v>0</v>
      </c>
      <c r="BJ16" s="162" t="n">
        <v>24</v>
      </c>
      <c r="BK16" s="160" t="n">
        <v>24.95</v>
      </c>
      <c r="BL16" s="160" t="n">
        <v>20.93</v>
      </c>
      <c r="BM16" s="160" t="n">
        <v>29.95</v>
      </c>
      <c r="BN16" s="160" t="n">
        <v>984.2</v>
      </c>
      <c r="BO16" s="160" t="n">
        <v>50.1</v>
      </c>
      <c r="BP16" s="165" t="n">
        <v>0.93</v>
      </c>
      <c r="BQ16" s="162" t="n">
        <v>95.17</v>
      </c>
      <c r="BR16" s="162" t="n">
        <v>87.43</v>
      </c>
      <c r="BS16" s="160" t="n">
        <v>12250</v>
      </c>
      <c r="BT16" s="160" t="n">
        <v>12001</v>
      </c>
      <c r="BU16" s="135" t="n">
        <f aca="false">BT16-BS16</f>
        <v>-249</v>
      </c>
      <c r="BV16" s="244" t="n">
        <f aca="false">BH16+BI16</f>
        <v>0</v>
      </c>
      <c r="BW16" s="162" t="n">
        <v>0</v>
      </c>
      <c r="BX16" s="162" t="n">
        <v>0</v>
      </c>
      <c r="BZ16" s="162" t="n">
        <v>24</v>
      </c>
      <c r="CA16" s="162" t="n">
        <v>6.6</v>
      </c>
      <c r="CC16" s="162" t="n">
        <v>2.1</v>
      </c>
      <c r="CD16" s="162" t="n">
        <v>4.5</v>
      </c>
      <c r="CE16" s="162" t="n">
        <v>2.1</v>
      </c>
      <c r="CF16" s="162" t="n">
        <v>0</v>
      </c>
    </row>
    <row r="17" customFormat="false" ht="15" hidden="false" customHeight="false" outlineLevel="0" collapsed="false">
      <c r="A17" s="90"/>
      <c r="B17" s="91" t="n">
        <v>43323</v>
      </c>
      <c r="C17" s="140" t="n">
        <v>94</v>
      </c>
      <c r="D17" s="166" t="n">
        <v>0.65</v>
      </c>
      <c r="E17" s="140" t="n">
        <v>80</v>
      </c>
      <c r="F17" s="143" t="n">
        <v>101</v>
      </c>
      <c r="G17" s="143" t="n">
        <v>88</v>
      </c>
      <c r="H17" s="143" t="n">
        <v>24</v>
      </c>
      <c r="I17" s="143" t="n">
        <v>0</v>
      </c>
      <c r="J17" s="143" t="n">
        <v>24</v>
      </c>
      <c r="K17" s="143" t="n">
        <v>0</v>
      </c>
      <c r="L17" s="145" t="n">
        <v>0</v>
      </c>
      <c r="M17" s="145" t="n">
        <v>0</v>
      </c>
      <c r="N17" s="145" t="n">
        <v>0</v>
      </c>
      <c r="O17" s="145" t="n">
        <v>0</v>
      </c>
      <c r="P17" s="145" t="n">
        <v>0</v>
      </c>
      <c r="Q17" s="143" t="n">
        <v>0</v>
      </c>
      <c r="R17" s="143" t="n">
        <v>3460</v>
      </c>
      <c r="S17" s="143" t="n">
        <v>2932</v>
      </c>
      <c r="T17" s="143" t="n">
        <v>2932</v>
      </c>
      <c r="U17" s="143" t="n">
        <v>2863</v>
      </c>
      <c r="V17" s="143" t="n">
        <v>2960</v>
      </c>
      <c r="W17" s="143" t="n">
        <v>40</v>
      </c>
      <c r="X17" s="143" t="n">
        <v>0</v>
      </c>
      <c r="Y17" s="143" t="n">
        <v>43</v>
      </c>
      <c r="Z17" s="145" t="n">
        <v>0</v>
      </c>
      <c r="AA17" s="145" t="n">
        <v>57</v>
      </c>
      <c r="AB17" s="145" t="n">
        <v>0</v>
      </c>
      <c r="AC17" s="149" t="n">
        <f aca="false">V17-U17+AZ17</f>
        <v>97</v>
      </c>
      <c r="AD17" s="150" t="n">
        <f aca="false">U17-T17</f>
        <v>-69</v>
      </c>
      <c r="AE17" s="143" t="n">
        <v>125</v>
      </c>
      <c r="AF17" s="151" t="n">
        <f aca="false">IF(AE17&gt;0, V17/(AE17*24),"no data")</f>
        <v>0.986666666666667</v>
      </c>
      <c r="AG17" s="152" t="n">
        <f aca="false">IF(R17&gt;0,R17/24,"no data")</f>
        <v>144.166666666667</v>
      </c>
      <c r="AH17" s="151" t="n">
        <f aca="false">IF(U17&gt;0,(U17/R17),"no data")</f>
        <v>0.827456647398844</v>
      </c>
      <c r="AI17" s="153" t="n">
        <f aca="false">IF(U17&gt;0,(1440-((W17*X17)+(Y17*Z17)+(AA17*AB17))/(W17+Y17+AA17))/1440,"no data")</f>
        <v>1</v>
      </c>
      <c r="AJ17" s="154" t="n">
        <f aca="false">IF(U17&gt;0,(1440-((X17*W17+AT17*AU17)+(Z17*Y17+AV17*AW17)+(AA17*AB17+AX17*AY17))/(W17+Y17+AA17))/1440,"no data")</f>
        <v>0.878571428571429</v>
      </c>
      <c r="AK17" s="238" t="n">
        <v>9.83</v>
      </c>
      <c r="AL17" s="239" t="n">
        <v>190.04</v>
      </c>
      <c r="AM17" s="142" t="n">
        <f aca="false">AK17*AL17</f>
        <v>1868.0932</v>
      </c>
      <c r="AN17" s="238" t="n">
        <v>23.71135</v>
      </c>
      <c r="AO17" s="240" t="n">
        <v>977.47660930314</v>
      </c>
      <c r="AP17" s="155" t="n">
        <f aca="false">AN17*AO17</f>
        <v>23177.29</v>
      </c>
      <c r="AQ17" s="156" t="n">
        <f aca="false">IF(U17&gt;0,((((AK17*AL17)+(AN17*AO17))/(U17*1000))*1000000),"no data")</f>
        <v>8747.95082081732</v>
      </c>
      <c r="AR17" s="236" t="n">
        <f aca="false">IF(S17&gt;0,S17/24, "no data")</f>
        <v>122.166666666667</v>
      </c>
      <c r="AS17" s="36"/>
      <c r="AT17" s="143" t="n">
        <v>0</v>
      </c>
      <c r="AU17" s="143" t="n">
        <v>0</v>
      </c>
      <c r="AV17" s="143" t="n">
        <v>0</v>
      </c>
      <c r="AW17" s="143" t="n">
        <v>0</v>
      </c>
      <c r="AX17" s="143" t="n">
        <v>17</v>
      </c>
      <c r="AY17" s="143" t="n">
        <v>1440</v>
      </c>
      <c r="AZ17" s="143" t="n">
        <v>0</v>
      </c>
      <c r="BA17" s="227"/>
      <c r="BB17" s="160" t="n">
        <v>956</v>
      </c>
      <c r="BC17" s="160" t="n">
        <v>1031</v>
      </c>
      <c r="BD17" s="160" t="n">
        <v>973</v>
      </c>
      <c r="BE17" s="160" t="n">
        <f aca="false">BC17-BB17</f>
        <v>75</v>
      </c>
      <c r="BF17" s="162" t="n">
        <f aca="false">AQ17</f>
        <v>8747.95082081732</v>
      </c>
      <c r="BG17" s="162" t="n">
        <f aca="false">BD17/24</f>
        <v>40.5416666666667</v>
      </c>
      <c r="BH17" s="163" t="n">
        <v>0</v>
      </c>
      <c r="BI17" s="164" t="n">
        <v>0</v>
      </c>
      <c r="BJ17" s="162" t="n">
        <v>24</v>
      </c>
      <c r="BK17" s="160" t="n">
        <v>25.22</v>
      </c>
      <c r="BL17" s="160" t="n">
        <v>21.34</v>
      </c>
      <c r="BM17" s="160" t="n">
        <v>29.98</v>
      </c>
      <c r="BN17" s="162" t="n">
        <v>983.4</v>
      </c>
      <c r="BO17" s="160" t="n">
        <v>50.14</v>
      </c>
      <c r="BP17" s="165" t="n">
        <v>0.9302</v>
      </c>
      <c r="BQ17" s="162" t="n">
        <v>95.02</v>
      </c>
      <c r="BR17" s="162" t="n">
        <v>87.36</v>
      </c>
      <c r="BS17" s="160" t="n">
        <v>12373</v>
      </c>
      <c r="BT17" s="160" t="n">
        <v>12090</v>
      </c>
      <c r="BU17" s="135" t="n">
        <f aca="false">BT17-BS17</f>
        <v>-283</v>
      </c>
      <c r="BV17" s="244" t="n">
        <f aca="false">BH17+BI17</f>
        <v>0</v>
      </c>
      <c r="BW17" s="162" t="n">
        <v>0</v>
      </c>
      <c r="BX17" s="162" t="n">
        <v>0</v>
      </c>
      <c r="BZ17" s="162" t="n">
        <v>24</v>
      </c>
      <c r="CA17" s="162" t="n">
        <v>5.5</v>
      </c>
      <c r="CC17" s="162" t="n">
        <v>2.1</v>
      </c>
      <c r="CD17" s="162" t="n">
        <v>4.6</v>
      </c>
      <c r="CE17" s="162" t="n">
        <v>2</v>
      </c>
      <c r="CF17" s="162" t="n">
        <v>0</v>
      </c>
    </row>
    <row r="18" customFormat="false" ht="15" hidden="false" customHeight="false" outlineLevel="0" collapsed="false">
      <c r="A18" s="90"/>
      <c r="B18" s="91" t="n">
        <v>43324</v>
      </c>
      <c r="C18" s="140" t="n">
        <v>93.1</v>
      </c>
      <c r="D18" s="166" t="n">
        <v>0.65</v>
      </c>
      <c r="E18" s="140" t="n">
        <v>79</v>
      </c>
      <c r="F18" s="143" t="n">
        <v>101</v>
      </c>
      <c r="G18" s="143" t="n">
        <v>88</v>
      </c>
      <c r="H18" s="143" t="n">
        <v>24</v>
      </c>
      <c r="I18" s="143" t="n">
        <v>0</v>
      </c>
      <c r="J18" s="143" t="n">
        <v>24</v>
      </c>
      <c r="K18" s="143" t="n">
        <v>0</v>
      </c>
      <c r="L18" s="143" t="n">
        <v>0</v>
      </c>
      <c r="M18" s="143" t="n">
        <v>0</v>
      </c>
      <c r="N18" s="170" t="n">
        <v>0</v>
      </c>
      <c r="O18" s="170" t="n">
        <v>0</v>
      </c>
      <c r="P18" s="170" t="n">
        <v>0</v>
      </c>
      <c r="Q18" s="143" t="n">
        <v>0</v>
      </c>
      <c r="R18" s="143" t="n">
        <v>3467</v>
      </c>
      <c r="S18" s="143" t="n">
        <v>2932</v>
      </c>
      <c r="T18" s="143" t="n">
        <v>2932</v>
      </c>
      <c r="U18" s="143" t="n">
        <v>2863</v>
      </c>
      <c r="V18" s="143" t="n">
        <v>2958</v>
      </c>
      <c r="W18" s="143" t="n">
        <v>40</v>
      </c>
      <c r="X18" s="143" t="n">
        <v>0</v>
      </c>
      <c r="Y18" s="143" t="n">
        <v>43</v>
      </c>
      <c r="Z18" s="143" t="n">
        <v>0</v>
      </c>
      <c r="AA18" s="143" t="n">
        <v>57</v>
      </c>
      <c r="AB18" s="170" t="n">
        <v>0</v>
      </c>
      <c r="AC18" s="149" t="n">
        <f aca="false">V18-U18+AZ18</f>
        <v>95</v>
      </c>
      <c r="AD18" s="150" t="n">
        <f aca="false">U18-T18</f>
        <v>-69</v>
      </c>
      <c r="AE18" s="143" t="n">
        <v>125</v>
      </c>
      <c r="AF18" s="151" t="n">
        <f aca="false">IF(AE18&gt;0, V18/(AE18*24),"no data")</f>
        <v>0.986</v>
      </c>
      <c r="AG18" s="152" t="n">
        <f aca="false">IF(R18&gt;0,R18/24,"no data")</f>
        <v>144.458333333333</v>
      </c>
      <c r="AH18" s="151" t="n">
        <f aca="false">IF(U18&gt;0,(U18/R18),"no data")</f>
        <v>0.825785982117104</v>
      </c>
      <c r="AI18" s="153" t="n">
        <f aca="false">IF(U18&gt;0,(1440-((W18*X18)+(Y18*Z18)+(AA18*AB18))/(W18+Y18+AA18))/1440,"no data")</f>
        <v>1</v>
      </c>
      <c r="AJ18" s="154" t="n">
        <f aca="false">IF(U18&gt;0,(1440-((X18*W18+AT18*AU18)+(Z18*Y18+AV18*AW18)+(AA18*AB18+AX18*AY18))/(W18+Y18+AA18))/1440,"no data")</f>
        <v>0.878571428571429</v>
      </c>
      <c r="AK18" s="238" t="n">
        <v>9.753</v>
      </c>
      <c r="AL18" s="239" t="n">
        <v>194.23</v>
      </c>
      <c r="AM18" s="142" t="n">
        <f aca="false">AK18*AL18</f>
        <v>1894.32519</v>
      </c>
      <c r="AN18" s="238" t="n">
        <v>23.68519</v>
      </c>
      <c r="AO18" s="240" t="n">
        <v>974.71077918311</v>
      </c>
      <c r="AP18" s="155" t="n">
        <f aca="false">AN18*AO18</f>
        <v>23086.21</v>
      </c>
      <c r="AQ18" s="156" t="n">
        <f aca="false">IF(U18&gt;0,((((AK18*AL18)+(AN18*AO18))/(U18*1000))*1000000),"no data")</f>
        <v>8725.30045057632</v>
      </c>
      <c r="AR18" s="236" t="n">
        <f aca="false">IF(S18&gt;0,S18/24, "no data")</f>
        <v>122.166666666667</v>
      </c>
      <c r="AS18" s="36"/>
      <c r="AT18" s="143" t="n">
        <v>0</v>
      </c>
      <c r="AU18" s="143" t="n">
        <v>0</v>
      </c>
      <c r="AV18" s="143" t="n">
        <v>0</v>
      </c>
      <c r="AW18" s="143" t="n">
        <v>0</v>
      </c>
      <c r="AX18" s="159" t="n">
        <v>17</v>
      </c>
      <c r="AY18" s="143" t="n">
        <v>1440</v>
      </c>
      <c r="AZ18" s="143" t="n">
        <v>0</v>
      </c>
      <c r="BA18" s="227"/>
      <c r="BB18" s="160" t="n">
        <v>956</v>
      </c>
      <c r="BC18" s="160" t="n">
        <v>1029</v>
      </c>
      <c r="BD18" s="160" t="n">
        <v>973</v>
      </c>
      <c r="BE18" s="160" t="n">
        <f aca="false">BC18-BB18</f>
        <v>73</v>
      </c>
      <c r="BF18" s="162" t="n">
        <f aca="false">AQ18</f>
        <v>8725.30045057632</v>
      </c>
      <c r="BG18" s="162" t="n">
        <f aca="false">BD18/24</f>
        <v>40.5416666666667</v>
      </c>
      <c r="BH18" s="163" t="n">
        <v>0</v>
      </c>
      <c r="BI18" s="164" t="n">
        <v>0</v>
      </c>
      <c r="BJ18" s="162" t="n">
        <v>24</v>
      </c>
      <c r="BK18" s="160" t="n">
        <v>25.24</v>
      </c>
      <c r="BL18" s="160" t="n">
        <v>21.42</v>
      </c>
      <c r="BM18" s="160" t="n">
        <v>29.73</v>
      </c>
      <c r="BN18" s="162" t="n">
        <v>980.8</v>
      </c>
      <c r="BO18" s="160" t="n">
        <v>50.07</v>
      </c>
      <c r="BP18" s="165" t="n">
        <v>0.9263</v>
      </c>
      <c r="BQ18" s="162" t="n">
        <v>95.09</v>
      </c>
      <c r="BR18" s="162" t="n">
        <v>87.26</v>
      </c>
      <c r="BS18" s="160" t="n">
        <v>12388</v>
      </c>
      <c r="BT18" s="160" t="n">
        <v>12125</v>
      </c>
      <c r="BU18" s="135" t="n">
        <f aca="false">BT18-BS18</f>
        <v>-263</v>
      </c>
      <c r="BV18" s="244" t="n">
        <f aca="false">BH18+BI18</f>
        <v>0</v>
      </c>
      <c r="BW18" s="162" t="n">
        <v>0</v>
      </c>
      <c r="BX18" s="162" t="n">
        <v>0</v>
      </c>
      <c r="BZ18" s="162" t="n">
        <v>24</v>
      </c>
      <c r="CA18" s="162" t="n">
        <v>6.4</v>
      </c>
      <c r="CC18" s="162" t="n">
        <v>2.1</v>
      </c>
      <c r="CD18" s="162" t="n">
        <v>4.5</v>
      </c>
      <c r="CE18" s="162" t="n">
        <v>2.1</v>
      </c>
      <c r="CF18" s="162" t="n">
        <v>0</v>
      </c>
    </row>
    <row r="19" customFormat="false" ht="15" hidden="false" customHeight="true" outlineLevel="0" collapsed="false">
      <c r="A19" s="90" t="s">
        <v>125</v>
      </c>
      <c r="B19" s="91" t="n">
        <v>43325</v>
      </c>
      <c r="C19" s="92" t="n">
        <v>92.7</v>
      </c>
      <c r="D19" s="93" t="n">
        <v>0.63</v>
      </c>
      <c r="E19" s="92" t="n">
        <v>78.2</v>
      </c>
      <c r="F19" s="95" t="n">
        <v>99</v>
      </c>
      <c r="G19" s="95" t="n">
        <v>87</v>
      </c>
      <c r="H19" s="95" t="n">
        <v>24</v>
      </c>
      <c r="I19" s="95" t="n">
        <v>0</v>
      </c>
      <c r="J19" s="95" t="n">
        <v>24</v>
      </c>
      <c r="K19" s="95" t="n">
        <v>0</v>
      </c>
      <c r="L19" s="95" t="n">
        <v>0</v>
      </c>
      <c r="M19" s="95" t="n">
        <v>0</v>
      </c>
      <c r="N19" s="97" t="n">
        <v>0</v>
      </c>
      <c r="O19" s="97" t="n">
        <v>0</v>
      </c>
      <c r="P19" s="97" t="n">
        <v>0</v>
      </c>
      <c r="Q19" s="95" t="n">
        <v>0</v>
      </c>
      <c r="R19" s="202" t="n">
        <v>3471</v>
      </c>
      <c r="S19" s="112" t="n">
        <v>2948</v>
      </c>
      <c r="T19" s="95" t="n">
        <v>2948</v>
      </c>
      <c r="U19" s="95" t="n">
        <v>2877</v>
      </c>
      <c r="V19" s="95" t="n">
        <v>2975</v>
      </c>
      <c r="W19" s="95" t="n">
        <v>40</v>
      </c>
      <c r="X19" s="95" t="n">
        <v>0</v>
      </c>
      <c r="Y19" s="95" t="n">
        <v>43</v>
      </c>
      <c r="Z19" s="95" t="n">
        <v>0</v>
      </c>
      <c r="AA19" s="95" t="n">
        <v>57</v>
      </c>
      <c r="AB19" s="97" t="n">
        <v>0</v>
      </c>
      <c r="AC19" s="100" t="n">
        <f aca="false">V19-U19+AZ19</f>
        <v>98</v>
      </c>
      <c r="AD19" s="101" t="n">
        <f aca="false">U19-T19</f>
        <v>-71</v>
      </c>
      <c r="AE19" s="95" t="n">
        <v>127</v>
      </c>
      <c r="AF19" s="102" t="n">
        <f aca="false">IF(AE19&gt;0, V19/(AE19*24),"no data")</f>
        <v>0.976049868766404</v>
      </c>
      <c r="AG19" s="103" t="n">
        <f aca="false">IF(R19&gt;0,R19/24,"no data")</f>
        <v>144.625</v>
      </c>
      <c r="AH19" s="102" t="n">
        <f aca="false">IF(U19&gt;0,(U19/R19),"no data")</f>
        <v>0.828867761452031</v>
      </c>
      <c r="AI19" s="104" t="n">
        <f aca="false">IF(U19&gt;0,(1440-((W19*X19)+(Y19*Z19)+(AA19*AB19))/(W19+Y19+AA19))/1440,"no data")</f>
        <v>1</v>
      </c>
      <c r="AJ19" s="105" t="n">
        <f aca="false">IF(U19&gt;0,(1440-((X19*W19+AT19*AU19)+(Z19*Y19+AV19*AW19)+(AA19*AB19+AX19*AY19))/(W19+Y19+AA19))/1440,"no data")</f>
        <v>0.885714285714286</v>
      </c>
      <c r="AK19" s="210" t="n">
        <v>9.645</v>
      </c>
      <c r="AL19" s="211" t="n">
        <v>191.6</v>
      </c>
      <c r="AM19" s="94" t="n">
        <f aca="false">AK19*AL19</f>
        <v>1847.982</v>
      </c>
      <c r="AN19" s="210" t="n">
        <v>23.79319</v>
      </c>
      <c r="AO19" s="231" t="n">
        <v>974.371658445127</v>
      </c>
      <c r="AP19" s="109" t="n">
        <f aca="false">AN19*AO19</f>
        <v>23183.41</v>
      </c>
      <c r="AQ19" s="130" t="n">
        <f aca="false">IF(U19&gt;0,((((AK19*AL19)+(AN19*AO19))/(U19*1000))*1000000),"no data")</f>
        <v>8700.51859575947</v>
      </c>
      <c r="AR19" s="111" t="n">
        <f aca="false">IF(S19&gt;0,S19/24, "no data")</f>
        <v>122.833333333333</v>
      </c>
      <c r="AS19" s="36"/>
      <c r="AT19" s="95" t="n">
        <v>0</v>
      </c>
      <c r="AU19" s="112" t="n">
        <v>0</v>
      </c>
      <c r="AV19" s="112" t="n">
        <v>0</v>
      </c>
      <c r="AW19" s="95" t="n">
        <v>0</v>
      </c>
      <c r="AX19" s="112" t="n">
        <v>16</v>
      </c>
      <c r="AY19" s="95" t="n">
        <v>1440</v>
      </c>
      <c r="AZ19" s="95" t="n">
        <v>0</v>
      </c>
      <c r="BA19" s="227"/>
      <c r="BB19" s="113" t="n">
        <v>962</v>
      </c>
      <c r="BC19" s="113" t="n">
        <v>1036</v>
      </c>
      <c r="BD19" s="113" t="n">
        <v>977</v>
      </c>
      <c r="BE19" s="113" t="n">
        <f aca="false">BC19-BB19</f>
        <v>74</v>
      </c>
      <c r="BF19" s="113" t="n">
        <f aca="false">AQ19</f>
        <v>8700.51859575947</v>
      </c>
      <c r="BG19" s="173" t="n">
        <f aca="false">BD19/24</f>
        <v>40.7083333333333</v>
      </c>
      <c r="BH19" s="174" t="n">
        <v>0</v>
      </c>
      <c r="BI19" s="137" t="n">
        <v>0</v>
      </c>
      <c r="BJ19" s="114" t="n">
        <v>24</v>
      </c>
      <c r="BK19" s="113" t="n">
        <v>25.34</v>
      </c>
      <c r="BL19" s="113" t="n">
        <v>21.64</v>
      </c>
      <c r="BM19" s="113" t="n">
        <v>29.6</v>
      </c>
      <c r="BN19" s="114" t="n">
        <v>982.21</v>
      </c>
      <c r="BO19" s="113" t="n">
        <v>50.09</v>
      </c>
      <c r="BP19" s="136" t="n">
        <v>0.9294</v>
      </c>
      <c r="BQ19" s="114" t="n">
        <v>95</v>
      </c>
      <c r="BR19" s="114" t="n">
        <v>87.26</v>
      </c>
      <c r="BS19" s="113" t="n">
        <v>12374</v>
      </c>
      <c r="BT19" s="113" t="n">
        <v>12137</v>
      </c>
      <c r="BU19" s="135" t="n">
        <f aca="false">BT19-BS19</f>
        <v>-237</v>
      </c>
      <c r="BV19" s="113" t="n">
        <f aca="false">BH19+BI19</f>
        <v>0</v>
      </c>
      <c r="BW19" s="114" t="n">
        <v>0</v>
      </c>
      <c r="BX19" s="114" t="n">
        <v>0</v>
      </c>
      <c r="BZ19" s="114" t="n">
        <v>24</v>
      </c>
      <c r="CA19" s="114" t="n">
        <v>6.67</v>
      </c>
      <c r="CC19" s="162" t="n">
        <v>2.1</v>
      </c>
      <c r="CD19" s="162" t="n">
        <v>4.6</v>
      </c>
      <c r="CE19" s="162" t="n">
        <v>2.1</v>
      </c>
      <c r="CF19" s="162" t="n">
        <v>0</v>
      </c>
    </row>
    <row r="20" customFormat="false" ht="15" hidden="false" customHeight="false" outlineLevel="0" collapsed="false">
      <c r="A20" s="90"/>
      <c r="B20" s="91" t="n">
        <v>43326</v>
      </c>
      <c r="C20" s="92" t="n">
        <v>93.7</v>
      </c>
      <c r="D20" s="93" t="n">
        <v>0.631</v>
      </c>
      <c r="E20" s="92" t="n">
        <v>78.1</v>
      </c>
      <c r="F20" s="95" t="n">
        <v>100</v>
      </c>
      <c r="G20" s="95" t="n">
        <v>87</v>
      </c>
      <c r="H20" s="95" t="n">
        <v>24</v>
      </c>
      <c r="I20" s="95" t="n">
        <v>0</v>
      </c>
      <c r="J20" s="95" t="n">
        <v>24</v>
      </c>
      <c r="K20" s="95" t="n">
        <v>0</v>
      </c>
      <c r="L20" s="97" t="n">
        <v>0</v>
      </c>
      <c r="M20" s="97" t="n">
        <v>0</v>
      </c>
      <c r="N20" s="97" t="n">
        <v>0</v>
      </c>
      <c r="O20" s="97" t="n">
        <v>0</v>
      </c>
      <c r="P20" s="97" t="n">
        <v>0</v>
      </c>
      <c r="Q20" s="95" t="n">
        <v>0</v>
      </c>
      <c r="R20" s="203" t="n">
        <v>3461</v>
      </c>
      <c r="S20" s="112" t="n">
        <v>2947</v>
      </c>
      <c r="T20" s="95" t="n">
        <v>2947</v>
      </c>
      <c r="U20" s="95" t="n">
        <v>2872</v>
      </c>
      <c r="V20" s="95" t="n">
        <v>2971</v>
      </c>
      <c r="W20" s="95" t="n">
        <v>40</v>
      </c>
      <c r="X20" s="95" t="n">
        <v>0</v>
      </c>
      <c r="Y20" s="95" t="n">
        <v>43</v>
      </c>
      <c r="Z20" s="97" t="n">
        <v>0</v>
      </c>
      <c r="AA20" s="97" t="n">
        <v>57</v>
      </c>
      <c r="AB20" s="97" t="n">
        <v>0</v>
      </c>
      <c r="AC20" s="100" t="n">
        <f aca="false">V20-U20+AZ20</f>
        <v>99</v>
      </c>
      <c r="AD20" s="101" t="n">
        <f aca="false">U20-T20</f>
        <v>-75</v>
      </c>
      <c r="AE20" s="95" t="n">
        <v>126</v>
      </c>
      <c r="AF20" s="102" t="n">
        <f aca="false">IF(AE20&gt;0, V20/(AE20*24),"no data")</f>
        <v>0.982473544973545</v>
      </c>
      <c r="AG20" s="103" t="n">
        <f aca="false">IF(R20&gt;0,R20/24,"no data")</f>
        <v>144.208333333333</v>
      </c>
      <c r="AH20" s="102" t="n">
        <f aca="false">IF(U20&gt;0,(U20/R20),"no data")</f>
        <v>0.829817971684484</v>
      </c>
      <c r="AI20" s="104" t="n">
        <f aca="false">IF(U20&gt;0,(1440-((W20*X20)+(Y20*Z20)+(AA20*AB20))/(W20+Y20+AA20))/1440,"no data")</f>
        <v>1</v>
      </c>
      <c r="AJ20" s="105" t="n">
        <f aca="false">IF(U20&gt;0,(1440-((X20*W20+AT20*AU20)+(Z20*Y20+AV20*AW20)+(AA20*AB20+AX20*AY20))/(W20+Y20+AA20))/1440,"no data")</f>
        <v>0.885714285714286</v>
      </c>
      <c r="AK20" s="210" t="n">
        <v>9.575</v>
      </c>
      <c r="AL20" s="211" t="n">
        <v>193.08</v>
      </c>
      <c r="AM20" s="94" t="n">
        <f aca="false">AK20*AL20</f>
        <v>1848.741</v>
      </c>
      <c r="AN20" s="210" t="n">
        <v>23.73558</v>
      </c>
      <c r="AO20" s="231" t="n">
        <v>975.8084698162</v>
      </c>
      <c r="AP20" s="109" t="n">
        <f aca="false">AN20*AO20</f>
        <v>23161.38</v>
      </c>
      <c r="AQ20" s="130" t="n">
        <f aca="false">IF(U20&gt;0,((((AK20*AL20)+(AN20*AO20))/(U20*1000))*1000000),"no data")</f>
        <v>8708.25940111421</v>
      </c>
      <c r="AR20" s="111" t="n">
        <f aca="false">IF(S20&gt;0,S20/24, "no data")</f>
        <v>122.791666666667</v>
      </c>
      <c r="AS20" s="36"/>
      <c r="AT20" s="95" t="n">
        <v>0</v>
      </c>
      <c r="AU20" s="112" t="n">
        <v>0</v>
      </c>
      <c r="AV20" s="112" t="n">
        <v>0</v>
      </c>
      <c r="AW20" s="112" t="n">
        <v>0</v>
      </c>
      <c r="AX20" s="112" t="n">
        <v>16</v>
      </c>
      <c r="AY20" s="112" t="n">
        <v>1440</v>
      </c>
      <c r="AZ20" s="95" t="n">
        <v>0</v>
      </c>
      <c r="BA20" s="227"/>
      <c r="BB20" s="113" t="n">
        <v>960</v>
      </c>
      <c r="BC20" s="113" t="n">
        <v>1033</v>
      </c>
      <c r="BD20" s="113" t="n">
        <v>978</v>
      </c>
      <c r="BE20" s="113" t="n">
        <f aca="false">BC20-BB20</f>
        <v>73</v>
      </c>
      <c r="BF20" s="113" t="n">
        <f aca="false">AQ20</f>
        <v>8708.25940111421</v>
      </c>
      <c r="BG20" s="173" t="n">
        <f aca="false">BD20/24</f>
        <v>40.75</v>
      </c>
      <c r="BH20" s="115" t="n">
        <v>0</v>
      </c>
      <c r="BI20" s="116" t="n">
        <v>0</v>
      </c>
      <c r="BJ20" s="117" t="n">
        <v>24</v>
      </c>
      <c r="BK20" s="118" t="n">
        <v>25.28</v>
      </c>
      <c r="BL20" s="118" t="n">
        <v>21.36</v>
      </c>
      <c r="BM20" s="118" t="n">
        <v>29.58</v>
      </c>
      <c r="BN20" s="117" t="n">
        <v>984.42</v>
      </c>
      <c r="BO20" s="117" t="n">
        <v>50.1</v>
      </c>
      <c r="BP20" s="119" t="n">
        <v>0.9293</v>
      </c>
      <c r="BQ20" s="114" t="n">
        <v>94.95</v>
      </c>
      <c r="BR20" s="114" t="n">
        <v>87.23</v>
      </c>
      <c r="BS20" s="113" t="n">
        <v>12360</v>
      </c>
      <c r="BT20" s="113" t="n">
        <v>12044</v>
      </c>
      <c r="BU20" s="135" t="n">
        <f aca="false">BT20-BS20</f>
        <v>-316</v>
      </c>
      <c r="BV20" s="113" t="n">
        <f aca="false">BH20+BI20</f>
        <v>0</v>
      </c>
      <c r="BW20" s="114" t="n">
        <v>0</v>
      </c>
      <c r="BX20" s="114" t="n">
        <v>0</v>
      </c>
      <c r="BZ20" s="114" t="n">
        <v>24</v>
      </c>
      <c r="CA20" s="114" t="n">
        <v>6.42</v>
      </c>
      <c r="CC20" s="114" t="n">
        <v>2.1</v>
      </c>
      <c r="CD20" s="114" t="n">
        <v>4.4</v>
      </c>
      <c r="CE20" s="114" t="n">
        <v>2.1</v>
      </c>
      <c r="CF20" s="114" t="n">
        <v>0</v>
      </c>
    </row>
    <row r="21" customFormat="false" ht="15" hidden="false" customHeight="false" outlineLevel="0" collapsed="false">
      <c r="A21" s="90"/>
      <c r="B21" s="91" t="n">
        <v>43327</v>
      </c>
      <c r="C21" s="92" t="n">
        <v>91.9</v>
      </c>
      <c r="D21" s="93" t="n">
        <v>0.68</v>
      </c>
      <c r="E21" s="92" t="n">
        <v>80.2</v>
      </c>
      <c r="F21" s="95" t="n">
        <v>101</v>
      </c>
      <c r="G21" s="95" t="n">
        <v>87</v>
      </c>
      <c r="H21" s="95" t="n">
        <v>24</v>
      </c>
      <c r="I21" s="95" t="n">
        <v>0</v>
      </c>
      <c r="J21" s="95" t="n">
        <v>24</v>
      </c>
      <c r="K21" s="95" t="n">
        <v>0</v>
      </c>
      <c r="L21" s="97" t="n">
        <v>0</v>
      </c>
      <c r="M21" s="97" t="n">
        <v>0</v>
      </c>
      <c r="N21" s="97" t="n">
        <v>0</v>
      </c>
      <c r="O21" s="97" t="n">
        <v>0</v>
      </c>
      <c r="P21" s="97" t="n">
        <v>0</v>
      </c>
      <c r="Q21" s="95" t="n">
        <v>0</v>
      </c>
      <c r="R21" s="203" t="n">
        <v>3478</v>
      </c>
      <c r="S21" s="112" t="n">
        <v>2940</v>
      </c>
      <c r="T21" s="112" t="n">
        <v>2940</v>
      </c>
      <c r="U21" s="112" t="n">
        <v>2865</v>
      </c>
      <c r="V21" s="112" t="n">
        <v>2964</v>
      </c>
      <c r="W21" s="95" t="n">
        <v>40</v>
      </c>
      <c r="X21" s="95" t="n">
        <v>0</v>
      </c>
      <c r="Y21" s="95" t="n">
        <v>43</v>
      </c>
      <c r="Z21" s="97" t="n">
        <v>0</v>
      </c>
      <c r="AA21" s="97" t="n">
        <v>57</v>
      </c>
      <c r="AB21" s="97" t="n">
        <v>0</v>
      </c>
      <c r="AC21" s="100" t="n">
        <f aca="false">V21-U21+AZ21</f>
        <v>99</v>
      </c>
      <c r="AD21" s="101" t="n">
        <f aca="false">U21-T21</f>
        <v>-75</v>
      </c>
      <c r="AE21" s="95" t="n">
        <v>125</v>
      </c>
      <c r="AF21" s="102" t="n">
        <f aca="false">IF(AE21&gt;0, V21/(AE21*24),"no data")</f>
        <v>0.988</v>
      </c>
      <c r="AG21" s="103" t="n">
        <f aca="false">IF(R21&gt;0,R21/24,"no data")</f>
        <v>144.916666666667</v>
      </c>
      <c r="AH21" s="102" t="n">
        <f aca="false">IF(U21&gt;0,(U21/R21),"no data")</f>
        <v>0.82374928119609</v>
      </c>
      <c r="AI21" s="104" t="n">
        <f aca="false">IF(U21&gt;0,(1440-((W21*X21)+(Y21*Z21)+(AA21*AB21))/(W21+Y21+AA21))/1440,"no data")</f>
        <v>1</v>
      </c>
      <c r="AJ21" s="105" t="n">
        <f aca="false">IF(U21&gt;0,(1440-((X21*W21+AT21*AU21)+(Z21*Y21+AV21*AW21)+(AA21*AB21+AX21*AY21))/(W21+Y21+AA21))/1440,"no data")</f>
        <v>0.885714285714286</v>
      </c>
      <c r="AK21" s="210" t="n">
        <v>9.375</v>
      </c>
      <c r="AL21" s="211" t="n">
        <v>197.28</v>
      </c>
      <c r="AM21" s="94" t="n">
        <f aca="false">AK21*AL21</f>
        <v>1849.5</v>
      </c>
      <c r="AN21" s="210" t="n">
        <v>23.62899</v>
      </c>
      <c r="AO21" s="231" t="n">
        <v>980.308934067855</v>
      </c>
      <c r="AP21" s="109" t="n">
        <f aca="false">AN21*AO21</f>
        <v>23163.71</v>
      </c>
      <c r="AQ21" s="130" t="n">
        <f aca="false">IF(U21&gt;0,((((AK21*AL21)+(AN21*AO21))/(U21*1000))*1000000),"no data")</f>
        <v>8730.61431064572</v>
      </c>
      <c r="AR21" s="111" t="n">
        <f aca="false">IF(S21&gt;0,S21/24, "no data")</f>
        <v>122.5</v>
      </c>
      <c r="AS21" s="36"/>
      <c r="AT21" s="95" t="n">
        <v>0</v>
      </c>
      <c r="AU21" s="112" t="n">
        <v>0</v>
      </c>
      <c r="AV21" s="112" t="n">
        <v>0</v>
      </c>
      <c r="AW21" s="95" t="n">
        <v>0</v>
      </c>
      <c r="AX21" s="112" t="n">
        <v>16</v>
      </c>
      <c r="AY21" s="95" t="n">
        <v>1440</v>
      </c>
      <c r="AZ21" s="95" t="n">
        <v>0</v>
      </c>
      <c r="BA21" s="227"/>
      <c r="BB21" s="113" t="n">
        <v>958</v>
      </c>
      <c r="BC21" s="113" t="n">
        <v>1032</v>
      </c>
      <c r="BD21" s="113" t="n">
        <v>974</v>
      </c>
      <c r="BE21" s="113" t="n">
        <f aca="false">BC21-BB21</f>
        <v>74</v>
      </c>
      <c r="BF21" s="113" t="n">
        <f aca="false">AQ21</f>
        <v>8730.61431064572</v>
      </c>
      <c r="BG21" s="173" t="n">
        <f aca="false">BD21/24</f>
        <v>40.5833333333333</v>
      </c>
      <c r="BH21" s="115" t="n">
        <v>0</v>
      </c>
      <c r="BI21" s="116" t="n">
        <v>0</v>
      </c>
      <c r="BJ21" s="117" t="n">
        <v>24</v>
      </c>
      <c r="BK21" s="117" t="n">
        <v>25.13</v>
      </c>
      <c r="BL21" s="118" t="n">
        <v>21.21</v>
      </c>
      <c r="BM21" s="118" t="n">
        <v>29.43</v>
      </c>
      <c r="BN21" s="117" t="n">
        <v>986.13</v>
      </c>
      <c r="BO21" s="117" t="n">
        <v>50.13</v>
      </c>
      <c r="BP21" s="119" t="n">
        <v>0.9293</v>
      </c>
      <c r="BQ21" s="114" t="n">
        <v>95.07</v>
      </c>
      <c r="BR21" s="114" t="n">
        <v>87.32</v>
      </c>
      <c r="BS21" s="113" t="n">
        <v>12305</v>
      </c>
      <c r="BT21" s="113" t="n">
        <v>11987</v>
      </c>
      <c r="BU21" s="135" t="n">
        <f aca="false">BT21-BS21</f>
        <v>-318</v>
      </c>
      <c r="BV21" s="113" t="n">
        <f aca="false">BH21+BI21</f>
        <v>0</v>
      </c>
      <c r="BW21" s="114" t="n">
        <v>0</v>
      </c>
      <c r="BX21" s="114" t="n">
        <v>0</v>
      </c>
      <c r="BZ21" s="114" t="n">
        <v>24</v>
      </c>
      <c r="CA21" s="114" t="n">
        <v>5.77</v>
      </c>
      <c r="CC21" s="114" t="n">
        <v>2.1</v>
      </c>
      <c r="CD21" s="114" t="n">
        <v>4.5</v>
      </c>
      <c r="CE21" s="114" t="n">
        <v>2</v>
      </c>
      <c r="CF21" s="114" t="n">
        <v>0</v>
      </c>
    </row>
    <row r="22" customFormat="false" ht="15" hidden="false" customHeight="false" outlineLevel="0" collapsed="false">
      <c r="A22" s="90"/>
      <c r="B22" s="91" t="n">
        <v>43328</v>
      </c>
      <c r="C22" s="92" t="n">
        <v>90.4</v>
      </c>
      <c r="D22" s="93" t="n">
        <v>0.684</v>
      </c>
      <c r="E22" s="94" t="n">
        <v>79.9</v>
      </c>
      <c r="F22" s="95" t="n">
        <v>99</v>
      </c>
      <c r="G22" s="95" t="n">
        <v>84</v>
      </c>
      <c r="H22" s="95" t="n">
        <v>16</v>
      </c>
      <c r="I22" s="95" t="n">
        <v>53</v>
      </c>
      <c r="J22" s="95" t="n">
        <v>21</v>
      </c>
      <c r="K22" s="95" t="n">
        <v>17</v>
      </c>
      <c r="L22" s="97" t="n">
        <v>0</v>
      </c>
      <c r="M22" s="97" t="n">
        <v>0</v>
      </c>
      <c r="N22" s="97" t="n">
        <v>0</v>
      </c>
      <c r="O22" s="97" t="n">
        <v>0</v>
      </c>
      <c r="P22" s="97" t="n">
        <v>0</v>
      </c>
      <c r="Q22" s="95" t="n">
        <v>0</v>
      </c>
      <c r="R22" s="203" t="n">
        <v>3482</v>
      </c>
      <c r="S22" s="112" t="n">
        <v>2328</v>
      </c>
      <c r="T22" s="95" t="n">
        <v>2328</v>
      </c>
      <c r="U22" s="95" t="n">
        <v>2279</v>
      </c>
      <c r="V22" s="95" t="n">
        <v>2364</v>
      </c>
      <c r="W22" s="95" t="n">
        <v>40</v>
      </c>
      <c r="X22" s="95" t="n">
        <v>409</v>
      </c>
      <c r="Y22" s="95" t="n">
        <v>43</v>
      </c>
      <c r="Z22" s="97" t="n">
        <v>124</v>
      </c>
      <c r="AA22" s="97" t="n">
        <v>57</v>
      </c>
      <c r="AB22" s="97" t="n">
        <v>189</v>
      </c>
      <c r="AC22" s="100" t="n">
        <f aca="false">V22-U22+AZ22</f>
        <v>89</v>
      </c>
      <c r="AD22" s="101" t="n">
        <f aca="false">U22-T22</f>
        <v>-49</v>
      </c>
      <c r="AE22" s="95" t="n">
        <v>126</v>
      </c>
      <c r="AF22" s="102" t="n">
        <f aca="false">IF(AE22&gt;0, V22/(AE22*24),"no data")</f>
        <v>0.781746031746032</v>
      </c>
      <c r="AG22" s="103" t="n">
        <f aca="false">IF(R22&gt;0,R22/24,"no data")</f>
        <v>145.083333333333</v>
      </c>
      <c r="AH22" s="102" t="n">
        <f aca="false">IF(U22&gt;0,(U22/R22),"no data")</f>
        <v>0.654508902929351</v>
      </c>
      <c r="AI22" s="104" t="n">
        <f aca="false">IF(U22&gt;0,(1440-((W22*X22)+(Y22*Z22)+(AA22*AB22))/(W22+Y22+AA22))/1440,"no data")</f>
        <v>0.838963293650794</v>
      </c>
      <c r="AJ22" s="105" t="n">
        <f aca="false">IF(U22&gt;0,(1440-((X22*W22+AT22*AU22)+(Z22*Y22+AV22*AW22)+(AA22*AB22+AX22*AY22))/(W22+Y22+AA22))/1440,"no data")</f>
        <v>0.683323412698413</v>
      </c>
      <c r="AK22" s="210" t="n">
        <v>5.075</v>
      </c>
      <c r="AL22" s="211" t="n">
        <v>197.66</v>
      </c>
      <c r="AM22" s="94" t="n">
        <f aca="false">AK22*AL22</f>
        <v>1003.1245</v>
      </c>
      <c r="AN22" s="210" t="n">
        <v>19.03775</v>
      </c>
      <c r="AO22" s="231" t="n">
        <v>982.170214442358</v>
      </c>
      <c r="AP22" s="109" t="n">
        <f aca="false">AN22*AO22</f>
        <v>18698.311</v>
      </c>
      <c r="AQ22" s="130" t="n">
        <f aca="false">IF(U22&gt;0,((((AK22*AL22)+(AN22*AO22))/(U22*1000))*1000000),"no data")</f>
        <v>8644.77204914436</v>
      </c>
      <c r="AR22" s="111" t="n">
        <f aca="false">IF(S22&gt;0,S22/24, "no data")</f>
        <v>97</v>
      </c>
      <c r="AS22" s="36"/>
      <c r="AT22" s="95" t="n">
        <v>22</v>
      </c>
      <c r="AU22" s="112" t="n">
        <v>18</v>
      </c>
      <c r="AV22" s="112" t="n">
        <v>19</v>
      </c>
      <c r="AW22" s="95" t="n">
        <v>39</v>
      </c>
      <c r="AX22" s="112" t="n">
        <v>21</v>
      </c>
      <c r="AY22" s="95" t="n">
        <v>1440</v>
      </c>
      <c r="AZ22" s="95" t="n">
        <v>4</v>
      </c>
      <c r="BA22" s="227"/>
      <c r="BB22" s="113" t="n">
        <v>676</v>
      </c>
      <c r="BC22" s="113" t="n">
        <v>931</v>
      </c>
      <c r="BD22" s="113" t="n">
        <v>757</v>
      </c>
      <c r="BE22" s="113" t="n">
        <f aca="false">BC22-BB22</f>
        <v>255</v>
      </c>
      <c r="BF22" s="113" t="n">
        <f aca="false">AQ22</f>
        <v>8644.77204914436</v>
      </c>
      <c r="BG22" s="173" t="n">
        <f aca="false">BD22/24</f>
        <v>31.5416666666667</v>
      </c>
      <c r="BH22" s="115" t="n">
        <v>0</v>
      </c>
      <c r="BI22" s="116" t="n">
        <v>0</v>
      </c>
      <c r="BJ22" s="117" t="n">
        <v>24</v>
      </c>
      <c r="BK22" s="118" t="n">
        <v>25.15</v>
      </c>
      <c r="BL22" s="118" t="n">
        <v>21.27</v>
      </c>
      <c r="BM22" s="118" t="n">
        <v>29.34</v>
      </c>
      <c r="BN22" s="117" t="n">
        <v>988.54</v>
      </c>
      <c r="BO22" s="117" t="n">
        <v>50.11</v>
      </c>
      <c r="BP22" s="119" t="n">
        <v>0.9292</v>
      </c>
      <c r="BQ22" s="114" t="n">
        <v>94.99</v>
      </c>
      <c r="BR22" s="114" t="n">
        <v>87.31</v>
      </c>
      <c r="BS22" s="113" t="n">
        <v>12257</v>
      </c>
      <c r="BT22" s="113" t="n">
        <v>11963</v>
      </c>
      <c r="BU22" s="135" t="n">
        <f aca="false">BT22-BS22</f>
        <v>-294</v>
      </c>
      <c r="BV22" s="113" t="n">
        <f aca="false">BH22+BI22</f>
        <v>0</v>
      </c>
      <c r="BW22" s="114" t="n">
        <v>0</v>
      </c>
      <c r="BX22" s="114" t="n">
        <v>0</v>
      </c>
      <c r="BZ22" s="114" t="n">
        <v>15.78</v>
      </c>
      <c r="CA22" s="114" t="n">
        <v>6.75</v>
      </c>
      <c r="CC22" s="114" t="n">
        <v>1.9</v>
      </c>
      <c r="CD22" s="114" t="n">
        <v>4.5</v>
      </c>
      <c r="CE22" s="114" t="n">
        <v>2.1</v>
      </c>
      <c r="CF22" s="114" t="n">
        <v>0</v>
      </c>
    </row>
    <row r="23" customFormat="false" ht="15" hidden="false" customHeight="false" outlineLevel="0" collapsed="false">
      <c r="A23" s="90"/>
      <c r="B23" s="91" t="n">
        <v>43329</v>
      </c>
      <c r="C23" s="92" t="n">
        <v>93.5</v>
      </c>
      <c r="D23" s="93" t="n">
        <v>0.669</v>
      </c>
      <c r="E23" s="94" t="n">
        <v>81.2</v>
      </c>
      <c r="F23" s="96" t="n">
        <v>100</v>
      </c>
      <c r="G23" s="96" t="n">
        <v>86</v>
      </c>
      <c r="H23" s="96" t="n">
        <v>24</v>
      </c>
      <c r="I23" s="96" t="n">
        <v>0</v>
      </c>
      <c r="J23" s="96" t="n">
        <v>24</v>
      </c>
      <c r="K23" s="96" t="n">
        <v>0</v>
      </c>
      <c r="L23" s="96" t="n">
        <v>0</v>
      </c>
      <c r="M23" s="96" t="n">
        <v>0</v>
      </c>
      <c r="N23" s="96" t="n">
        <v>0</v>
      </c>
      <c r="O23" s="96" t="n">
        <v>0</v>
      </c>
      <c r="P23" s="96" t="n">
        <v>0</v>
      </c>
      <c r="Q23" s="95" t="n">
        <v>0</v>
      </c>
      <c r="R23" s="203" t="n">
        <v>3463</v>
      </c>
      <c r="S23" s="112" t="n">
        <v>2916</v>
      </c>
      <c r="T23" s="96" t="n">
        <v>2916</v>
      </c>
      <c r="U23" s="96" t="n">
        <v>2844</v>
      </c>
      <c r="V23" s="96" t="n">
        <v>2942</v>
      </c>
      <c r="W23" s="96" t="n">
        <v>40</v>
      </c>
      <c r="X23" s="96" t="n">
        <v>0</v>
      </c>
      <c r="Y23" s="96" t="n">
        <v>42</v>
      </c>
      <c r="Z23" s="96" t="n">
        <v>0</v>
      </c>
      <c r="AA23" s="96" t="n">
        <v>57</v>
      </c>
      <c r="AB23" s="96" t="n">
        <v>0</v>
      </c>
      <c r="AC23" s="100" t="n">
        <f aca="false">V23-U23+AZ23</f>
        <v>98</v>
      </c>
      <c r="AD23" s="101" t="n">
        <f aca="false">U23-T23</f>
        <v>-72</v>
      </c>
      <c r="AE23" s="96" t="n">
        <v>124</v>
      </c>
      <c r="AF23" s="102" t="n">
        <f aca="false">IF(AE23&gt;0, V23/(AE23*24),"no data")</f>
        <v>0.988575268817204</v>
      </c>
      <c r="AG23" s="103" t="n">
        <f aca="false">IF(R23&gt;0,R23/24,"no data")</f>
        <v>144.291666666667</v>
      </c>
      <c r="AH23" s="102" t="n">
        <f aca="false">IF(U23&gt;0,(U23/R23),"no data")</f>
        <v>0.821253248628357</v>
      </c>
      <c r="AI23" s="104" t="n">
        <f aca="false">IF(U23&gt;0,(1440-((W23*X23)+(Y23*Z23)+(AA23*AB23))/(W23+Y23+AA23))/1440,"no data")</f>
        <v>1</v>
      </c>
      <c r="AJ23" s="105" t="n">
        <f aca="false">IF(U23&gt;0,(1440-((X23*W23+AT23*AU23)+(Z23*Y23+AV23*AW23)+(AA23*AB23+AX23*AY23))/(W23+Y23+AA23))/1440,"no data")</f>
        <v>0.877697841726619</v>
      </c>
      <c r="AK23" s="127" t="n">
        <v>9.394</v>
      </c>
      <c r="AL23" s="133" t="n">
        <v>195.93</v>
      </c>
      <c r="AM23" s="94" t="n">
        <f aca="false">AK23*AL23</f>
        <v>1840.56642</v>
      </c>
      <c r="AN23" s="127" t="n">
        <v>23.47385</v>
      </c>
      <c r="AO23" s="219" t="n">
        <v>979.422250717288</v>
      </c>
      <c r="AP23" s="109" t="n">
        <f aca="false">AN23*AO23</f>
        <v>22990.811</v>
      </c>
      <c r="AQ23" s="130" t="n">
        <f aca="false">IF(U23&gt;0,((((AK23*AL23)+(AN23*AO23))/(U23*1000))*1000000),"no data")</f>
        <v>8731.14536568214</v>
      </c>
      <c r="AR23" s="111" t="n">
        <f aca="false">IF(S23&gt;0,S23/24, "no data")</f>
        <v>121.5</v>
      </c>
      <c r="AS23" s="36"/>
      <c r="AT23" s="96" t="n">
        <v>0</v>
      </c>
      <c r="AU23" s="112" t="n">
        <v>0</v>
      </c>
      <c r="AV23" s="112" t="n">
        <v>0</v>
      </c>
      <c r="AW23" s="95" t="n">
        <v>0</v>
      </c>
      <c r="AX23" s="96" t="n">
        <v>17</v>
      </c>
      <c r="AY23" s="96" t="n">
        <v>1440</v>
      </c>
      <c r="AZ23" s="96" t="n">
        <v>0</v>
      </c>
      <c r="BA23" s="227"/>
      <c r="BB23" s="113" t="n">
        <v>956</v>
      </c>
      <c r="BC23" s="113" t="n">
        <v>1018</v>
      </c>
      <c r="BD23" s="113" t="n">
        <v>968</v>
      </c>
      <c r="BE23" s="113" t="n">
        <f aca="false">BC23-BB23</f>
        <v>62</v>
      </c>
      <c r="BF23" s="113" t="n">
        <f aca="false">AQ23</f>
        <v>8731.14536568214</v>
      </c>
      <c r="BG23" s="173" t="n">
        <f aca="false">BD23/24</f>
        <v>40.3333333333333</v>
      </c>
      <c r="BH23" s="179" t="n">
        <v>0</v>
      </c>
      <c r="BI23" s="179" t="n">
        <v>0</v>
      </c>
      <c r="BJ23" s="180" t="n">
        <v>24</v>
      </c>
      <c r="BK23" s="180" t="n">
        <v>25.06</v>
      </c>
      <c r="BL23" s="180" t="n">
        <v>21.25</v>
      </c>
      <c r="BM23" s="180" t="n">
        <v>29.32</v>
      </c>
      <c r="BN23" s="181" t="n">
        <v>986.33</v>
      </c>
      <c r="BO23" s="181" t="n">
        <v>50.1</v>
      </c>
      <c r="BP23" s="182" t="n">
        <v>0.9292</v>
      </c>
      <c r="BQ23" s="114" t="n">
        <v>95.28</v>
      </c>
      <c r="BR23" s="114" t="n">
        <v>87.5</v>
      </c>
      <c r="BS23" s="134" t="n">
        <v>12312</v>
      </c>
      <c r="BT23" s="134" t="n">
        <v>12142</v>
      </c>
      <c r="BU23" s="135" t="n">
        <f aca="false">BT23-BS23</f>
        <v>-170</v>
      </c>
      <c r="BV23" s="113" t="n">
        <f aca="false">BH23+BI23</f>
        <v>0</v>
      </c>
      <c r="BW23" s="181" t="n">
        <v>0</v>
      </c>
      <c r="BX23" s="181" t="n">
        <v>0</v>
      </c>
      <c r="BZ23" s="181" t="n">
        <v>24</v>
      </c>
      <c r="CA23" s="181" t="n">
        <v>4.72</v>
      </c>
      <c r="CC23" s="181" t="n">
        <v>2</v>
      </c>
      <c r="CD23" s="181" t="n">
        <v>4.2</v>
      </c>
      <c r="CE23" s="181" t="n">
        <v>2.1</v>
      </c>
      <c r="CF23" s="181" t="n">
        <v>0</v>
      </c>
    </row>
    <row r="24" customFormat="false" ht="15" hidden="false" customHeight="false" outlineLevel="0" collapsed="false">
      <c r="A24" s="90"/>
      <c r="B24" s="91" t="n">
        <v>43330</v>
      </c>
      <c r="C24" s="92" t="n">
        <v>91.3</v>
      </c>
      <c r="D24" s="93" t="n">
        <v>0.696</v>
      </c>
      <c r="E24" s="94" t="n">
        <v>81</v>
      </c>
      <c r="F24" s="183" t="n">
        <v>102</v>
      </c>
      <c r="G24" s="183" t="n">
        <v>83</v>
      </c>
      <c r="H24" s="95" t="n">
        <v>24</v>
      </c>
      <c r="I24" s="95" t="n">
        <v>0</v>
      </c>
      <c r="J24" s="95" t="n">
        <v>24</v>
      </c>
      <c r="K24" s="95" t="n">
        <v>0</v>
      </c>
      <c r="L24" s="97" t="n">
        <v>0</v>
      </c>
      <c r="M24" s="97" t="n">
        <v>0</v>
      </c>
      <c r="N24" s="97" t="n">
        <v>0</v>
      </c>
      <c r="O24" s="97" t="n">
        <v>0</v>
      </c>
      <c r="P24" s="97" t="n">
        <v>0</v>
      </c>
      <c r="Q24" s="112" t="n">
        <v>0</v>
      </c>
      <c r="R24" s="203" t="n">
        <v>3486</v>
      </c>
      <c r="S24" s="112" t="n">
        <v>2930</v>
      </c>
      <c r="T24" s="183" t="n">
        <v>2930</v>
      </c>
      <c r="U24" s="183" t="n">
        <v>2855</v>
      </c>
      <c r="V24" s="95" t="n">
        <v>2955</v>
      </c>
      <c r="W24" s="95" t="n">
        <v>40</v>
      </c>
      <c r="X24" s="95" t="n">
        <v>0</v>
      </c>
      <c r="Y24" s="95" t="n">
        <v>43</v>
      </c>
      <c r="Z24" s="97" t="n">
        <v>0</v>
      </c>
      <c r="AA24" s="97" t="n">
        <v>57</v>
      </c>
      <c r="AB24" s="97" t="n">
        <v>0</v>
      </c>
      <c r="AC24" s="100" t="n">
        <f aca="false">V24-U24+AZ24</f>
        <v>100</v>
      </c>
      <c r="AD24" s="101" t="n">
        <f aca="false">U24-T24</f>
        <v>-75</v>
      </c>
      <c r="AE24" s="96" t="n">
        <v>126</v>
      </c>
      <c r="AF24" s="102" t="n">
        <f aca="false">IF(AE24&gt;0, V24/(AE24*24),"no data")</f>
        <v>0.97718253968254</v>
      </c>
      <c r="AG24" s="103" t="n">
        <f aca="false">IF(R24&gt;0,R24/24,"no data")</f>
        <v>145.25</v>
      </c>
      <c r="AH24" s="102" t="n">
        <f aca="false">IF(U24&gt;0,(U24/R24),"no data")</f>
        <v>0.81899024670109</v>
      </c>
      <c r="AI24" s="104" t="n">
        <f aca="false">IF(U24&gt;0,(1440-((W24*X24)+(Y24*Z24)+(AA24*AB24))/(W24+Y24+AA24))/1440,"no data")</f>
        <v>1</v>
      </c>
      <c r="AJ24" s="105" t="n">
        <f aca="false">IF(U24&gt;0,(1440-((X24*W24+AT24*AU24)+(Z24*Y24+AV24*AW24)+(AA24*AB24+AX24*AY24))/(W24+Y24+AA24))/1440,"no data")</f>
        <v>0.878571428571429</v>
      </c>
      <c r="AK24" s="127" t="n">
        <v>9.263</v>
      </c>
      <c r="AL24" s="133" t="n">
        <v>197.72</v>
      </c>
      <c r="AM24" s="94" t="n">
        <f aca="false">AK24*AL24</f>
        <v>1831.48036</v>
      </c>
      <c r="AN24" s="127" t="n">
        <v>23.590811</v>
      </c>
      <c r="AO24" s="219" t="n">
        <v>978.877326430194</v>
      </c>
      <c r="AP24" s="109" t="n">
        <f aca="false">AN24*AO24</f>
        <v>23092.51</v>
      </c>
      <c r="AQ24" s="130" t="n">
        <f aca="false">IF(U24&gt;0,((((AK24*AL24)+(AN24*AO24))/(U24*1000))*1000000),"no data")</f>
        <v>8729.94408406305</v>
      </c>
      <c r="AR24" s="111" t="n">
        <f aca="false">IF(S24&gt;0,S24/24, "no data")</f>
        <v>122.083333333333</v>
      </c>
      <c r="AS24" s="36"/>
      <c r="AT24" s="95" t="n">
        <v>0</v>
      </c>
      <c r="AU24" s="112" t="n">
        <v>0</v>
      </c>
      <c r="AV24" s="112" t="n">
        <v>0</v>
      </c>
      <c r="AW24" s="95" t="n">
        <v>0</v>
      </c>
      <c r="AX24" s="112" t="n">
        <v>17</v>
      </c>
      <c r="AY24" s="95" t="n">
        <v>1440</v>
      </c>
      <c r="AZ24" s="95" t="n">
        <v>0</v>
      </c>
      <c r="BA24" s="227"/>
      <c r="BB24" s="113" t="n">
        <v>957</v>
      </c>
      <c r="BC24" s="113" t="n">
        <v>1026</v>
      </c>
      <c r="BD24" s="113" t="n">
        <v>972</v>
      </c>
      <c r="BE24" s="113" t="n">
        <f aca="false">BC24-BB24</f>
        <v>69</v>
      </c>
      <c r="BF24" s="113" t="n">
        <f aca="false">AQ24</f>
        <v>8729.94408406305</v>
      </c>
      <c r="BG24" s="173" t="n">
        <f aca="false">BD24/24</f>
        <v>40.5</v>
      </c>
      <c r="BH24" s="115" t="n">
        <v>0</v>
      </c>
      <c r="BI24" s="116" t="n">
        <v>0</v>
      </c>
      <c r="BJ24" s="117" t="n">
        <v>24</v>
      </c>
      <c r="BK24" s="118" t="n">
        <v>25.12</v>
      </c>
      <c r="BL24" s="118" t="n">
        <v>21.3</v>
      </c>
      <c r="BM24" s="118" t="n">
        <v>29</v>
      </c>
      <c r="BN24" s="117" t="n">
        <v>985.33</v>
      </c>
      <c r="BO24" s="117" t="n">
        <v>50.15</v>
      </c>
      <c r="BP24" s="119" t="n">
        <v>0.9307</v>
      </c>
      <c r="BQ24" s="114" t="n">
        <v>95.04</v>
      </c>
      <c r="BR24" s="114" t="n">
        <v>87.46</v>
      </c>
      <c r="BS24" s="134" t="n">
        <v>12317</v>
      </c>
      <c r="BT24" s="134" t="n">
        <v>12068</v>
      </c>
      <c r="BU24" s="135" t="n">
        <f aca="false">BT24-BS24</f>
        <v>-249</v>
      </c>
      <c r="BV24" s="113" t="n">
        <f aca="false">BH24+BI24</f>
        <v>0</v>
      </c>
      <c r="BW24" s="114" t="n">
        <v>0</v>
      </c>
      <c r="BX24" s="114" t="n">
        <v>0</v>
      </c>
      <c r="BZ24" s="114" t="n">
        <v>24</v>
      </c>
      <c r="CA24" s="114" t="n">
        <v>6.47</v>
      </c>
      <c r="CC24" s="114" t="n">
        <v>2.1</v>
      </c>
      <c r="CD24" s="114" t="n">
        <v>4.3</v>
      </c>
      <c r="CE24" s="114" t="n">
        <v>2</v>
      </c>
      <c r="CF24" s="114" t="n">
        <v>0</v>
      </c>
    </row>
    <row r="25" customFormat="false" ht="15" hidden="false" customHeight="false" outlineLevel="0" collapsed="false">
      <c r="A25" s="90"/>
      <c r="B25" s="91" t="n">
        <v>43331</v>
      </c>
      <c r="C25" s="92" t="n">
        <v>91.23</v>
      </c>
      <c r="D25" s="93" t="n">
        <v>0.679</v>
      </c>
      <c r="E25" s="94" t="n">
        <v>79.57</v>
      </c>
      <c r="F25" s="96" t="n">
        <v>100</v>
      </c>
      <c r="G25" s="96" t="n">
        <v>82</v>
      </c>
      <c r="H25" s="95" t="n">
        <v>24</v>
      </c>
      <c r="I25" s="95" t="n">
        <v>0</v>
      </c>
      <c r="J25" s="95" t="n">
        <v>24</v>
      </c>
      <c r="K25" s="95" t="n">
        <v>0</v>
      </c>
      <c r="L25" s="97" t="n">
        <v>0</v>
      </c>
      <c r="M25" s="97" t="n">
        <v>0</v>
      </c>
      <c r="N25" s="97" t="n">
        <v>0</v>
      </c>
      <c r="O25" s="97" t="n">
        <v>0</v>
      </c>
      <c r="P25" s="97" t="n">
        <v>0</v>
      </c>
      <c r="Q25" s="112" t="n">
        <v>0</v>
      </c>
      <c r="R25" s="202" t="n">
        <v>3485</v>
      </c>
      <c r="S25" s="112" t="n">
        <v>2938</v>
      </c>
      <c r="T25" s="96" t="n">
        <v>2938</v>
      </c>
      <c r="U25" s="96" t="n">
        <v>2867</v>
      </c>
      <c r="V25" s="95" t="n">
        <v>2965</v>
      </c>
      <c r="W25" s="95" t="n">
        <v>40</v>
      </c>
      <c r="X25" s="95" t="n">
        <v>0</v>
      </c>
      <c r="Y25" s="95" t="n">
        <v>43</v>
      </c>
      <c r="Z25" s="97" t="n">
        <v>0</v>
      </c>
      <c r="AA25" s="97" t="n">
        <v>57</v>
      </c>
      <c r="AB25" s="97" t="n">
        <v>0</v>
      </c>
      <c r="AC25" s="100" t="n">
        <f aca="false">V25-U25+AZ25</f>
        <v>98</v>
      </c>
      <c r="AD25" s="101" t="n">
        <f aca="false">U25-T25</f>
        <v>-71</v>
      </c>
      <c r="AE25" s="96" t="n">
        <v>126</v>
      </c>
      <c r="AF25" s="102" t="n">
        <f aca="false">IF(AE25&gt;0, V25/(AE25*24),"no data")</f>
        <v>0.980489417989418</v>
      </c>
      <c r="AG25" s="103" t="n">
        <f aca="false">IF(R25&gt;0,R25/24,"no data")</f>
        <v>145.208333333333</v>
      </c>
      <c r="AH25" s="102" t="n">
        <f aca="false">IF(U25&gt;0,(U25/R25),"no data")</f>
        <v>0.822668579626973</v>
      </c>
      <c r="AI25" s="104" t="n">
        <f aca="false">IF(U25&gt;0,(1440-((W25*X25)+(Y25*Z25)+(AA25*AB25))/(W25+Y25+AA25))/1440,"no data")</f>
        <v>1</v>
      </c>
      <c r="AJ25" s="105" t="n">
        <f aca="false">IF(U25&gt;0,(1440-((X25*W25+AT25*AU25)+(Z25*Y25+AV25*AW25)+(AA25*AB25+AX25*AY25))/(W25+Y25+AA25))/1440,"no data")</f>
        <v>0.885714285714286</v>
      </c>
      <c r="AK25" s="127" t="n">
        <v>9.31</v>
      </c>
      <c r="AL25" s="133" t="n">
        <v>200.95</v>
      </c>
      <c r="AM25" s="94" t="n">
        <f aca="false">AK25*AL25</f>
        <v>1870.8445</v>
      </c>
      <c r="AN25" s="127" t="n">
        <v>23.59258</v>
      </c>
      <c r="AO25" s="219" t="n">
        <v>980.089078854453</v>
      </c>
      <c r="AP25" s="109" t="n">
        <f aca="false">AN25*AO25</f>
        <v>23122.83</v>
      </c>
      <c r="AQ25" s="130" t="n">
        <f aca="false">IF(U25&gt;0,((((AK25*AL25)+(AN25*AO25))/(U25*1000))*1000000),"no data")</f>
        <v>8717.70997558424</v>
      </c>
      <c r="AR25" s="111" t="n">
        <f aca="false">IF(S25&gt;0,S25/24, "no data")</f>
        <v>122.416666666667</v>
      </c>
      <c r="AS25" s="36"/>
      <c r="AT25" s="95" t="n">
        <v>0</v>
      </c>
      <c r="AU25" s="112" t="n">
        <v>0</v>
      </c>
      <c r="AV25" s="112" t="n">
        <v>0</v>
      </c>
      <c r="AW25" s="95" t="n">
        <v>0</v>
      </c>
      <c r="AX25" s="112" t="n">
        <v>16</v>
      </c>
      <c r="AY25" s="95" t="n">
        <v>1440</v>
      </c>
      <c r="AZ25" s="95" t="n">
        <v>0</v>
      </c>
      <c r="BA25" s="227"/>
      <c r="BB25" s="113" t="n">
        <v>961</v>
      </c>
      <c r="BC25" s="113" t="n">
        <v>1028</v>
      </c>
      <c r="BD25" s="113" t="n">
        <v>976</v>
      </c>
      <c r="BE25" s="113" t="n">
        <f aca="false">BC25-BB25</f>
        <v>67</v>
      </c>
      <c r="BF25" s="113" t="n">
        <f aca="false">AQ25</f>
        <v>8717.70997558424</v>
      </c>
      <c r="BG25" s="173" t="n">
        <f aca="false">BD25/24</f>
        <v>40.6666666666667</v>
      </c>
      <c r="BH25" s="115" t="n">
        <v>0</v>
      </c>
      <c r="BI25" s="116" t="n">
        <v>0</v>
      </c>
      <c r="BJ25" s="117" t="n">
        <v>24</v>
      </c>
      <c r="BK25" s="118" t="n">
        <v>25.11</v>
      </c>
      <c r="BL25" s="118" t="n">
        <v>20.71</v>
      </c>
      <c r="BM25" s="118" t="n">
        <v>29.25</v>
      </c>
      <c r="BN25" s="117" t="n">
        <v>985.6</v>
      </c>
      <c r="BO25" s="117" t="n">
        <v>50.11</v>
      </c>
      <c r="BP25" s="119" t="n">
        <v>0.9308</v>
      </c>
      <c r="BQ25" s="114" t="n">
        <v>95.07</v>
      </c>
      <c r="BR25" s="114" t="n">
        <v>87.37</v>
      </c>
      <c r="BS25" s="134" t="n">
        <v>12263</v>
      </c>
      <c r="BT25" s="134" t="n">
        <v>11809</v>
      </c>
      <c r="BU25" s="135" t="n">
        <f aca="false">BT25-BS25</f>
        <v>-454</v>
      </c>
      <c r="BV25" s="113" t="n">
        <f aca="false">BH25+BI25</f>
        <v>0</v>
      </c>
      <c r="BW25" s="114" t="n">
        <v>0</v>
      </c>
      <c r="BX25" s="114" t="n">
        <v>0</v>
      </c>
      <c r="BZ25" s="114" t="n">
        <v>24</v>
      </c>
      <c r="CA25" s="114" t="n">
        <v>6.66</v>
      </c>
      <c r="CC25" s="114" t="n">
        <v>2.1</v>
      </c>
      <c r="CD25" s="114" t="n">
        <v>4.3</v>
      </c>
      <c r="CE25" s="114" t="n">
        <v>2.1</v>
      </c>
      <c r="CF25" s="114" t="n">
        <v>0</v>
      </c>
    </row>
    <row r="26" customFormat="false" ht="15" hidden="false" customHeight="true" outlineLevel="0" collapsed="false">
      <c r="A26" s="90" t="s">
        <v>126</v>
      </c>
      <c r="B26" s="91" t="n">
        <v>43332</v>
      </c>
      <c r="C26" s="140" t="n">
        <v>94.8</v>
      </c>
      <c r="D26" s="166" t="n">
        <v>0.659</v>
      </c>
      <c r="E26" s="142" t="n">
        <v>81.558</v>
      </c>
      <c r="F26" s="144" t="n">
        <v>104</v>
      </c>
      <c r="G26" s="144" t="n">
        <v>86</v>
      </c>
      <c r="H26" s="144" t="n">
        <v>24</v>
      </c>
      <c r="I26" s="144" t="n">
        <v>0</v>
      </c>
      <c r="J26" s="144" t="n">
        <v>24</v>
      </c>
      <c r="K26" s="144" t="n">
        <v>0</v>
      </c>
      <c r="L26" s="185" t="n">
        <v>0</v>
      </c>
      <c r="M26" s="185" t="n">
        <v>0</v>
      </c>
      <c r="N26" s="185" t="n">
        <v>0</v>
      </c>
      <c r="O26" s="185" t="n">
        <v>0</v>
      </c>
      <c r="P26" s="185" t="n">
        <v>0</v>
      </c>
      <c r="Q26" s="159" t="n">
        <v>0</v>
      </c>
      <c r="R26" s="204" t="n">
        <v>3449</v>
      </c>
      <c r="S26" s="143" t="n">
        <v>2904</v>
      </c>
      <c r="T26" s="144" t="n">
        <v>2904</v>
      </c>
      <c r="U26" s="144" t="n">
        <v>2838</v>
      </c>
      <c r="V26" s="144" t="n">
        <v>2935</v>
      </c>
      <c r="W26" s="144" t="n">
        <v>40</v>
      </c>
      <c r="X26" s="144" t="n">
        <v>0</v>
      </c>
      <c r="Y26" s="144" t="n">
        <v>42</v>
      </c>
      <c r="Z26" s="185" t="n">
        <v>0</v>
      </c>
      <c r="AA26" s="185" t="n">
        <v>57</v>
      </c>
      <c r="AB26" s="185" t="n">
        <v>0</v>
      </c>
      <c r="AC26" s="149" t="n">
        <f aca="false">V26-U26+AZ26</f>
        <v>97</v>
      </c>
      <c r="AD26" s="150" t="n">
        <f aca="false">U26-T26</f>
        <v>-66</v>
      </c>
      <c r="AE26" s="144" t="n">
        <v>124</v>
      </c>
      <c r="AF26" s="151" t="n">
        <f aca="false">IF(AE26&gt;0, V26/(AE26*24),"no data")</f>
        <v>0.98622311827957</v>
      </c>
      <c r="AG26" s="152" t="n">
        <f aca="false">IF(R26&gt;0,R26/24,"no data")</f>
        <v>143.708333333333</v>
      </c>
      <c r="AH26" s="151" t="n">
        <f aca="false">IF(U26&gt;0,(U26/R26),"no data")</f>
        <v>0.822847202087562</v>
      </c>
      <c r="AI26" s="153" t="n">
        <f aca="false">IF(U26&gt;0,(1440-((W26*X26)+(Y26*Z26)+(AA26*AB26))/(W26+Y26+AA26))/1440,"no data")</f>
        <v>1</v>
      </c>
      <c r="AJ26" s="154" t="n">
        <f aca="false">IF(U26&gt;0,(1440-((X26*W26+AT26*AU26)+(Z26*Y26+AV26*AW26)+(AA26*AB26+AX26*AY26))/(W26+Y26+AA26))/1440,"no data")</f>
        <v>0.877697841726619</v>
      </c>
      <c r="AK26" s="233" t="n">
        <v>9.205</v>
      </c>
      <c r="AL26" s="234" t="n">
        <v>197.86</v>
      </c>
      <c r="AM26" s="201" t="n">
        <f aca="false">AK26*AL26</f>
        <v>1821.3013</v>
      </c>
      <c r="AN26" s="233" t="n">
        <v>23.35683</v>
      </c>
      <c r="AO26" s="235" t="n">
        <v>982.000982153828</v>
      </c>
      <c r="AP26" s="155" t="n">
        <f aca="false">AN26*AO26</f>
        <v>22936.43</v>
      </c>
      <c r="AQ26" s="156" t="n">
        <f aca="false">IF(U26&gt;0,((((AK26*AL26)+(AN26*AO26))/(U26*1000))*1000000),"no data")</f>
        <v>8723.6544397463</v>
      </c>
      <c r="AR26" s="157" t="n">
        <f aca="false">IF(S26&gt;0,S26/24, "no data")</f>
        <v>121</v>
      </c>
      <c r="AS26" s="36"/>
      <c r="AT26" s="143" t="n">
        <v>0</v>
      </c>
      <c r="AU26" s="159" t="n">
        <v>0</v>
      </c>
      <c r="AV26" s="159" t="n">
        <v>0</v>
      </c>
      <c r="AW26" s="143" t="n">
        <v>0</v>
      </c>
      <c r="AX26" s="159" t="n">
        <v>17</v>
      </c>
      <c r="AY26" s="143" t="n">
        <v>1440</v>
      </c>
      <c r="AZ26" s="143" t="n">
        <v>0</v>
      </c>
      <c r="BA26" s="227"/>
      <c r="BB26" s="160" t="n">
        <v>950</v>
      </c>
      <c r="BC26" s="160" t="n">
        <v>1018</v>
      </c>
      <c r="BD26" s="160" t="n">
        <v>967</v>
      </c>
      <c r="BE26" s="160" t="n">
        <f aca="false">BC26-BB26</f>
        <v>68</v>
      </c>
      <c r="BF26" s="160" t="n">
        <f aca="false">AQ26</f>
        <v>8723.6544397463</v>
      </c>
      <c r="BG26" s="162" t="n">
        <f aca="false">BD26/24</f>
        <v>40.2916666666667</v>
      </c>
      <c r="BH26" s="187" t="n">
        <v>0</v>
      </c>
      <c r="BI26" s="188" t="n">
        <v>0</v>
      </c>
      <c r="BJ26" s="189" t="n">
        <v>24</v>
      </c>
      <c r="BK26" s="190" t="n">
        <v>24.89</v>
      </c>
      <c r="BL26" s="190" t="n">
        <v>20.88</v>
      </c>
      <c r="BM26" s="190" t="n">
        <v>29.07</v>
      </c>
      <c r="BN26" s="190" t="n">
        <v>986</v>
      </c>
      <c r="BO26" s="190" t="n">
        <v>50.13</v>
      </c>
      <c r="BP26" s="191" t="n">
        <v>0.9305</v>
      </c>
      <c r="BQ26" s="190" t="n">
        <v>94.92</v>
      </c>
      <c r="BR26" s="190" t="n">
        <v>87.49</v>
      </c>
      <c r="BS26" s="190" t="n">
        <v>12295</v>
      </c>
      <c r="BT26" s="190" t="n">
        <v>11992</v>
      </c>
      <c r="BU26" s="135" t="n">
        <f aca="false">BT26-BS26</f>
        <v>-303</v>
      </c>
      <c r="BV26" s="160" t="n">
        <f aca="false">BH26+BI26</f>
        <v>0</v>
      </c>
      <c r="BW26" s="162" t="n">
        <v>0</v>
      </c>
      <c r="BX26" s="162" t="n">
        <v>0</v>
      </c>
      <c r="BZ26" s="162" t="n">
        <v>24</v>
      </c>
      <c r="CA26" s="162" t="n">
        <v>6.5</v>
      </c>
      <c r="CC26" s="162" t="n">
        <v>2.1</v>
      </c>
      <c r="CD26" s="162" t="n">
        <v>4.3</v>
      </c>
      <c r="CE26" s="162" t="n">
        <v>2.1</v>
      </c>
      <c r="CF26" s="162" t="n">
        <v>0</v>
      </c>
    </row>
    <row r="27" customFormat="false" ht="15" hidden="false" customHeight="false" outlineLevel="0" collapsed="false">
      <c r="A27" s="90"/>
      <c r="B27" s="91" t="n">
        <v>43333</v>
      </c>
      <c r="C27" s="140" t="n">
        <v>95.22</v>
      </c>
      <c r="D27" s="166" t="n">
        <v>0.6424</v>
      </c>
      <c r="E27" s="142" t="n">
        <v>81.34</v>
      </c>
      <c r="F27" s="144" t="n">
        <v>104</v>
      </c>
      <c r="G27" s="144" t="n">
        <v>89</v>
      </c>
      <c r="H27" s="245" t="n">
        <v>20</v>
      </c>
      <c r="I27" s="245" t="n">
        <v>3</v>
      </c>
      <c r="J27" s="245" t="n">
        <v>20</v>
      </c>
      <c r="K27" s="245" t="n">
        <v>1</v>
      </c>
      <c r="L27" s="246" t="n">
        <v>0</v>
      </c>
      <c r="M27" s="185" t="n">
        <v>0</v>
      </c>
      <c r="N27" s="185" t="n">
        <v>0</v>
      </c>
      <c r="O27" s="185" t="n">
        <v>0</v>
      </c>
      <c r="P27" s="185" t="n">
        <v>0</v>
      </c>
      <c r="Q27" s="159" t="n">
        <v>0</v>
      </c>
      <c r="R27" s="204" t="n">
        <v>3446</v>
      </c>
      <c r="S27" s="143" t="n">
        <v>2700</v>
      </c>
      <c r="T27" s="144" t="n">
        <v>2700</v>
      </c>
      <c r="U27" s="144" t="n">
        <v>2595</v>
      </c>
      <c r="V27" s="144" t="n">
        <v>2692</v>
      </c>
      <c r="W27" s="144" t="n">
        <v>38</v>
      </c>
      <c r="X27" s="144" t="n">
        <v>0</v>
      </c>
      <c r="Y27" s="144" t="n">
        <v>40</v>
      </c>
      <c r="Z27" s="185" t="n">
        <v>0</v>
      </c>
      <c r="AA27" s="185" t="n">
        <v>57</v>
      </c>
      <c r="AB27" s="245" t="n">
        <v>228</v>
      </c>
      <c r="AC27" s="149" t="n">
        <f aca="false">V27-U27+AZ27</f>
        <v>97</v>
      </c>
      <c r="AD27" s="150" t="n">
        <f aca="false">U27-T27</f>
        <v>-105</v>
      </c>
      <c r="AE27" s="144" t="n">
        <v>124</v>
      </c>
      <c r="AF27" s="151" t="n">
        <f aca="false">IF(AE27&gt;0, V27/(AE27*24),"no data")</f>
        <v>0.904569892473118</v>
      </c>
      <c r="AG27" s="152" t="n">
        <f aca="false">IF(R27&gt;0,R27/24,"no data")</f>
        <v>143.583333333333</v>
      </c>
      <c r="AH27" s="151" t="n">
        <f aca="false">IF(U27&gt;0,(U27/R27),"no data")</f>
        <v>0.753047011027278</v>
      </c>
      <c r="AI27" s="153" t="n">
        <f aca="false">IF(U27&gt;0,(1440-((W27*X27)+(Y27*Z27)+(AA27*AB27))/(W27+Y27+AA27))/1440,"no data")</f>
        <v>0.933148148148148</v>
      </c>
      <c r="AJ27" s="154" t="n">
        <f aca="false">IF(U27&gt;0,(1440-((X27*W27+AT27*AU27)+(Z27*Y27+AV27*AW27)+(AA27*AB27+AX27*AY27))/(W27+Y27+AA27))/1440,"no data")</f>
        <v>0.767716049382716</v>
      </c>
      <c r="AK27" s="233" t="n">
        <v>5.822</v>
      </c>
      <c r="AL27" s="234" t="n">
        <v>202.7</v>
      </c>
      <c r="AM27" s="201" t="n">
        <f aca="false">AK27*AL27</f>
        <v>1180.1194</v>
      </c>
      <c r="AN27" s="233" t="n">
        <v>22.54123</v>
      </c>
      <c r="AO27" s="235" t="n">
        <v>983.704527215241</v>
      </c>
      <c r="AP27" s="155" t="n">
        <f aca="false">AN27*AO27</f>
        <v>22173.91</v>
      </c>
      <c r="AQ27" s="156" t="n">
        <f aca="false">IF(U27&gt;0,((((AK27*AL27)+(AN27*AO27))/(U27*1000))*1000000),"no data")</f>
        <v>8999.62597302505</v>
      </c>
      <c r="AR27" s="157" t="n">
        <f aca="false">IF(S27&gt;0,(S27/24), "no data")</f>
        <v>112.5</v>
      </c>
      <c r="AS27" s="36"/>
      <c r="AT27" s="247" t="n">
        <v>9</v>
      </c>
      <c r="AU27" s="248" t="n">
        <v>237</v>
      </c>
      <c r="AV27" s="247" t="n">
        <v>9</v>
      </c>
      <c r="AW27" s="247" t="n">
        <v>239</v>
      </c>
      <c r="AX27" s="248" t="n">
        <v>23</v>
      </c>
      <c r="AY27" s="247" t="n">
        <v>1212</v>
      </c>
      <c r="AZ27" s="143" t="n">
        <v>0</v>
      </c>
      <c r="BA27" s="227"/>
      <c r="BB27" s="160" t="n">
        <v>912</v>
      </c>
      <c r="BC27" s="160" t="n">
        <v>970</v>
      </c>
      <c r="BD27" s="160" t="n">
        <v>810</v>
      </c>
      <c r="BE27" s="160" t="n">
        <f aca="false">BC27-BB27</f>
        <v>58</v>
      </c>
      <c r="BF27" s="160" t="n">
        <f aca="false">AQ27</f>
        <v>8999.62597302505</v>
      </c>
      <c r="BG27" s="162" t="n">
        <f aca="false">BD27/24</f>
        <v>33.75</v>
      </c>
      <c r="BH27" s="187" t="n">
        <v>0</v>
      </c>
      <c r="BI27" s="188" t="n">
        <v>0</v>
      </c>
      <c r="BJ27" s="189" t="n">
        <v>24</v>
      </c>
      <c r="BK27" s="190" t="n">
        <v>24.14</v>
      </c>
      <c r="BL27" s="190" t="n">
        <v>20.31</v>
      </c>
      <c r="BM27" s="190" t="n">
        <v>28.88</v>
      </c>
      <c r="BN27" s="189" t="n">
        <v>986</v>
      </c>
      <c r="BO27" s="190" t="n">
        <v>50.1</v>
      </c>
      <c r="BP27" s="191" t="n">
        <v>0.9304</v>
      </c>
      <c r="BQ27" s="190" t="n">
        <v>94.44</v>
      </c>
      <c r="BR27" s="190" t="n">
        <v>87.45</v>
      </c>
      <c r="BS27" s="190" t="n">
        <v>12272</v>
      </c>
      <c r="BT27" s="190" t="n">
        <v>12072</v>
      </c>
      <c r="BU27" s="135" t="n">
        <f aca="false">BT27-BS27</f>
        <v>-200</v>
      </c>
      <c r="BV27" s="160" t="n">
        <f aca="false">BH27+BI27</f>
        <v>0</v>
      </c>
      <c r="BW27" s="162" t="n">
        <v>0</v>
      </c>
      <c r="BX27" s="162" t="n">
        <v>0</v>
      </c>
      <c r="BZ27" s="162" t="n">
        <v>20.8</v>
      </c>
      <c r="CA27" s="162" t="n">
        <v>7.1</v>
      </c>
      <c r="CC27" s="162" t="n">
        <v>2.1</v>
      </c>
      <c r="CD27" s="162" t="n">
        <v>4.4</v>
      </c>
      <c r="CE27" s="162" t="n">
        <v>2.1</v>
      </c>
      <c r="CF27" s="162" t="n">
        <v>0</v>
      </c>
    </row>
    <row r="28" customFormat="false" ht="15" hidden="false" customHeight="false" outlineLevel="0" collapsed="false">
      <c r="A28" s="90"/>
      <c r="B28" s="91" t="n">
        <v>43334</v>
      </c>
      <c r="C28" s="140" t="n">
        <v>95</v>
      </c>
      <c r="D28" s="166" t="n">
        <v>0.65</v>
      </c>
      <c r="E28" s="142" t="n">
        <v>81</v>
      </c>
      <c r="F28" s="144" t="n">
        <v>104</v>
      </c>
      <c r="G28" s="144" t="n">
        <v>86</v>
      </c>
      <c r="H28" s="245" t="n">
        <v>24</v>
      </c>
      <c r="I28" s="245" t="n">
        <v>0</v>
      </c>
      <c r="J28" s="245" t="n">
        <v>24</v>
      </c>
      <c r="K28" s="245" t="n">
        <v>0</v>
      </c>
      <c r="L28" s="246" t="n">
        <v>0</v>
      </c>
      <c r="M28" s="185" t="n">
        <v>0</v>
      </c>
      <c r="N28" s="185" t="n">
        <v>0</v>
      </c>
      <c r="O28" s="185" t="n">
        <v>0</v>
      </c>
      <c r="P28" s="185" t="n">
        <v>0</v>
      </c>
      <c r="Q28" s="159" t="n">
        <v>0</v>
      </c>
      <c r="R28" s="204" t="n">
        <v>3454</v>
      </c>
      <c r="S28" s="143" t="n">
        <v>2906</v>
      </c>
      <c r="T28" s="144" t="n">
        <v>2906</v>
      </c>
      <c r="U28" s="144" t="n">
        <v>2838</v>
      </c>
      <c r="V28" s="144" t="n">
        <v>2935</v>
      </c>
      <c r="W28" s="144" t="n">
        <v>40</v>
      </c>
      <c r="X28" s="144" t="n">
        <v>0</v>
      </c>
      <c r="Y28" s="144" t="n">
        <v>42</v>
      </c>
      <c r="Z28" s="206" t="n">
        <v>0</v>
      </c>
      <c r="AA28" s="185" t="n">
        <v>57</v>
      </c>
      <c r="AB28" s="185" t="n">
        <v>0</v>
      </c>
      <c r="AC28" s="149" t="n">
        <f aca="false">V28-U28+AZ28</f>
        <v>97</v>
      </c>
      <c r="AD28" s="150" t="n">
        <f aca="false">U28-T28</f>
        <v>-68</v>
      </c>
      <c r="AE28" s="144" t="n">
        <v>123</v>
      </c>
      <c r="AF28" s="151" t="n">
        <f aca="false">IF(AE28&gt;0, V28/(AE28*24),"no data")</f>
        <v>0.994241192411924</v>
      </c>
      <c r="AG28" s="152" t="n">
        <f aca="false">IF(R28&gt;0,R28/24,"no data")</f>
        <v>143.916666666667</v>
      </c>
      <c r="AH28" s="151" t="n">
        <f aca="false">IF(U28&gt;0,(U28/R28),"no data")</f>
        <v>0.821656050955414</v>
      </c>
      <c r="AI28" s="153" t="n">
        <f aca="false">IF(U28&gt;0,(1440-((W28*X28)+(Y28*Z28)+(AA28*AB28))/(W28+Y28+AA28))/1440,"no data")</f>
        <v>1</v>
      </c>
      <c r="AJ28" s="154" t="n">
        <f aca="false">IF(U28&gt;0,(1440-((X28*W28+AT28*AU28)+(Z28*Y28+AV28*AW28)+(AA28*AB28+AX28*AY28))/(W28+Y28+AA28))/1440,"no data")</f>
        <v>0.877697841726619</v>
      </c>
      <c r="AK28" s="233" t="n">
        <v>9.399</v>
      </c>
      <c r="AL28" s="234" t="n">
        <v>202.86</v>
      </c>
      <c r="AM28" s="201" t="n">
        <f aca="false">AK28*AL28</f>
        <v>1906.68114</v>
      </c>
      <c r="AN28" s="233" t="n">
        <v>23.36048</v>
      </c>
      <c r="AO28" s="241" t="n">
        <v>982.945555913235</v>
      </c>
      <c r="AP28" s="155" t="n">
        <f aca="false">AN28*AO28</f>
        <v>22962.08</v>
      </c>
      <c r="AQ28" s="156" t="n">
        <f aca="false">IF(U28&gt;0,((((AK28*AL28)+(AN28*AO28))/(U28*1000))*1000000),"no data")</f>
        <v>8762.77700493305</v>
      </c>
      <c r="AR28" s="157" t="n">
        <f aca="false">IF(S28&gt;0,S28/24, "no data")</f>
        <v>121.083333333333</v>
      </c>
      <c r="AS28" s="36"/>
      <c r="AT28" s="143" t="n">
        <v>0</v>
      </c>
      <c r="AU28" s="159" t="n">
        <v>0</v>
      </c>
      <c r="AV28" s="159" t="n">
        <v>0</v>
      </c>
      <c r="AW28" s="143" t="n">
        <v>0</v>
      </c>
      <c r="AX28" s="159" t="n">
        <v>17</v>
      </c>
      <c r="AY28" s="143" t="n">
        <v>1440</v>
      </c>
      <c r="AZ28" s="143" t="n">
        <v>0</v>
      </c>
      <c r="BA28" s="227"/>
      <c r="BB28" s="160" t="n">
        <v>949</v>
      </c>
      <c r="BC28" s="160" t="n">
        <v>1018</v>
      </c>
      <c r="BD28" s="160" t="n">
        <v>968</v>
      </c>
      <c r="BE28" s="160" t="n">
        <f aca="false">BC28-BB28</f>
        <v>69</v>
      </c>
      <c r="BF28" s="160" t="n">
        <f aca="false">AQ28</f>
        <v>8762.77700493305</v>
      </c>
      <c r="BG28" s="162" t="n">
        <f aca="false">BD28/24</f>
        <v>40.3333333333333</v>
      </c>
      <c r="BH28" s="187" t="n">
        <v>0</v>
      </c>
      <c r="BI28" s="187" t="n">
        <v>0</v>
      </c>
      <c r="BJ28" s="189" t="n">
        <v>24</v>
      </c>
      <c r="BK28" s="190" t="n">
        <v>24.81</v>
      </c>
      <c r="BL28" s="190" t="n">
        <v>21.15</v>
      </c>
      <c r="BM28" s="190" t="n">
        <v>28.59</v>
      </c>
      <c r="BN28" s="192" t="n">
        <v>986</v>
      </c>
      <c r="BO28" s="189" t="n">
        <v>50.07</v>
      </c>
      <c r="BP28" s="191" t="n">
        <v>0.9313</v>
      </c>
      <c r="BQ28" s="190" t="n">
        <v>94.65</v>
      </c>
      <c r="BR28" s="190" t="n">
        <v>87.4</v>
      </c>
      <c r="BS28" s="190" t="n">
        <v>12263</v>
      </c>
      <c r="BT28" s="190" t="n">
        <v>12072</v>
      </c>
      <c r="BU28" s="135" t="n">
        <f aca="false">BT28-BS28</f>
        <v>-191</v>
      </c>
      <c r="BV28" s="160" t="n">
        <f aca="false">BH28+BI28</f>
        <v>0</v>
      </c>
      <c r="BW28" s="162" t="n">
        <v>0</v>
      </c>
      <c r="BX28" s="162" t="n">
        <v>0</v>
      </c>
      <c r="BZ28" s="162" t="n">
        <v>24</v>
      </c>
      <c r="CA28" s="162" t="n">
        <v>6.3</v>
      </c>
      <c r="CC28" s="162" t="n">
        <v>2.1</v>
      </c>
      <c r="CD28" s="162" t="n">
        <v>4.2</v>
      </c>
      <c r="CE28" s="162" t="n">
        <v>2.1</v>
      </c>
      <c r="CF28" s="162" t="n">
        <v>0</v>
      </c>
    </row>
    <row r="29" customFormat="false" ht="15" hidden="false" customHeight="false" outlineLevel="0" collapsed="false">
      <c r="A29" s="90"/>
      <c r="B29" s="91" t="n">
        <v>43335</v>
      </c>
      <c r="C29" s="140" t="n">
        <v>93.4</v>
      </c>
      <c r="D29" s="166" t="n">
        <v>0.66</v>
      </c>
      <c r="E29" s="142" t="n">
        <v>80</v>
      </c>
      <c r="F29" s="144" t="n">
        <v>99</v>
      </c>
      <c r="G29" s="144" t="n">
        <v>88</v>
      </c>
      <c r="H29" s="245" t="n">
        <v>24</v>
      </c>
      <c r="I29" s="245" t="n">
        <v>0</v>
      </c>
      <c r="J29" s="245" t="n">
        <v>24</v>
      </c>
      <c r="K29" s="245" t="n">
        <v>0</v>
      </c>
      <c r="L29" s="246" t="n">
        <v>0</v>
      </c>
      <c r="M29" s="185" t="n">
        <v>0</v>
      </c>
      <c r="N29" s="185" t="n">
        <v>0</v>
      </c>
      <c r="O29" s="185" t="n">
        <v>0</v>
      </c>
      <c r="P29" s="185" t="n">
        <v>0</v>
      </c>
      <c r="Q29" s="159" t="n">
        <v>0</v>
      </c>
      <c r="R29" s="207" t="n">
        <v>3463</v>
      </c>
      <c r="S29" s="143" t="n">
        <v>2918</v>
      </c>
      <c r="T29" s="144" t="n">
        <v>2918</v>
      </c>
      <c r="U29" s="144" t="n">
        <v>2846</v>
      </c>
      <c r="V29" s="144" t="n">
        <v>2941</v>
      </c>
      <c r="W29" s="144" t="n">
        <v>40</v>
      </c>
      <c r="X29" s="144" t="n">
        <v>0</v>
      </c>
      <c r="Y29" s="144" t="n">
        <v>43</v>
      </c>
      <c r="Z29" s="185" t="n">
        <v>0</v>
      </c>
      <c r="AA29" s="185" t="n">
        <v>57</v>
      </c>
      <c r="AB29" s="185" t="n">
        <v>0</v>
      </c>
      <c r="AC29" s="149" t="n">
        <f aca="false">V29-U29+AZ29</f>
        <v>95</v>
      </c>
      <c r="AD29" s="150" t="n">
        <f aca="false">U29-T29</f>
        <v>-72</v>
      </c>
      <c r="AE29" s="144" t="n">
        <v>124</v>
      </c>
      <c r="AF29" s="151" t="n">
        <f aca="false">IF(AE29&gt;0, V29/(AE29*24),"no data")</f>
        <v>0.988239247311828</v>
      </c>
      <c r="AG29" s="152" t="n">
        <f aca="false">IF(R29&gt;0,R29/24,"no data")</f>
        <v>144.291666666667</v>
      </c>
      <c r="AH29" s="151" t="n">
        <f aca="false">IF(U29&gt;0,(U29/R29),"no data")</f>
        <v>0.821830782558475</v>
      </c>
      <c r="AI29" s="153" t="n">
        <f aca="false">IF(U29&gt;0,(1440-((W29*X29)+(Y29*Z29)+(AA29*AB29))/(W29+Y29+AA29))/1440,"no data")</f>
        <v>1</v>
      </c>
      <c r="AJ29" s="154" t="n">
        <f aca="false">IF(U29&gt;0,(1440-((X29*W29+AT29*AU29)+(Z29*Y29+AV29*AW29)+(AA29*AB29+AX29*AY29))/(W29+Y29+AA29))/1440,"no data")</f>
        <v>0.878571428571429</v>
      </c>
      <c r="AK29" s="233" t="n">
        <v>9.402</v>
      </c>
      <c r="AL29" s="234" t="n">
        <v>199.9</v>
      </c>
      <c r="AM29" s="201" t="n">
        <f aca="false">AK29*AL29</f>
        <v>1879.4598</v>
      </c>
      <c r="AN29" s="233" t="n">
        <v>23.426869</v>
      </c>
      <c r="AO29" s="241" t="n">
        <v>982.350650443301</v>
      </c>
      <c r="AP29" s="155" t="n">
        <f aca="false">AN29*AO29</f>
        <v>23013.4</v>
      </c>
      <c r="AQ29" s="156" t="n">
        <f aca="false">IF(U29&gt;0,((((AK29*AL29)+(AN29*AO29))/(U29*1000))*1000000),"no data")</f>
        <v>8746.61271960647</v>
      </c>
      <c r="AR29" s="157" t="n">
        <f aca="false">IF(S29&gt;0,S29/24, "no data")</f>
        <v>121.583333333333</v>
      </c>
      <c r="AS29" s="36"/>
      <c r="AT29" s="143" t="n">
        <v>0</v>
      </c>
      <c r="AU29" s="159" t="n">
        <v>0</v>
      </c>
      <c r="AV29" s="159" t="n">
        <v>0</v>
      </c>
      <c r="AW29" s="143" t="n">
        <v>0</v>
      </c>
      <c r="AX29" s="159" t="n">
        <v>17</v>
      </c>
      <c r="AY29" s="143" t="n">
        <v>1440</v>
      </c>
      <c r="AZ29" s="143" t="n">
        <v>0</v>
      </c>
      <c r="BA29" s="227"/>
      <c r="BB29" s="160" t="n">
        <v>952</v>
      </c>
      <c r="BC29" s="160" t="n">
        <v>1020</v>
      </c>
      <c r="BD29" s="160" t="n">
        <v>969</v>
      </c>
      <c r="BE29" s="160" t="n">
        <f aca="false">BC29-BB29</f>
        <v>68</v>
      </c>
      <c r="BF29" s="160" t="n">
        <f aca="false">AQ29</f>
        <v>8746.61271960647</v>
      </c>
      <c r="BG29" s="162" t="n">
        <f aca="false">BD29/24</f>
        <v>40.375</v>
      </c>
      <c r="BH29" s="187" t="n">
        <v>0</v>
      </c>
      <c r="BI29" s="188" t="n">
        <v>0</v>
      </c>
      <c r="BJ29" s="208" t="n">
        <v>24</v>
      </c>
      <c r="BK29" s="189" t="n">
        <v>24.89</v>
      </c>
      <c r="BL29" s="190" t="n">
        <v>21.27</v>
      </c>
      <c r="BM29" s="192" t="n">
        <v>28.81</v>
      </c>
      <c r="BN29" s="190" t="n">
        <v>985.2</v>
      </c>
      <c r="BO29" s="190" t="n">
        <v>50.09</v>
      </c>
      <c r="BP29" s="191" t="n">
        <v>0.9297</v>
      </c>
      <c r="BQ29" s="190" t="n">
        <v>94.7</v>
      </c>
      <c r="BR29" s="189" t="n">
        <v>87.4</v>
      </c>
      <c r="BS29" s="190" t="n">
        <v>12260</v>
      </c>
      <c r="BT29" s="160" t="n">
        <v>12090</v>
      </c>
      <c r="BU29" s="135" t="n">
        <f aca="false">BT29-BS29</f>
        <v>-170</v>
      </c>
      <c r="BV29" s="160" t="n">
        <f aca="false">BH29+BI29</f>
        <v>0</v>
      </c>
      <c r="BW29" s="162" t="n">
        <v>0</v>
      </c>
      <c r="BX29" s="162" t="n">
        <v>0</v>
      </c>
      <c r="BZ29" s="162" t="n">
        <v>24</v>
      </c>
      <c r="CA29" s="162" t="n">
        <v>6.8</v>
      </c>
      <c r="CC29" s="162" t="n">
        <v>2.1</v>
      </c>
      <c r="CD29" s="162" t="n">
        <v>4.4</v>
      </c>
      <c r="CE29" s="162" t="n">
        <v>2.1</v>
      </c>
      <c r="CF29" s="162" t="n">
        <v>0</v>
      </c>
    </row>
    <row r="30" customFormat="false" ht="15" hidden="false" customHeight="false" outlineLevel="0" collapsed="false">
      <c r="A30" s="90"/>
      <c r="B30" s="91" t="n">
        <v>43336</v>
      </c>
      <c r="C30" s="140" t="n">
        <v>92</v>
      </c>
      <c r="D30" s="166" t="n">
        <v>0.67</v>
      </c>
      <c r="E30" s="142" t="n">
        <v>78</v>
      </c>
      <c r="F30" s="144" t="n">
        <v>99</v>
      </c>
      <c r="G30" s="144" t="n">
        <v>86</v>
      </c>
      <c r="H30" s="144" t="n">
        <v>24</v>
      </c>
      <c r="I30" s="144" t="n">
        <v>0</v>
      </c>
      <c r="J30" s="144" t="n">
        <v>24</v>
      </c>
      <c r="K30" s="144" t="n">
        <v>0</v>
      </c>
      <c r="L30" s="170" t="n">
        <v>0</v>
      </c>
      <c r="M30" s="170" t="n">
        <v>0</v>
      </c>
      <c r="N30" s="170" t="n">
        <v>0</v>
      </c>
      <c r="O30" s="170" t="n">
        <v>0</v>
      </c>
      <c r="P30" s="170" t="n">
        <v>0</v>
      </c>
      <c r="Q30" s="159" t="n">
        <v>0</v>
      </c>
      <c r="R30" s="204" t="n">
        <v>3477</v>
      </c>
      <c r="S30" s="159" t="n">
        <v>2830</v>
      </c>
      <c r="T30" s="144" t="n">
        <v>2830</v>
      </c>
      <c r="U30" s="144" t="n">
        <v>2761</v>
      </c>
      <c r="V30" s="144" t="n">
        <v>2859</v>
      </c>
      <c r="W30" s="144" t="n">
        <v>36</v>
      </c>
      <c r="X30" s="144" t="n">
        <v>0</v>
      </c>
      <c r="Y30" s="144" t="n">
        <v>43</v>
      </c>
      <c r="Z30" s="170" t="n">
        <v>0</v>
      </c>
      <c r="AA30" s="170" t="n">
        <v>57</v>
      </c>
      <c r="AB30" s="170" t="n">
        <v>0</v>
      </c>
      <c r="AC30" s="149" t="n">
        <f aca="false">V30-U30+AZ30</f>
        <v>98</v>
      </c>
      <c r="AD30" s="150" t="n">
        <f aca="false">U30-T30</f>
        <v>-69</v>
      </c>
      <c r="AE30" s="144" t="n">
        <v>125</v>
      </c>
      <c r="AF30" s="151" t="n">
        <f aca="false">IF(AE30&gt;0, V30/(AE30*24),"no data")</f>
        <v>0.953</v>
      </c>
      <c r="AG30" s="152" t="n">
        <f aca="false">IF(R30&gt;0,R30/24,"no data")</f>
        <v>144.875</v>
      </c>
      <c r="AH30" s="151" t="n">
        <f aca="false">IF(U30&gt;0,(U30/R30),"no data")</f>
        <v>0.794075352315214</v>
      </c>
      <c r="AI30" s="153" t="n">
        <f aca="false">IF(U30&gt;0,(1440-((W30*X30)+(Y30*Z30)+(AA30*AB30))/(W30+Y30+AA30))/1440,"no data")</f>
        <v>1</v>
      </c>
      <c r="AJ30" s="154" t="n">
        <f aca="false">IF(U30&gt;0,(1440-((X30*W30+AT30*AU30)+(Z30*Y30+AV30*AW30)+(AA30*AB30+AX30*AY30))/(W30+Y30+AA30))/1440,"no data")</f>
        <v>0.875</v>
      </c>
      <c r="AK30" s="238" t="n">
        <v>9.226</v>
      </c>
      <c r="AL30" s="239" t="n">
        <v>197.01</v>
      </c>
      <c r="AM30" s="142" t="n">
        <f aca="false">AK30*AL30</f>
        <v>1817.61426</v>
      </c>
      <c r="AN30" s="238" t="n">
        <v>22.777619</v>
      </c>
      <c r="AO30" s="242" t="n">
        <v>980.11385650098</v>
      </c>
      <c r="AP30" s="155" t="n">
        <f aca="false">AN30*AO30</f>
        <v>22324.66</v>
      </c>
      <c r="AQ30" s="156" t="n">
        <f aca="false">IF(U30&gt;0,((((AK30*AL30)+(AN30*AO30))/(U30*1000))*1000000),"no data")</f>
        <v>8744.03269105397</v>
      </c>
      <c r="AR30" s="157" t="n">
        <f aca="false">IF(S30&gt;0,S30/24, "no data")</f>
        <v>117.916666666667</v>
      </c>
      <c r="AS30" s="36"/>
      <c r="AT30" s="143" t="n">
        <v>0</v>
      </c>
      <c r="AU30" s="159" t="n">
        <v>0</v>
      </c>
      <c r="AV30" s="159" t="n">
        <v>0</v>
      </c>
      <c r="AW30" s="143" t="n">
        <v>0</v>
      </c>
      <c r="AX30" s="159" t="n">
        <v>17</v>
      </c>
      <c r="AY30" s="143" t="n">
        <v>1440</v>
      </c>
      <c r="AZ30" s="143" t="n">
        <v>0</v>
      </c>
      <c r="BA30" s="227"/>
      <c r="BB30" s="160" t="n">
        <v>866</v>
      </c>
      <c r="BC30" s="160" t="n">
        <v>1031</v>
      </c>
      <c r="BD30" s="160" t="n">
        <v>962</v>
      </c>
      <c r="BE30" s="160" t="n">
        <f aca="false">BC30-BB30</f>
        <v>165</v>
      </c>
      <c r="BF30" s="160" t="n">
        <f aca="false">AQ30</f>
        <v>8744.03269105397</v>
      </c>
      <c r="BG30" s="162" t="n">
        <f aca="false">BD30/24</f>
        <v>40.0833333333333</v>
      </c>
      <c r="BH30" s="187" t="n">
        <v>0</v>
      </c>
      <c r="BI30" s="188" t="n">
        <v>0</v>
      </c>
      <c r="BJ30" s="189" t="n">
        <v>24</v>
      </c>
      <c r="BK30" s="190" t="n">
        <v>23.42</v>
      </c>
      <c r="BL30" s="190" t="n">
        <v>21.46</v>
      </c>
      <c r="BM30" s="190" t="n">
        <v>28.67</v>
      </c>
      <c r="BN30" s="192" t="n">
        <v>984.9</v>
      </c>
      <c r="BO30" s="189" t="n">
        <v>50.14</v>
      </c>
      <c r="BP30" s="191" t="n">
        <v>0.9292</v>
      </c>
      <c r="BQ30" s="190" t="n">
        <v>86.43</v>
      </c>
      <c r="BR30" s="189" t="n">
        <v>87.3</v>
      </c>
      <c r="BS30" s="190" t="n">
        <v>12680</v>
      </c>
      <c r="BT30" s="160" t="n">
        <v>12079</v>
      </c>
      <c r="BU30" s="135" t="n">
        <f aca="false">BT30-BS30</f>
        <v>-601</v>
      </c>
      <c r="BV30" s="160" t="n">
        <f aca="false">BH30+BI30</f>
        <v>0</v>
      </c>
      <c r="BW30" s="162" t="n">
        <v>0</v>
      </c>
      <c r="BX30" s="162" t="n">
        <v>0</v>
      </c>
      <c r="BZ30" s="162" t="n">
        <v>2.8</v>
      </c>
      <c r="CA30" s="162" t="n">
        <v>5.2</v>
      </c>
      <c r="CC30" s="162" t="n">
        <v>2.1</v>
      </c>
      <c r="CD30" s="162" t="n">
        <v>4</v>
      </c>
      <c r="CE30" s="162" t="n">
        <v>2.1</v>
      </c>
      <c r="CF30" s="162" t="n">
        <v>0</v>
      </c>
    </row>
    <row r="31" customFormat="false" ht="15" hidden="false" customHeight="false" outlineLevel="0" collapsed="false">
      <c r="A31" s="90"/>
      <c r="B31" s="91" t="n">
        <v>43337</v>
      </c>
      <c r="C31" s="140" t="n">
        <v>91.7</v>
      </c>
      <c r="D31" s="166" t="n">
        <v>0.654</v>
      </c>
      <c r="E31" s="142" t="n">
        <v>78.7</v>
      </c>
      <c r="F31" s="143" t="n">
        <v>99</v>
      </c>
      <c r="G31" s="143" t="n">
        <v>86</v>
      </c>
      <c r="H31" s="144" t="n">
        <v>24</v>
      </c>
      <c r="I31" s="144" t="n">
        <v>0</v>
      </c>
      <c r="J31" s="144" t="n">
        <v>24</v>
      </c>
      <c r="K31" s="144" t="n">
        <v>0</v>
      </c>
      <c r="L31" s="170" t="n">
        <v>0</v>
      </c>
      <c r="M31" s="170" t="n">
        <v>0</v>
      </c>
      <c r="N31" s="170" t="n">
        <v>0</v>
      </c>
      <c r="O31" s="170" t="n">
        <v>0</v>
      </c>
      <c r="P31" s="170" t="n">
        <v>0</v>
      </c>
      <c r="Q31" s="159" t="n">
        <v>0</v>
      </c>
      <c r="R31" s="207" t="n">
        <v>3485</v>
      </c>
      <c r="S31" s="159" t="n">
        <v>2837</v>
      </c>
      <c r="T31" s="143" t="n">
        <v>2837</v>
      </c>
      <c r="U31" s="143" t="n">
        <v>2767</v>
      </c>
      <c r="V31" s="144" t="n">
        <v>2863</v>
      </c>
      <c r="W31" s="144" t="n">
        <v>36</v>
      </c>
      <c r="X31" s="144" t="n">
        <v>0</v>
      </c>
      <c r="Y31" s="144" t="n">
        <v>43</v>
      </c>
      <c r="Z31" s="170" t="n">
        <v>0</v>
      </c>
      <c r="AA31" s="170" t="n">
        <v>57</v>
      </c>
      <c r="AB31" s="170" t="n">
        <v>0</v>
      </c>
      <c r="AC31" s="149" t="n">
        <f aca="false">V31-U31+AZ31</f>
        <v>96</v>
      </c>
      <c r="AD31" s="150" t="n">
        <f aca="false">U31-T31</f>
        <v>-70</v>
      </c>
      <c r="AE31" s="144" t="n">
        <v>123</v>
      </c>
      <c r="AF31" s="151" t="n">
        <f aca="false">IF(AE31&gt;0, V31/(AE31*24),"no data")</f>
        <v>0.969850948509485</v>
      </c>
      <c r="AG31" s="152" t="n">
        <f aca="false">IF(R31&gt;0,R31/24,"no data")</f>
        <v>145.208333333333</v>
      </c>
      <c r="AH31" s="151" t="n">
        <f aca="false">IF(U31&gt;0,(U31/R31),"no data")</f>
        <v>0.793974175035868</v>
      </c>
      <c r="AI31" s="153" t="n">
        <f aca="false">IF(U31&gt;0,(1440-((W31*X31)+(Y31*Z31)+(AA31*AB31))/(W31+Y31+AA31))/1440,"no data")</f>
        <v>1</v>
      </c>
      <c r="AJ31" s="154" t="n">
        <f aca="false">IF(U31&gt;0,(1440-((X31*W31+AT31*AU31)+(Z31*Y31+AV31*AW31)+(AA31*AB31+AX31*AY31))/(W31+Y31+AA31))/1440,"no data")</f>
        <v>0.875</v>
      </c>
      <c r="AK31" s="233" t="n">
        <v>9.291</v>
      </c>
      <c r="AL31" s="234" t="n">
        <v>197.75</v>
      </c>
      <c r="AM31" s="201" t="n">
        <f aca="false">AK31*AL31</f>
        <v>1837.29525</v>
      </c>
      <c r="AN31" s="233" t="n">
        <v>22.790789</v>
      </c>
      <c r="AO31" s="235" t="n">
        <v>979.402248864662</v>
      </c>
      <c r="AP31" s="155" t="n">
        <f aca="false">AN31*AO31</f>
        <v>22321.35</v>
      </c>
      <c r="AQ31" s="156" t="n">
        <f aca="false">IF(U31&gt;0,((((AK31*AL31)+(AN31*AO31))/(U31*1000))*1000000),"no data")</f>
        <v>8730.98852547886</v>
      </c>
      <c r="AR31" s="157" t="n">
        <f aca="false">IF(S31&gt;0,S31/24, "no data")</f>
        <v>118.208333333333</v>
      </c>
      <c r="AS31" s="36"/>
      <c r="AT31" s="143" t="n">
        <v>0</v>
      </c>
      <c r="AU31" s="159" t="n">
        <v>0</v>
      </c>
      <c r="AV31" s="143" t="n">
        <v>0</v>
      </c>
      <c r="AW31" s="143" t="n">
        <v>0</v>
      </c>
      <c r="AX31" s="159" t="n">
        <v>17</v>
      </c>
      <c r="AY31" s="143" t="n">
        <v>1440</v>
      </c>
      <c r="AZ31" s="143" t="n">
        <v>0</v>
      </c>
      <c r="BA31" s="227"/>
      <c r="BB31" s="160" t="n">
        <v>868</v>
      </c>
      <c r="BC31" s="160" t="n">
        <v>1031</v>
      </c>
      <c r="BD31" s="160" t="n">
        <v>964</v>
      </c>
      <c r="BE31" s="160" t="n">
        <f aca="false">BC31-BB31</f>
        <v>163</v>
      </c>
      <c r="BF31" s="160" t="n">
        <f aca="false">AQ31</f>
        <v>8730.98852547886</v>
      </c>
      <c r="BG31" s="162" t="n">
        <f aca="false">BD31/24</f>
        <v>40.1666666666667</v>
      </c>
      <c r="BH31" s="187" t="n">
        <v>0</v>
      </c>
      <c r="BI31" s="188" t="n">
        <v>0</v>
      </c>
      <c r="BJ31" s="189" t="n">
        <v>22.4</v>
      </c>
      <c r="BK31" s="190" t="n">
        <v>23.45</v>
      </c>
      <c r="BL31" s="190" t="n">
        <v>21.48</v>
      </c>
      <c r="BM31" s="190" t="n">
        <v>28.73</v>
      </c>
      <c r="BN31" s="190" t="n">
        <v>984.75</v>
      </c>
      <c r="BO31" s="190" t="n">
        <v>50.15</v>
      </c>
      <c r="BP31" s="191" t="n">
        <v>0.9293</v>
      </c>
      <c r="BQ31" s="190" t="n">
        <v>86.18</v>
      </c>
      <c r="BR31" s="189" t="n">
        <v>87.21</v>
      </c>
      <c r="BS31" s="160" t="n">
        <v>12670</v>
      </c>
      <c r="BT31" s="160" t="n">
        <v>12057</v>
      </c>
      <c r="BU31" s="135" t="n">
        <f aca="false">BT31-BS31</f>
        <v>-613</v>
      </c>
      <c r="BV31" s="160" t="n">
        <f aca="false">BH31+BI31</f>
        <v>0</v>
      </c>
      <c r="BW31" s="162" t="n">
        <v>0</v>
      </c>
      <c r="BX31" s="162" t="n">
        <v>0</v>
      </c>
      <c r="BZ31" s="162" t="n">
        <v>2.32</v>
      </c>
      <c r="CA31" s="162" t="n">
        <v>0</v>
      </c>
      <c r="CC31" s="162" t="n">
        <v>2.1</v>
      </c>
      <c r="CD31" s="162" t="n">
        <v>4</v>
      </c>
      <c r="CE31" s="162" t="n">
        <v>2.1</v>
      </c>
      <c r="CF31" s="162" t="n">
        <v>0</v>
      </c>
    </row>
    <row r="32" customFormat="false" ht="15" hidden="false" customHeight="false" outlineLevel="0" collapsed="false">
      <c r="A32" s="90"/>
      <c r="B32" s="91" t="n">
        <v>43338</v>
      </c>
      <c r="C32" s="140" t="n">
        <v>91.3</v>
      </c>
      <c r="D32" s="166" t="n">
        <v>0.655</v>
      </c>
      <c r="E32" s="142" t="n">
        <v>78.2</v>
      </c>
      <c r="F32" s="143" t="n">
        <v>99</v>
      </c>
      <c r="G32" s="143" t="n">
        <v>86</v>
      </c>
      <c r="H32" s="144" t="n">
        <v>24</v>
      </c>
      <c r="I32" s="144" t="n">
        <v>0</v>
      </c>
      <c r="J32" s="144" t="n">
        <v>24</v>
      </c>
      <c r="K32" s="144" t="n">
        <v>0</v>
      </c>
      <c r="L32" s="170" t="n">
        <v>0</v>
      </c>
      <c r="M32" s="170" t="n">
        <v>0</v>
      </c>
      <c r="N32" s="170" t="n">
        <v>0</v>
      </c>
      <c r="O32" s="170" t="n">
        <v>0</v>
      </c>
      <c r="P32" s="170" t="n">
        <v>0</v>
      </c>
      <c r="Q32" s="159" t="n">
        <v>0</v>
      </c>
      <c r="R32" s="204" t="n">
        <v>3485</v>
      </c>
      <c r="S32" s="159" t="n">
        <v>2943</v>
      </c>
      <c r="T32" s="159" t="n">
        <v>2943</v>
      </c>
      <c r="U32" s="159" t="n">
        <v>2872</v>
      </c>
      <c r="V32" s="209" t="n">
        <v>2970</v>
      </c>
      <c r="W32" s="144" t="n">
        <v>40</v>
      </c>
      <c r="X32" s="144" t="n">
        <v>0</v>
      </c>
      <c r="Y32" s="144" t="n">
        <v>43</v>
      </c>
      <c r="Z32" s="170" t="n">
        <v>0</v>
      </c>
      <c r="AA32" s="170" t="n">
        <v>57</v>
      </c>
      <c r="AB32" s="170" t="n">
        <v>0</v>
      </c>
      <c r="AC32" s="149" t="n">
        <f aca="false">V32-U32+AZ32</f>
        <v>98</v>
      </c>
      <c r="AD32" s="150" t="n">
        <f aca="false">U32-T32</f>
        <v>-71</v>
      </c>
      <c r="AE32" s="143" t="n">
        <v>126</v>
      </c>
      <c r="AF32" s="151" t="n">
        <f aca="false">IF(AE32&gt;0, V32/(AE32*24),"no data")</f>
        <v>0.982142857142857</v>
      </c>
      <c r="AG32" s="152" t="n">
        <f aca="false">IF(R32&gt;0,R32/24,"no data")</f>
        <v>145.208333333333</v>
      </c>
      <c r="AH32" s="151" t="n">
        <f aca="false">IF(U32&gt;0,(U32/R32),"no data")</f>
        <v>0.824103299856528</v>
      </c>
      <c r="AI32" s="153" t="n">
        <f aca="false">IF(U32&gt;0,(1440-((W32*X32)+(Y32*Z32)+(AA32*AB32))/(W32+Y32+AA32))/1440,"no data")</f>
        <v>1</v>
      </c>
      <c r="AJ32" s="154" t="n">
        <f aca="false">IF(U32&gt;0,(1440-((X32*W32+AT32*AU32)+(Z32*Y32+AV32*AW32)+(AA32*AB32+AX32*AY32))/(W32+Y32+AA32))/1440,"no data")</f>
        <v>0.885714285714286</v>
      </c>
      <c r="AK32" s="233" t="n">
        <v>9.279</v>
      </c>
      <c r="AL32" s="234" t="n">
        <v>205.51</v>
      </c>
      <c r="AM32" s="201" t="n">
        <f aca="false">AK32*AL32</f>
        <v>1906.92729</v>
      </c>
      <c r="AN32" s="233" t="n">
        <v>23.67027</v>
      </c>
      <c r="AO32" s="235" t="n">
        <v>978.606538919919</v>
      </c>
      <c r="AP32" s="155" t="n">
        <f aca="false">AN32*AO32</f>
        <v>23163.881</v>
      </c>
      <c r="AQ32" s="156" t="n">
        <f aca="false">IF(U32&gt;0,((((AK32*AL32)+(AN32*AO32))/(U32*1000))*1000000),"no data")</f>
        <v>8729.39007311978</v>
      </c>
      <c r="AR32" s="157" t="n">
        <f aca="false">IF(S32&gt;0,S32/24, "no data")</f>
        <v>122.625</v>
      </c>
      <c r="AS32" s="36"/>
      <c r="AT32" s="143" t="n">
        <v>0</v>
      </c>
      <c r="AU32" s="159" t="n">
        <v>0</v>
      </c>
      <c r="AV32" s="159" t="n">
        <v>0</v>
      </c>
      <c r="AW32" s="143" t="n">
        <v>0</v>
      </c>
      <c r="AX32" s="159" t="n">
        <v>16</v>
      </c>
      <c r="AY32" s="143" t="n">
        <v>1440</v>
      </c>
      <c r="AZ32" s="143" t="n">
        <v>0</v>
      </c>
      <c r="BA32" s="227"/>
      <c r="BB32" s="160" t="n">
        <v>959</v>
      </c>
      <c r="BC32" s="160" t="n">
        <v>1033</v>
      </c>
      <c r="BD32" s="160" t="n">
        <v>978</v>
      </c>
      <c r="BE32" s="160" t="n">
        <f aca="false">BC32-BB32</f>
        <v>74</v>
      </c>
      <c r="BF32" s="160" t="n">
        <f aca="false">AQ32</f>
        <v>8729.39007311978</v>
      </c>
      <c r="BG32" s="162" t="n">
        <f aca="false">BD32/24</f>
        <v>40.75</v>
      </c>
      <c r="BH32" s="187" t="n">
        <v>0</v>
      </c>
      <c r="BI32" s="188" t="n">
        <v>0</v>
      </c>
      <c r="BJ32" s="189" t="n">
        <v>22.04</v>
      </c>
      <c r="BK32" s="190" t="n">
        <v>25.13</v>
      </c>
      <c r="BL32" s="190" t="n">
        <v>21.56</v>
      </c>
      <c r="BM32" s="190" t="n">
        <v>28.7</v>
      </c>
      <c r="BN32" s="160" t="n">
        <v>985.21</v>
      </c>
      <c r="BO32" s="189" t="n">
        <v>50.1</v>
      </c>
      <c r="BP32" s="191" t="n">
        <v>0.9305</v>
      </c>
      <c r="BQ32" s="190" t="n">
        <v>94.13</v>
      </c>
      <c r="BR32" s="189" t="n">
        <v>87.26</v>
      </c>
      <c r="BS32" s="160" t="n">
        <v>12296</v>
      </c>
      <c r="BT32" s="160" t="n">
        <v>12078</v>
      </c>
      <c r="BU32" s="135" t="n">
        <f aca="false">BT32-BS32</f>
        <v>-218</v>
      </c>
      <c r="BV32" s="160" t="n">
        <f aca="false">BH32+BI32</f>
        <v>0</v>
      </c>
      <c r="BW32" s="162" t="n">
        <v>0</v>
      </c>
      <c r="BX32" s="162" t="n">
        <v>0</v>
      </c>
      <c r="BZ32" s="162" t="n">
        <v>24</v>
      </c>
      <c r="CA32" s="162" t="n">
        <v>6.3</v>
      </c>
      <c r="CC32" s="162" t="n">
        <v>2.1</v>
      </c>
      <c r="CD32" s="162" t="n">
        <v>4.2</v>
      </c>
      <c r="CE32" s="162" t="n">
        <v>2.1</v>
      </c>
      <c r="CF32" s="162" t="n">
        <v>0</v>
      </c>
    </row>
    <row r="33" customFormat="false" ht="15" hidden="false" customHeight="true" outlineLevel="0" collapsed="false">
      <c r="A33" s="243" t="s">
        <v>127</v>
      </c>
      <c r="B33" s="91" t="n">
        <v>43339</v>
      </c>
      <c r="C33" s="92" t="n">
        <v>93.2</v>
      </c>
      <c r="D33" s="93" t="n">
        <v>0.627</v>
      </c>
      <c r="E33" s="94" t="n">
        <v>78.1</v>
      </c>
      <c r="F33" s="95" t="n">
        <v>103</v>
      </c>
      <c r="G33" s="95" t="n">
        <v>85</v>
      </c>
      <c r="H33" s="96" t="n">
        <v>24</v>
      </c>
      <c r="I33" s="96" t="n">
        <v>0</v>
      </c>
      <c r="J33" s="96" t="n">
        <v>24</v>
      </c>
      <c r="K33" s="96" t="n">
        <v>0</v>
      </c>
      <c r="L33" s="97" t="n">
        <v>0</v>
      </c>
      <c r="M33" s="97" t="n">
        <v>0</v>
      </c>
      <c r="N33" s="97" t="n">
        <v>0</v>
      </c>
      <c r="O33" s="97" t="n">
        <v>0</v>
      </c>
      <c r="P33" s="97" t="n">
        <v>0</v>
      </c>
      <c r="Q33" s="112" t="n">
        <v>0</v>
      </c>
      <c r="R33" s="203" t="n">
        <v>3466</v>
      </c>
      <c r="S33" s="112" t="n">
        <v>2937</v>
      </c>
      <c r="T33" s="112" t="n">
        <v>2937</v>
      </c>
      <c r="U33" s="112" t="n">
        <v>2865</v>
      </c>
      <c r="V33" s="216" t="n">
        <v>2963</v>
      </c>
      <c r="W33" s="96" t="n">
        <v>40</v>
      </c>
      <c r="X33" s="96" t="n">
        <v>0</v>
      </c>
      <c r="Y33" s="96" t="n">
        <v>43</v>
      </c>
      <c r="Z33" s="221" t="n">
        <v>0</v>
      </c>
      <c r="AA33" s="221" t="n">
        <v>57</v>
      </c>
      <c r="AB33" s="97" t="n">
        <v>0</v>
      </c>
      <c r="AC33" s="100" t="n">
        <f aca="false">V33-U33+AZ33</f>
        <v>98</v>
      </c>
      <c r="AD33" s="101" t="n">
        <f aca="false">U33-T33</f>
        <v>-72</v>
      </c>
      <c r="AE33" s="95" t="n">
        <v>126</v>
      </c>
      <c r="AF33" s="102" t="n">
        <f aca="false">IF(AE33&gt;0, V33/(AE33*24),"no data")</f>
        <v>0.979828042328042</v>
      </c>
      <c r="AG33" s="103" t="n">
        <f aca="false">IF(R33&gt;0,R33/24,"no data")</f>
        <v>144.416666666667</v>
      </c>
      <c r="AH33" s="102" t="n">
        <f aca="false">IF(U33&gt;0,(U33/R33),"no data")</f>
        <v>0.826601269474899</v>
      </c>
      <c r="AI33" s="104" t="n">
        <f aca="false">IF(U33&gt;0,(1440-((W33*X33)+(Y33*Z33)+(AA33*AB33))/(W33+Y33+AA33))/1440,"no data")</f>
        <v>1</v>
      </c>
      <c r="AJ33" s="105" t="n">
        <f aca="false">IF(U33&gt;0,(1440-((X33*W33+AT33*AU33)+(Z33*Y33+AV33*AW33)+(AA33*AB33+AX33*AY33))/(W33+Y33+AA33))/1440,"no data")</f>
        <v>0.885714285714286</v>
      </c>
      <c r="AK33" s="210" t="n">
        <v>9.255</v>
      </c>
      <c r="AL33" s="211" t="n">
        <v>203.33</v>
      </c>
      <c r="AM33" s="94" t="n">
        <f aca="false">AK33*AL33</f>
        <v>1881.81915</v>
      </c>
      <c r="AN33" s="210" t="n">
        <v>23.639631</v>
      </c>
      <c r="AO33" s="231" t="n">
        <v>978.581729977088</v>
      </c>
      <c r="AP33" s="109" t="n">
        <f aca="false">AN33*AO33</f>
        <v>23133.311</v>
      </c>
      <c r="AQ33" s="130" t="n">
        <f aca="false">IF(U33&gt;0,((((AK33*AL33)+(AN33*AO33))/(U33*1000))*1000000),"no data")</f>
        <v>8731.28452006981</v>
      </c>
      <c r="AR33" s="111" t="n">
        <f aca="false">IF(S33&gt;0,S33/24, "no data")</f>
        <v>122.375</v>
      </c>
      <c r="AS33" s="222"/>
      <c r="AT33" s="95" t="n">
        <v>0</v>
      </c>
      <c r="AU33" s="112" t="n">
        <v>0</v>
      </c>
      <c r="AV33" s="112" t="n">
        <v>0</v>
      </c>
      <c r="AW33" s="95" t="n">
        <v>0</v>
      </c>
      <c r="AX33" s="112" t="n">
        <v>16</v>
      </c>
      <c r="AY33" s="95" t="n">
        <v>1440</v>
      </c>
      <c r="AZ33" s="95" t="n">
        <v>0</v>
      </c>
      <c r="BA33" s="223"/>
      <c r="BB33" s="113" t="n">
        <v>956</v>
      </c>
      <c r="BC33" s="113" t="n">
        <v>1031</v>
      </c>
      <c r="BD33" s="113" t="n">
        <v>976</v>
      </c>
      <c r="BE33" s="113" t="n">
        <f aca="false">BC33-BB33</f>
        <v>75</v>
      </c>
      <c r="BF33" s="113" t="n">
        <f aca="false">AQ33</f>
        <v>8731.28452006981</v>
      </c>
      <c r="BG33" s="173" t="n">
        <f aca="false">BD33/24</f>
        <v>40.6666666666667</v>
      </c>
      <c r="BH33" s="115" t="n">
        <v>0</v>
      </c>
      <c r="BI33" s="116" t="n">
        <v>0</v>
      </c>
      <c r="BJ33" s="117" t="n">
        <v>22</v>
      </c>
      <c r="BK33" s="118" t="n">
        <v>25.1</v>
      </c>
      <c r="BL33" s="118" t="n">
        <v>21.8</v>
      </c>
      <c r="BM33" s="118" t="n">
        <v>28.5</v>
      </c>
      <c r="BN33" s="113" t="n">
        <v>986.9</v>
      </c>
      <c r="BO33" s="118" t="n">
        <v>50.06</v>
      </c>
      <c r="BP33" s="119" t="n">
        <v>0.931</v>
      </c>
      <c r="BQ33" s="118" t="n">
        <v>94.07</v>
      </c>
      <c r="BR33" s="117" t="n">
        <v>87.24</v>
      </c>
      <c r="BS33" s="113" t="n">
        <v>12314</v>
      </c>
      <c r="BT33" s="113" t="n">
        <v>12078</v>
      </c>
      <c r="BU33" s="224" t="n">
        <f aca="false">BT33-BS33</f>
        <v>-236</v>
      </c>
      <c r="BV33" s="113" t="n">
        <f aca="false">BH33+BI33</f>
        <v>0</v>
      </c>
      <c r="BW33" s="114" t="n">
        <v>0</v>
      </c>
      <c r="BX33" s="114" t="n">
        <v>0</v>
      </c>
      <c r="BZ33" s="114" t="n">
        <v>24</v>
      </c>
      <c r="CA33" s="114" t="n">
        <v>6.3</v>
      </c>
      <c r="CC33" s="114" t="n">
        <v>2.1</v>
      </c>
      <c r="CD33" s="114" t="n">
        <v>4.2</v>
      </c>
      <c r="CE33" s="114" t="n">
        <v>2.1</v>
      </c>
      <c r="CF33" s="114" t="n">
        <v>0</v>
      </c>
    </row>
    <row r="34" customFormat="false" ht="15" hidden="false" customHeight="false" outlineLevel="0" collapsed="false">
      <c r="A34" s="243"/>
      <c r="B34" s="91" t="n">
        <v>43340</v>
      </c>
      <c r="C34" s="92" t="n">
        <v>94</v>
      </c>
      <c r="D34" s="93" t="n">
        <v>0.606</v>
      </c>
      <c r="E34" s="94" t="n">
        <v>78.1</v>
      </c>
      <c r="F34" s="95" t="n">
        <v>103</v>
      </c>
      <c r="G34" s="95" t="n">
        <v>84</v>
      </c>
      <c r="H34" s="96" t="n">
        <v>24</v>
      </c>
      <c r="I34" s="96" t="n">
        <v>0</v>
      </c>
      <c r="J34" s="96" t="n">
        <v>24</v>
      </c>
      <c r="K34" s="96" t="n">
        <v>0</v>
      </c>
      <c r="L34" s="97" t="n">
        <v>0</v>
      </c>
      <c r="M34" s="97" t="n">
        <v>0</v>
      </c>
      <c r="N34" s="97" t="n">
        <v>0</v>
      </c>
      <c r="O34" s="97" t="n">
        <v>0</v>
      </c>
      <c r="P34" s="97" t="n">
        <v>0</v>
      </c>
      <c r="Q34" s="112" t="n">
        <v>0</v>
      </c>
      <c r="R34" s="203" t="n">
        <v>3460</v>
      </c>
      <c r="S34" s="112" t="n">
        <v>2924</v>
      </c>
      <c r="T34" s="112" t="n">
        <v>2924</v>
      </c>
      <c r="U34" s="112" t="n">
        <v>2853</v>
      </c>
      <c r="V34" s="216" t="n">
        <v>2954</v>
      </c>
      <c r="W34" s="96" t="n">
        <v>40</v>
      </c>
      <c r="X34" s="96" t="n">
        <v>0</v>
      </c>
      <c r="Y34" s="96" t="n">
        <v>43</v>
      </c>
      <c r="Z34" s="221" t="n">
        <v>0</v>
      </c>
      <c r="AA34" s="221" t="n">
        <v>57</v>
      </c>
      <c r="AB34" s="97" t="n">
        <v>0</v>
      </c>
      <c r="AC34" s="100" t="n">
        <f aca="false">V34-U34+AZ34</f>
        <v>101</v>
      </c>
      <c r="AD34" s="101" t="n">
        <f aca="false">U34-T34</f>
        <v>-71</v>
      </c>
      <c r="AE34" s="95" t="n">
        <v>125</v>
      </c>
      <c r="AF34" s="102" t="n">
        <f aca="false">IF(AE34&gt;0, V34/(AE34*24),"no data")</f>
        <v>0.984666666666667</v>
      </c>
      <c r="AG34" s="103" t="n">
        <f aca="false">IF(R34&gt;0,R34/24,"no data")</f>
        <v>144.166666666667</v>
      </c>
      <c r="AH34" s="102" t="n">
        <f aca="false">IF(U34&gt;0,(U34/R34),"no data")</f>
        <v>0.824566473988439</v>
      </c>
      <c r="AI34" s="104" t="n">
        <f aca="false">IF(U34&gt;0,(1440-((W34*X34)+(Y34*Z34)+(AA34*AB34))/(W34+Y34+AA34))/1440,"no data")</f>
        <v>1</v>
      </c>
      <c r="AJ34" s="105" t="n">
        <f aca="false">IF(U34&gt;0,(1440-((X34*W34+AT34*AU34)+(Z34*Y34+AV34*AW34)+(AA34*AB34+AX34*AY34))/(W34+Y34+AA34))/1440,"no data")</f>
        <v>0.885714285714286</v>
      </c>
      <c r="AK34" s="210" t="n">
        <v>9.243</v>
      </c>
      <c r="AL34" s="211" t="n">
        <v>207.04</v>
      </c>
      <c r="AM34" s="94" t="n">
        <f aca="false">AK34*AL34</f>
        <v>1913.67072</v>
      </c>
      <c r="AN34" s="210" t="n">
        <v>23.26899</v>
      </c>
      <c r="AO34" s="231" t="n">
        <v>980.701354033845</v>
      </c>
      <c r="AP34" s="109" t="n">
        <f aca="false">AN34*AO34</f>
        <v>22819.93</v>
      </c>
      <c r="AQ34" s="130" t="n">
        <f aca="false">IF(U34&gt;0,((((AK34*AL34)+(AN34*AO34))/(U34*1000))*1000000),"no data")</f>
        <v>8669.33078163337</v>
      </c>
      <c r="AR34" s="111" t="n">
        <f aca="false">IF(S34&gt;0,S34/24, "no data")</f>
        <v>121.833333333333</v>
      </c>
      <c r="AS34" s="222"/>
      <c r="AT34" s="95" t="n">
        <v>0</v>
      </c>
      <c r="AU34" s="112" t="n">
        <v>0</v>
      </c>
      <c r="AV34" s="112" t="n">
        <v>0</v>
      </c>
      <c r="AW34" s="95" t="n">
        <v>0</v>
      </c>
      <c r="AX34" s="112" t="n">
        <v>16</v>
      </c>
      <c r="AY34" s="95" t="n">
        <v>1440</v>
      </c>
      <c r="AZ34" s="95" t="n">
        <v>0</v>
      </c>
      <c r="BA34" s="223"/>
      <c r="BB34" s="113" t="n">
        <v>951</v>
      </c>
      <c r="BC34" s="113" t="n">
        <v>1028</v>
      </c>
      <c r="BD34" s="113" t="n">
        <v>975</v>
      </c>
      <c r="BE34" s="113" t="n">
        <f aca="false">BC34-BB34</f>
        <v>77</v>
      </c>
      <c r="BF34" s="113" t="n">
        <f aca="false">AQ34</f>
        <v>8669.33078163337</v>
      </c>
      <c r="BG34" s="173" t="n">
        <f aca="false">BD34/24</f>
        <v>40.625</v>
      </c>
      <c r="BH34" s="115" t="n">
        <v>0</v>
      </c>
      <c r="BI34" s="116" t="n">
        <v>0</v>
      </c>
      <c r="BJ34" s="117" t="n">
        <v>22</v>
      </c>
      <c r="BK34" s="118" t="n">
        <v>24.62</v>
      </c>
      <c r="BL34" s="118" t="n">
        <v>21.23</v>
      </c>
      <c r="BM34" s="118" t="n">
        <v>27.94</v>
      </c>
      <c r="BN34" s="113" t="n">
        <v>988.17</v>
      </c>
      <c r="BO34" s="118" t="n">
        <v>50.08</v>
      </c>
      <c r="BP34" s="119" t="n">
        <v>0.9315</v>
      </c>
      <c r="BQ34" s="118" t="n">
        <v>93.41</v>
      </c>
      <c r="BR34" s="117" t="n">
        <v>87.24</v>
      </c>
      <c r="BS34" s="113" t="n">
        <v>12162</v>
      </c>
      <c r="BT34" s="113" t="n">
        <v>11926</v>
      </c>
      <c r="BU34" s="224" t="n">
        <f aca="false">BT34-BS34</f>
        <v>-236</v>
      </c>
      <c r="BV34" s="113" t="n">
        <f aca="false">BH34+BI34</f>
        <v>0</v>
      </c>
      <c r="BW34" s="114" t="n">
        <v>0</v>
      </c>
      <c r="BX34" s="114" t="n">
        <v>0</v>
      </c>
      <c r="BZ34" s="114" t="n">
        <v>22.28</v>
      </c>
      <c r="CA34" s="114" t="n">
        <v>6.17</v>
      </c>
      <c r="CC34" s="114" t="n">
        <v>2.1</v>
      </c>
      <c r="CD34" s="114" t="n">
        <v>4.3</v>
      </c>
      <c r="CE34" s="114" t="n">
        <v>2</v>
      </c>
      <c r="CF34" s="114" t="n">
        <v>0</v>
      </c>
    </row>
    <row r="35" customFormat="false" ht="15" hidden="false" customHeight="false" outlineLevel="0" collapsed="false">
      <c r="A35" s="243"/>
      <c r="B35" s="91" t="n">
        <v>43341</v>
      </c>
      <c r="C35" s="92" t="n">
        <v>94.5</v>
      </c>
      <c r="D35" s="93" t="n">
        <v>0.597</v>
      </c>
      <c r="E35" s="94" t="n">
        <v>77.8</v>
      </c>
      <c r="F35" s="95" t="n">
        <v>104</v>
      </c>
      <c r="G35" s="95" t="n">
        <v>84</v>
      </c>
      <c r="H35" s="96" t="n">
        <v>24</v>
      </c>
      <c r="I35" s="96" t="n">
        <v>0</v>
      </c>
      <c r="J35" s="96" t="n">
        <v>24</v>
      </c>
      <c r="K35" s="96" t="n">
        <v>0</v>
      </c>
      <c r="L35" s="97" t="n">
        <v>0</v>
      </c>
      <c r="M35" s="97" t="n">
        <v>0</v>
      </c>
      <c r="N35" s="97" t="n">
        <v>0</v>
      </c>
      <c r="O35" s="97" t="n">
        <v>0</v>
      </c>
      <c r="P35" s="97" t="n">
        <v>0</v>
      </c>
      <c r="Q35" s="112" t="n">
        <v>0</v>
      </c>
      <c r="R35" s="203" t="n">
        <v>3453</v>
      </c>
      <c r="S35" s="112" t="n">
        <v>2920</v>
      </c>
      <c r="T35" s="112" t="n">
        <v>2920</v>
      </c>
      <c r="U35" s="112" t="n">
        <v>2845</v>
      </c>
      <c r="V35" s="216" t="n">
        <v>2945</v>
      </c>
      <c r="W35" s="96" t="n">
        <v>41</v>
      </c>
      <c r="X35" s="96" t="n">
        <v>0</v>
      </c>
      <c r="Y35" s="96" t="n">
        <v>43</v>
      </c>
      <c r="Z35" s="221" t="n">
        <v>0</v>
      </c>
      <c r="AA35" s="221" t="n">
        <v>57</v>
      </c>
      <c r="AB35" s="97" t="n">
        <v>0</v>
      </c>
      <c r="AC35" s="100" t="n">
        <f aca="false">V35-U35+AZ35</f>
        <v>100</v>
      </c>
      <c r="AD35" s="101" t="n">
        <f aca="false">U35-T35</f>
        <v>-75</v>
      </c>
      <c r="AE35" s="95" t="n">
        <v>126</v>
      </c>
      <c r="AF35" s="102" t="n">
        <f aca="false">IF(AE35&gt;0, V35/(AE35*24),"no data")</f>
        <v>0.973875661375661</v>
      </c>
      <c r="AG35" s="103" t="n">
        <f aca="false">IF(R35&gt;0,R35/24,"no data")</f>
        <v>143.875</v>
      </c>
      <c r="AH35" s="102" t="n">
        <f aca="false">IF(U35&gt;0,(U35/R35),"no data")</f>
        <v>0.823921227917753</v>
      </c>
      <c r="AI35" s="104" t="n">
        <f aca="false">IF(U35&gt;0,(1440-((W35*X35)+(Y35*Z35)+(AA35*AB35))/(W35+Y35+AA35))/1440,"no data")</f>
        <v>1</v>
      </c>
      <c r="AJ35" s="105" t="n">
        <f aca="false">IF(U35&gt;0,(1440-((X35*W35+AT35*AU35)+(Z35*Y35+AV35*AW35)+(AA35*AB35+AX35*AY35))/(W35+Y35+AA35))/1440,"no data")</f>
        <v>0.879432624113475</v>
      </c>
      <c r="AK35" s="210" t="n">
        <v>9.272</v>
      </c>
      <c r="AL35" s="211" t="n">
        <v>204.93</v>
      </c>
      <c r="AM35" s="94" t="n">
        <f aca="false">AK35*AL35</f>
        <v>1900.11096</v>
      </c>
      <c r="AN35" s="210" t="n">
        <v>23.09135</v>
      </c>
      <c r="AO35" s="231" t="n">
        <v>998.977539208405</v>
      </c>
      <c r="AP35" s="109" t="n">
        <f aca="false">AN35*AO35</f>
        <v>23067.74</v>
      </c>
      <c r="AQ35" s="130" t="n">
        <f aca="false">IF(U35&gt;0,((((AK35*AL35)+(AN35*AO35))/(U35*1000))*1000000),"no data")</f>
        <v>8776.04603163445</v>
      </c>
      <c r="AR35" s="111" t="n">
        <f aca="false">IF(S35&gt;0,S35/24, "no data")</f>
        <v>121.666666666667</v>
      </c>
      <c r="AS35" s="222"/>
      <c r="AT35" s="95" t="n">
        <v>0</v>
      </c>
      <c r="AU35" s="112" t="n">
        <v>0</v>
      </c>
      <c r="AV35" s="112" t="n">
        <v>0</v>
      </c>
      <c r="AW35" s="95" t="n">
        <v>0</v>
      </c>
      <c r="AX35" s="112" t="n">
        <v>17</v>
      </c>
      <c r="AY35" s="95" t="n">
        <v>1440</v>
      </c>
      <c r="AZ35" s="95" t="n">
        <v>0</v>
      </c>
      <c r="BA35" s="223"/>
      <c r="BB35" s="113" t="n">
        <v>945</v>
      </c>
      <c r="BC35" s="113" t="n">
        <v>1027</v>
      </c>
      <c r="BD35" s="113" t="n">
        <v>973</v>
      </c>
      <c r="BE35" s="113" t="n">
        <f aca="false">BC35-BB35</f>
        <v>82</v>
      </c>
      <c r="BF35" s="113" t="n">
        <f aca="false">AQ35</f>
        <v>8776.04603163445</v>
      </c>
      <c r="BG35" s="173" t="n">
        <f aca="false">BD35/24</f>
        <v>40.5416666666667</v>
      </c>
      <c r="BH35" s="115" t="n">
        <v>0</v>
      </c>
      <c r="BI35" s="116" t="n">
        <v>0</v>
      </c>
      <c r="BJ35" s="117" t="n">
        <v>28.9</v>
      </c>
      <c r="BK35" s="118" t="n">
        <v>24.31</v>
      </c>
      <c r="BL35" s="118" t="n">
        <v>20.97</v>
      </c>
      <c r="BM35" s="118" t="n">
        <v>27.9</v>
      </c>
      <c r="BN35" s="113" t="n">
        <v>988.1</v>
      </c>
      <c r="BO35" s="118" t="n">
        <v>50.09</v>
      </c>
      <c r="BP35" s="119" t="n">
        <v>0.9313</v>
      </c>
      <c r="BQ35" s="118" t="n">
        <v>93.7</v>
      </c>
      <c r="BR35" s="117" t="n">
        <v>87.22</v>
      </c>
      <c r="BS35" s="113" t="n">
        <v>12073</v>
      </c>
      <c r="BT35" s="113" t="n">
        <v>11846</v>
      </c>
      <c r="BU35" s="224" t="n">
        <f aca="false">BT35-BS35</f>
        <v>-227</v>
      </c>
      <c r="BV35" s="113" t="n">
        <f aca="false">BH35+BI35</f>
        <v>0</v>
      </c>
      <c r="BW35" s="114" t="n">
        <v>0</v>
      </c>
      <c r="BX35" s="114" t="n">
        <v>0</v>
      </c>
      <c r="BZ35" s="114" t="n">
        <v>18.13</v>
      </c>
      <c r="CA35" s="114" t="n">
        <v>6.72</v>
      </c>
      <c r="CC35" s="114" t="n">
        <v>2.1</v>
      </c>
      <c r="CD35" s="114" t="n">
        <v>4.3</v>
      </c>
      <c r="CE35" s="114" t="n">
        <v>2.1</v>
      </c>
      <c r="CF35" s="114" t="n">
        <v>0</v>
      </c>
    </row>
    <row r="36" customFormat="false" ht="15" hidden="false" customHeight="false" outlineLevel="0" collapsed="false">
      <c r="A36" s="243"/>
      <c r="B36" s="91" t="n">
        <v>43342</v>
      </c>
      <c r="C36" s="92" t="n">
        <v>93.6</v>
      </c>
      <c r="D36" s="93" t="n">
        <v>0.619</v>
      </c>
      <c r="E36" s="94" t="n">
        <v>78.4</v>
      </c>
      <c r="F36" s="95" t="n">
        <v>103</v>
      </c>
      <c r="G36" s="95" t="n">
        <v>84</v>
      </c>
      <c r="H36" s="96" t="n">
        <v>24</v>
      </c>
      <c r="I36" s="96" t="n">
        <v>0</v>
      </c>
      <c r="J36" s="96" t="n">
        <v>24</v>
      </c>
      <c r="K36" s="96" t="n">
        <v>0</v>
      </c>
      <c r="L36" s="97" t="n">
        <v>0</v>
      </c>
      <c r="M36" s="97" t="n">
        <v>0</v>
      </c>
      <c r="N36" s="97" t="n">
        <v>0</v>
      </c>
      <c r="O36" s="97" t="n">
        <v>0</v>
      </c>
      <c r="P36" s="97" t="n">
        <v>0</v>
      </c>
      <c r="Q36" s="112" t="n">
        <v>0</v>
      </c>
      <c r="R36" s="203" t="n">
        <v>3461</v>
      </c>
      <c r="S36" s="112" t="n">
        <v>2947</v>
      </c>
      <c r="T36" s="112" t="n">
        <v>2947</v>
      </c>
      <c r="U36" s="112" t="n">
        <v>2875</v>
      </c>
      <c r="V36" s="216" t="n">
        <v>2974</v>
      </c>
      <c r="W36" s="96" t="n">
        <v>40</v>
      </c>
      <c r="X36" s="96" t="n">
        <v>0</v>
      </c>
      <c r="Y36" s="96" t="n">
        <v>43</v>
      </c>
      <c r="Z36" s="221" t="n">
        <v>0</v>
      </c>
      <c r="AA36" s="221" t="n">
        <v>57</v>
      </c>
      <c r="AB36" s="97" t="n">
        <v>0</v>
      </c>
      <c r="AC36" s="100" t="n">
        <f aca="false">V36-U36+AZ36</f>
        <v>99</v>
      </c>
      <c r="AD36" s="101" t="n">
        <f aca="false">U36-T36</f>
        <v>-72</v>
      </c>
      <c r="AE36" s="95" t="n">
        <v>125</v>
      </c>
      <c r="AF36" s="102" t="n">
        <f aca="false">IF(AE36&gt;0, V36/(AE36*24),"no data")</f>
        <v>0.991333333333333</v>
      </c>
      <c r="AG36" s="103" t="n">
        <f aca="false">IF(R36&gt;0,R36/24,"no data")</f>
        <v>144.208333333333</v>
      </c>
      <c r="AH36" s="102" t="n">
        <f aca="false">IF(U36&gt;0,(U36/R36),"no data")</f>
        <v>0.83068477318694</v>
      </c>
      <c r="AI36" s="104" t="n">
        <f aca="false">IF(U36&gt;0,(1440-((W36*X36)+(Y36*Z36)+(AA36*AB36))/(W36+Y36+AA36))/1440,"no data")</f>
        <v>1</v>
      </c>
      <c r="AJ36" s="105" t="n">
        <f aca="false">IF(U36&gt;0,(1440-((X36*W36+AT36*AU36)+(Z36*Y36+AV36*AW36)+(AA36*AB36+AX36*AY36))/(W36+Y36+AA36))/1440,"no data")</f>
        <v>0.885714285714286</v>
      </c>
      <c r="AK36" s="210" t="n">
        <v>9.284</v>
      </c>
      <c r="AL36" s="211" t="n">
        <v>206.72</v>
      </c>
      <c r="AM36" s="94" t="n">
        <f aca="false">AK36*AL36</f>
        <v>1919.18848</v>
      </c>
      <c r="AN36" s="210" t="n">
        <v>23.31465</v>
      </c>
      <c r="AO36" s="225" t="n">
        <v>1000.44131050648</v>
      </c>
      <c r="AP36" s="109" t="n">
        <f aca="false">AN36*AO36</f>
        <v>23324.939</v>
      </c>
      <c r="AQ36" s="130" t="n">
        <f aca="false">IF(U36&gt;0,((((AK36*AL36)+(AN36*AO36))/(U36*1000))*1000000),"no data")</f>
        <v>8780.56608</v>
      </c>
      <c r="AR36" s="111" t="n">
        <f aca="false">IF(S36&gt;0,S36/24, "no data")</f>
        <v>122.791666666667</v>
      </c>
      <c r="AS36" s="222"/>
      <c r="AT36" s="95" t="n">
        <v>0</v>
      </c>
      <c r="AU36" s="112" t="n">
        <v>0</v>
      </c>
      <c r="AV36" s="112" t="n">
        <v>0</v>
      </c>
      <c r="AW36" s="95" t="n">
        <v>0</v>
      </c>
      <c r="AX36" s="112" t="n">
        <v>16</v>
      </c>
      <c r="AY36" s="95" t="n">
        <v>1440</v>
      </c>
      <c r="AZ36" s="95" t="n">
        <v>0</v>
      </c>
      <c r="BA36" s="223"/>
      <c r="BB36" s="113" t="n">
        <v>977</v>
      </c>
      <c r="BC36" s="113" t="n">
        <v>1023</v>
      </c>
      <c r="BD36" s="113" t="n">
        <v>974</v>
      </c>
      <c r="BE36" s="113" t="n">
        <f aca="false">BC36-BB36</f>
        <v>46</v>
      </c>
      <c r="BF36" s="113" t="n">
        <f aca="false">AQ36</f>
        <v>8780.56608</v>
      </c>
      <c r="BG36" s="173" t="n">
        <f aca="false">BD36/24</f>
        <v>40.5833333333333</v>
      </c>
      <c r="BH36" s="115" t="n">
        <v>0</v>
      </c>
      <c r="BI36" s="116" t="n">
        <v>0</v>
      </c>
      <c r="BJ36" s="117" t="n">
        <v>28.8</v>
      </c>
      <c r="BK36" s="118" t="n">
        <v>24.81</v>
      </c>
      <c r="BL36" s="118" t="n">
        <v>20.92</v>
      </c>
      <c r="BM36" s="118" t="n">
        <v>27.9</v>
      </c>
      <c r="BN36" s="113" t="n">
        <v>985.83</v>
      </c>
      <c r="BO36" s="118" t="n">
        <v>50.05</v>
      </c>
      <c r="BP36" s="119" t="n">
        <v>0.9311</v>
      </c>
      <c r="BQ36" s="118" t="n">
        <v>96.97</v>
      </c>
      <c r="BR36" s="117" t="n">
        <v>87.31</v>
      </c>
      <c r="BS36" s="113" t="n">
        <v>11926</v>
      </c>
      <c r="BT36" s="113" t="n">
        <v>11856</v>
      </c>
      <c r="BU36" s="224" t="n">
        <f aca="false">BT36-BS36</f>
        <v>-70</v>
      </c>
      <c r="BV36" s="113" t="n">
        <f aca="false">BH36+BI36</f>
        <v>0</v>
      </c>
      <c r="BW36" s="114" t="n">
        <v>0</v>
      </c>
      <c r="BX36" s="114" t="n">
        <v>0</v>
      </c>
      <c r="BZ36" s="114" t="n">
        <v>24</v>
      </c>
      <c r="CA36" s="114" t="n">
        <v>6.67</v>
      </c>
      <c r="CC36" s="114" t="n">
        <v>2.1</v>
      </c>
      <c r="CD36" s="114" t="n">
        <v>4.5</v>
      </c>
      <c r="CE36" s="114" t="n">
        <v>2</v>
      </c>
      <c r="CF36" s="114" t="n">
        <v>0</v>
      </c>
    </row>
    <row r="37" customFormat="false" ht="15" hidden="false" customHeight="false" outlineLevel="0" collapsed="false">
      <c r="A37" s="243"/>
      <c r="B37" s="91" t="n">
        <v>43343</v>
      </c>
      <c r="C37" s="92" t="n">
        <v>91.77</v>
      </c>
      <c r="D37" s="93" t="n">
        <v>0.6443</v>
      </c>
      <c r="E37" s="94" t="n">
        <v>76.76</v>
      </c>
      <c r="F37" s="95" t="n">
        <v>99.2</v>
      </c>
      <c r="G37" s="95" t="n">
        <v>85.6</v>
      </c>
      <c r="H37" s="96" t="n">
        <v>24</v>
      </c>
      <c r="I37" s="96" t="n">
        <v>0</v>
      </c>
      <c r="J37" s="96" t="n">
        <v>24</v>
      </c>
      <c r="K37" s="96" t="n">
        <v>0</v>
      </c>
      <c r="L37" s="97" t="n">
        <v>0</v>
      </c>
      <c r="M37" s="97" t="n">
        <v>0</v>
      </c>
      <c r="N37" s="97" t="n">
        <v>0</v>
      </c>
      <c r="O37" s="97" t="n">
        <v>0</v>
      </c>
      <c r="P37" s="97" t="n">
        <v>0</v>
      </c>
      <c r="Q37" s="95" t="n">
        <v>0</v>
      </c>
      <c r="R37" s="203" t="n">
        <v>3481</v>
      </c>
      <c r="S37" s="112" t="n">
        <v>2955</v>
      </c>
      <c r="T37" s="112" t="n">
        <v>2955</v>
      </c>
      <c r="U37" s="112" t="n">
        <v>2889</v>
      </c>
      <c r="V37" s="216" t="n">
        <v>2986</v>
      </c>
      <c r="W37" s="96" t="n">
        <v>41</v>
      </c>
      <c r="X37" s="96" t="n">
        <v>0</v>
      </c>
      <c r="Y37" s="96" t="n">
        <v>43</v>
      </c>
      <c r="Z37" s="221" t="n">
        <v>0</v>
      </c>
      <c r="AA37" s="221" t="n">
        <v>57</v>
      </c>
      <c r="AB37" s="97" t="n">
        <v>0</v>
      </c>
      <c r="AC37" s="100" t="n">
        <f aca="false">V37-U37+AZ37</f>
        <v>97</v>
      </c>
      <c r="AD37" s="101" t="n">
        <f aca="false">U37-T37</f>
        <v>-66</v>
      </c>
      <c r="AE37" s="95" t="n">
        <v>126</v>
      </c>
      <c r="AF37" s="102" t="n">
        <f aca="false">IF(AE37&gt;0, V37/(AE37*24),"no data")</f>
        <v>0.987433862433862</v>
      </c>
      <c r="AG37" s="103" t="n">
        <f aca="false">IF(R37&gt;0,R37/24,"no data")</f>
        <v>145.041666666667</v>
      </c>
      <c r="AH37" s="102" t="n">
        <f aca="false">IF(U37&gt;0,(U37/R37),"no data")</f>
        <v>0.829933927032462</v>
      </c>
      <c r="AI37" s="104" t="n">
        <f aca="false">IF(U37&gt;0,(1440-((W37*X37)+(Y37*Z37)+(AA37*AB37))/(W37+Y37+AA37))/1440,"no data")</f>
        <v>1</v>
      </c>
      <c r="AJ37" s="105" t="n">
        <f aca="false">IF(U37&gt;0,(1440-((X37*W37+AT37*AU37)+(Z37*Y37+AV37*AW37)+(AA37*AB37+AX37*AY37))/(W37+Y37+AA37))/1440,"no data")</f>
        <v>0.886524822695036</v>
      </c>
      <c r="AK37" s="210" t="n">
        <v>9.252</v>
      </c>
      <c r="AL37" s="211" t="n">
        <v>205.73</v>
      </c>
      <c r="AM37" s="94" t="n">
        <f aca="false">AK37*AL37</f>
        <v>1903.41396</v>
      </c>
      <c r="AN37" s="210" t="n">
        <v>23.54199</v>
      </c>
      <c r="AO37" s="225" t="n">
        <v>1001.5993125475</v>
      </c>
      <c r="AP37" s="109" t="n">
        <f aca="false">AN37*AO37</f>
        <v>23579.641</v>
      </c>
      <c r="AQ37" s="130" t="n">
        <f aca="false">IF(U37&gt;0,((((AK37*AL37)+(AN37*AO37))/(U37*1000))*1000000),"no data")</f>
        <v>8820.71822776047</v>
      </c>
      <c r="AR37" s="111" t="n">
        <f aca="false">IF(S37&gt;0,S37/24, "no data")</f>
        <v>123.125</v>
      </c>
      <c r="AS37" s="222"/>
      <c r="AT37" s="95" t="n">
        <v>0</v>
      </c>
      <c r="AU37" s="112" t="n">
        <v>0</v>
      </c>
      <c r="AV37" s="112" t="n">
        <v>0</v>
      </c>
      <c r="AW37" s="95" t="n">
        <v>0</v>
      </c>
      <c r="AX37" s="112" t="n">
        <v>16</v>
      </c>
      <c r="AY37" s="95" t="n">
        <v>1440</v>
      </c>
      <c r="AZ37" s="95" t="n">
        <v>0</v>
      </c>
      <c r="BA37" s="223"/>
      <c r="BB37" s="113" t="n">
        <v>980</v>
      </c>
      <c r="BC37" s="113" t="n">
        <v>1028</v>
      </c>
      <c r="BD37" s="113" t="n">
        <v>978</v>
      </c>
      <c r="BE37" s="113" t="n">
        <f aca="false">BC37-BB37</f>
        <v>48</v>
      </c>
      <c r="BF37" s="113" t="n">
        <f aca="false">AQ37</f>
        <v>8820.71822776047</v>
      </c>
      <c r="BG37" s="173" t="n">
        <f aca="false">BD37/24</f>
        <v>40.75</v>
      </c>
      <c r="BH37" s="115" t="n">
        <v>0</v>
      </c>
      <c r="BI37" s="116" t="n">
        <v>0</v>
      </c>
      <c r="BJ37" s="117" t="n">
        <v>28.98</v>
      </c>
      <c r="BK37" s="118" t="n">
        <v>25.04</v>
      </c>
      <c r="BL37" s="118" t="n">
        <v>21.17</v>
      </c>
      <c r="BM37" s="118" t="n">
        <v>27.96</v>
      </c>
      <c r="BN37" s="113" t="n">
        <v>985.6</v>
      </c>
      <c r="BO37" s="118" t="n">
        <v>50.04</v>
      </c>
      <c r="BP37" s="119" t="n">
        <v>0.932</v>
      </c>
      <c r="BQ37" s="118" t="n">
        <v>96.96</v>
      </c>
      <c r="BR37" s="117" t="n">
        <v>87.2</v>
      </c>
      <c r="BS37" s="113" t="n">
        <v>11977</v>
      </c>
      <c r="BT37" s="113" t="n">
        <v>11898</v>
      </c>
      <c r="BU37" s="224" t="n">
        <f aca="false">BT37-BS37</f>
        <v>-79</v>
      </c>
      <c r="BV37" s="113" t="n">
        <f aca="false">BH37+BI37</f>
        <v>0</v>
      </c>
      <c r="BW37" s="114" t="n">
        <v>0</v>
      </c>
      <c r="BX37" s="114" t="n">
        <v>0</v>
      </c>
      <c r="BZ37" s="114" t="n">
        <v>24</v>
      </c>
      <c r="CA37" s="114" t="n">
        <v>6.5</v>
      </c>
      <c r="CC37" s="114" t="n">
        <v>2.1</v>
      </c>
      <c r="CD37" s="114" t="n">
        <v>4.65</v>
      </c>
      <c r="CE37" s="114" t="n">
        <v>2.1</v>
      </c>
      <c r="CF37" s="114" t="n">
        <v>0</v>
      </c>
    </row>
    <row r="38" customFormat="false" ht="15" hidden="false" customHeight="false" outlineLevel="0" collapsed="false">
      <c r="A38" s="243"/>
      <c r="B38" s="91" t="n">
        <v>43344</v>
      </c>
      <c r="C38" s="92"/>
      <c r="D38" s="93"/>
      <c r="E38" s="94"/>
      <c r="F38" s="95"/>
      <c r="G38" s="95"/>
      <c r="H38" s="96"/>
      <c r="I38" s="96"/>
      <c r="J38" s="96"/>
      <c r="K38" s="96"/>
      <c r="L38" s="97"/>
      <c r="M38" s="97"/>
      <c r="N38" s="97"/>
      <c r="O38" s="97"/>
      <c r="P38" s="97"/>
      <c r="Q38" s="92"/>
      <c r="R38" s="203"/>
      <c r="S38" s="112"/>
      <c r="T38" s="112"/>
      <c r="U38" s="112"/>
      <c r="V38" s="216"/>
      <c r="W38" s="96"/>
      <c r="X38" s="96"/>
      <c r="Y38" s="96"/>
      <c r="Z38" s="221"/>
      <c r="AA38" s="221"/>
      <c r="AB38" s="97"/>
      <c r="AC38" s="100" t="n">
        <f aca="false">V38-U38+AZ38</f>
        <v>0</v>
      </c>
      <c r="AD38" s="101" t="n">
        <f aca="false">U38-T38</f>
        <v>0</v>
      </c>
      <c r="AE38" s="95"/>
      <c r="AF38" s="102" t="str">
        <f aca="false">IF(AE38&gt;0, V38/(AE38*24),"no data")</f>
        <v>no data</v>
      </c>
      <c r="AG38" s="103" t="str">
        <f aca="false">IF(R38&gt;0,R38/24,"no data")</f>
        <v>no data</v>
      </c>
      <c r="AH38" s="102" t="str">
        <f aca="false">IF(U38&gt;0,(U38/R38),"no data")</f>
        <v>no data</v>
      </c>
      <c r="AI38" s="104" t="str">
        <f aca="false">IF(U38&gt;0,(1440-((W38*X38)+(Y38*Z38)+(AA38*AB38))/(W38+Y38+AA38))/1440,"no data")</f>
        <v>no data</v>
      </c>
      <c r="AJ38" s="105" t="str">
        <f aca="false">IF(U38&gt;0,(1440-((X38*W38+AT38*AU38)+(Z38*Y38+AV38*AW38)+(AA38*AB38+AX38*AY38))/(W38+Y38+AA38))/1440,"no data")</f>
        <v>no data</v>
      </c>
      <c r="AK38" s="210"/>
      <c r="AL38" s="211"/>
      <c r="AM38" s="94" t="n">
        <f aca="false">AK38*AL38</f>
        <v>0</v>
      </c>
      <c r="AN38" s="210"/>
      <c r="AO38" s="225"/>
      <c r="AP38" s="109" t="n">
        <f aca="false">AN38*AO38</f>
        <v>0</v>
      </c>
      <c r="AQ38" s="130" t="str">
        <f aca="false">IF(U38&gt;0,((((AK38*AL38)+(AN38*AO38))/(U38*1000))*1000000),"no data")</f>
        <v>no data</v>
      </c>
      <c r="AR38" s="111" t="str">
        <f aca="false">IF(S38&gt;0,S38/24, "no data")</f>
        <v>no data</v>
      </c>
      <c r="AS38" s="222"/>
      <c r="AT38" s="95"/>
      <c r="AU38" s="112"/>
      <c r="AV38" s="112"/>
      <c r="AW38" s="95"/>
      <c r="AX38" s="112"/>
      <c r="AY38" s="95"/>
      <c r="AZ38" s="95"/>
      <c r="BA38" s="223"/>
      <c r="BB38" s="113"/>
      <c r="BC38" s="113"/>
      <c r="BD38" s="113"/>
      <c r="BE38" s="113" t="n">
        <f aca="false">BC38-BB38</f>
        <v>0</v>
      </c>
      <c r="BF38" s="113" t="str">
        <f aca="false">AQ38</f>
        <v>no data</v>
      </c>
      <c r="BG38" s="173" t="n">
        <f aca="false">BD38/24</f>
        <v>0</v>
      </c>
      <c r="BH38" s="115"/>
      <c r="BI38" s="116"/>
      <c r="BJ38" s="117"/>
      <c r="BK38" s="118"/>
      <c r="BL38" s="118"/>
      <c r="BM38" s="118"/>
      <c r="BN38" s="113"/>
      <c r="BO38" s="118"/>
      <c r="BP38" s="119"/>
      <c r="BQ38" s="118"/>
      <c r="BR38" s="117"/>
      <c r="BS38" s="113"/>
      <c r="BT38" s="113"/>
      <c r="BU38" s="224" t="n">
        <f aca="false">BT38-BS38</f>
        <v>0</v>
      </c>
      <c r="BV38" s="113" t="n">
        <f aca="false">BH38+BI38</f>
        <v>0</v>
      </c>
      <c r="BW38" s="114"/>
      <c r="BX38" s="114"/>
      <c r="BZ38" s="114"/>
      <c r="CA38" s="114"/>
      <c r="CC38" s="114"/>
      <c r="CD38" s="114"/>
      <c r="CE38" s="114"/>
      <c r="CF38" s="114"/>
    </row>
    <row r="39" customFormat="false" ht="15.75" hidden="false" customHeight="false" outlineLevel="0" collapsed="false">
      <c r="A39" s="243"/>
      <c r="B39" s="91" t="n">
        <v>43345</v>
      </c>
      <c r="C39" s="92"/>
      <c r="D39" s="93"/>
      <c r="E39" s="94"/>
      <c r="F39" s="95"/>
      <c r="G39" s="95"/>
      <c r="H39" s="96"/>
      <c r="I39" s="96"/>
      <c r="J39" s="96"/>
      <c r="K39" s="96"/>
      <c r="L39" s="97"/>
      <c r="M39" s="97"/>
      <c r="N39" s="97"/>
      <c r="O39" s="97"/>
      <c r="P39" s="97"/>
      <c r="Q39" s="92"/>
      <c r="R39" s="203"/>
      <c r="S39" s="112"/>
      <c r="T39" s="112"/>
      <c r="U39" s="112"/>
      <c r="V39" s="216"/>
      <c r="W39" s="96"/>
      <c r="X39" s="96"/>
      <c r="Y39" s="96"/>
      <c r="Z39" s="221"/>
      <c r="AA39" s="221"/>
      <c r="AB39" s="97"/>
      <c r="AC39" s="100" t="n">
        <f aca="false">V39-U39+AZ39</f>
        <v>0</v>
      </c>
      <c r="AD39" s="101" t="n">
        <f aca="false">U39-T39</f>
        <v>0</v>
      </c>
      <c r="AE39" s="95"/>
      <c r="AF39" s="102" t="str">
        <f aca="false">IF(AE39&gt;0, V39/(AE39*24),"no data")</f>
        <v>no data</v>
      </c>
      <c r="AG39" s="103" t="str">
        <f aca="false">IF(R39&gt;0,R39/24,"no data")</f>
        <v>no data</v>
      </c>
      <c r="AH39" s="102" t="str">
        <f aca="false">IF(U39&gt;0,(U39/R39),"no data")</f>
        <v>no data</v>
      </c>
      <c r="AI39" s="104" t="str">
        <f aca="false">IF(U39&gt;0,(1440-((W39*X39)+(Y39*Z39)+(AA39*AB39))/(W39+Y39+AA39))/1440,"no data")</f>
        <v>no data</v>
      </c>
      <c r="AJ39" s="105" t="str">
        <f aca="false">IF(U39&gt;0,(1440-((X39*W39+AT39*AU39)+(Z39*Y39+AV39*AW39)+(AA39*AB39+AX39*AY39))/(W39+Y39+AA39))/1440,"no data")</f>
        <v>no data</v>
      </c>
      <c r="AK39" s="210"/>
      <c r="AL39" s="211"/>
      <c r="AM39" s="94" t="n">
        <f aca="false">AK39*AL39</f>
        <v>0</v>
      </c>
      <c r="AN39" s="210"/>
      <c r="AO39" s="228"/>
      <c r="AP39" s="109" t="n">
        <f aca="false">AN39*AO39</f>
        <v>0</v>
      </c>
      <c r="AQ39" s="130" t="str">
        <f aca="false">IF(U39&gt;0,((((AK39*AL39)+(AN39*AO39))/(U39*1000))*1000000),"no data")</f>
        <v>no data</v>
      </c>
      <c r="AR39" s="111" t="str">
        <f aca="false">IF(S39&gt;0,S39/24, "no data")</f>
        <v>no data</v>
      </c>
      <c r="AS39" s="222"/>
      <c r="AT39" s="95"/>
      <c r="AU39" s="112"/>
      <c r="AV39" s="112"/>
      <c r="AW39" s="95"/>
      <c r="AX39" s="112"/>
      <c r="AY39" s="95"/>
      <c r="AZ39" s="95"/>
      <c r="BA39" s="223"/>
      <c r="BB39" s="113"/>
      <c r="BC39" s="113"/>
      <c r="BD39" s="113"/>
      <c r="BE39" s="113" t="n">
        <f aca="false">BC39-BB39</f>
        <v>0</v>
      </c>
      <c r="BF39" s="113" t="str">
        <f aca="false">AQ39</f>
        <v>no data</v>
      </c>
      <c r="BG39" s="173" t="n">
        <f aca="false">BD39/24</f>
        <v>0</v>
      </c>
      <c r="BH39" s="115"/>
      <c r="BI39" s="116"/>
      <c r="BJ39" s="117"/>
      <c r="BK39" s="118"/>
      <c r="BL39" s="118"/>
      <c r="BM39" s="118"/>
      <c r="BN39" s="113"/>
      <c r="BO39" s="118"/>
      <c r="BP39" s="119"/>
      <c r="BQ39" s="118"/>
      <c r="BR39" s="117"/>
      <c r="BS39" s="113"/>
      <c r="BT39" s="113"/>
      <c r="BU39" s="224" t="n">
        <f aca="false">BT39-BS39</f>
        <v>0</v>
      </c>
      <c r="BV39" s="113" t="n">
        <f aca="false">BH39+BI39</f>
        <v>0</v>
      </c>
      <c r="BW39" s="114"/>
      <c r="BX39" s="114"/>
      <c r="BZ39" s="114"/>
      <c r="CA39" s="114"/>
      <c r="CC39" s="114"/>
      <c r="CD39" s="114"/>
      <c r="CE39" s="114"/>
      <c r="CF39" s="114"/>
    </row>
    <row r="40" customFormat="false" ht="15.75" hidden="false" customHeight="false" outlineLevel="0" collapsed="false">
      <c r="A40" s="305"/>
      <c r="B40" s="306" t="s">
        <v>156</v>
      </c>
      <c r="C40" s="307" t="n">
        <f aca="false">AVERAGE(C7:C37)</f>
        <v>92.6832258064516</v>
      </c>
      <c r="D40" s="307" t="n">
        <f aca="false">AVERAGE(D7:D37)*100</f>
        <v>65.4277419354839</v>
      </c>
      <c r="E40" s="307" t="n">
        <f aca="false">AVERAGE(E7:E37)</f>
        <v>79.1725161290323</v>
      </c>
      <c r="F40" s="307" t="n">
        <f aca="false">AVERAGE(F7:F37)</f>
        <v>100.490322580645</v>
      </c>
      <c r="G40" s="307" t="n">
        <f aca="false">AVERAGE(G7:G37)</f>
        <v>85.9225806451613</v>
      </c>
      <c r="H40" s="307" t="n">
        <f aca="false">SUM(H7:H37)+(INT(SUM(I7:I37)/60))</f>
        <v>732</v>
      </c>
      <c r="I40" s="307" t="n">
        <f aca="false">SUM(I7:I37)-(INT(SUM(I7:I37)/60)*60)</f>
        <v>56</v>
      </c>
      <c r="J40" s="307" t="n">
        <f aca="false">SUM(J7:J37)+(INT(SUM(K7:K37)/60))</f>
        <v>736</v>
      </c>
      <c r="K40" s="307" t="n">
        <f aca="false">SUM(K7:K37)-(INT(SUM(K7:K37)/60)*60)</f>
        <v>53</v>
      </c>
      <c r="L40" s="307" t="n">
        <f aca="false">SUM(L7:L37)-(INT(SUM(L7:L37)/60)*60)</f>
        <v>0</v>
      </c>
      <c r="M40" s="307" t="n">
        <f aca="false">SUM(M7:M37)-(INT(SUM(M7:M37)/60)*60)</f>
        <v>0</v>
      </c>
      <c r="N40" s="307" t="n">
        <f aca="false">SUM(N7:N37)-(INT(SUM(N7:N37)/60)*60)</f>
        <v>0</v>
      </c>
      <c r="O40" s="307" t="n">
        <f aca="false">SUM(O7:O37)-(INT(SUM(O7:O37)/60)*60)</f>
        <v>0</v>
      </c>
      <c r="P40" s="307" t="n">
        <f aca="false">SUM(P7:P37)-(INT(SUM(P7:P37)/60)*60)</f>
        <v>0</v>
      </c>
      <c r="Q40" s="307" t="n">
        <f aca="false">SUM(Q7:Q37)-(INT(SUM(Q7:Q37)/60)*60)</f>
        <v>0</v>
      </c>
      <c r="R40" s="309" t="n">
        <f aca="false">SUM(R7:R37)</f>
        <v>107602</v>
      </c>
      <c r="S40" s="309" t="n">
        <f aca="false">SUM(S7:S37)</f>
        <v>90008</v>
      </c>
      <c r="T40" s="309" t="n">
        <f aca="false">SUM(T7:T37)</f>
        <v>90008</v>
      </c>
      <c r="U40" s="396" t="n">
        <v>87978.92</v>
      </c>
      <c r="V40" s="309" t="n">
        <f aca="false">SUM(V7:V37)</f>
        <v>90825</v>
      </c>
      <c r="W40" s="309" t="n">
        <f aca="false">SUM(W7:W37)</f>
        <v>1232</v>
      </c>
      <c r="X40" s="309" t="n">
        <f aca="false">SUM(X7:X37)</f>
        <v>409</v>
      </c>
      <c r="Y40" s="309" t="n">
        <f aca="false">SUM(Y7:Y37)</f>
        <v>1327</v>
      </c>
      <c r="Z40" s="309" t="n">
        <f aca="false">SUM(Z7:Z37)</f>
        <v>124</v>
      </c>
      <c r="AA40" s="309" t="n">
        <f aca="false">SUM(AA7:AA37)</f>
        <v>1767</v>
      </c>
      <c r="AB40" s="309" t="n">
        <f aca="false">SUM(AB7:AB37)</f>
        <v>417</v>
      </c>
      <c r="AC40" s="312" t="n">
        <f aca="false">V40-U40+AZ40</f>
        <v>2850.08</v>
      </c>
      <c r="AD40" s="313" t="n">
        <f aca="false">(SUM($AD$7:$AD$37))</f>
        <v>-2219</v>
      </c>
      <c r="AE40" s="313" t="n">
        <f aca="false">AVERAGE(AE7:AE37)</f>
        <v>125.322580645161</v>
      </c>
      <c r="AF40" s="315" t="n">
        <f aca="false">AVERAGE(AF7:AF37)</f>
        <v>0.974114381705349</v>
      </c>
      <c r="AG40" s="315" t="n">
        <f aca="false">AVERAGE(AG7:AG37)</f>
        <v>144.626344086022</v>
      </c>
      <c r="AH40" s="315" t="n">
        <f aca="false">AVERAGE(AH7:AH37)</f>
        <v>0.815877942523514</v>
      </c>
      <c r="AI40" s="315" t="n">
        <f aca="false">AVERAGE(AI7:AI37)</f>
        <v>0.992648756187063</v>
      </c>
      <c r="AJ40" s="315" t="n">
        <f aca="false">AVERAGE(AJ7:AJ37)</f>
        <v>0.872531559061126</v>
      </c>
      <c r="AK40" s="316" t="n">
        <f aca="false">SUM(AK7:AK37)</f>
        <v>288.488</v>
      </c>
      <c r="AL40" s="315" t="n">
        <f aca="false">AVERAGE(AL7:AL37)</f>
        <v>193.661290322581</v>
      </c>
      <c r="AM40" s="315" t="n">
        <f aca="false">SUM(AM7:AM37)</f>
        <v>55740.90264</v>
      </c>
      <c r="AN40" s="316" t="n">
        <f aca="false">SUM(AN7:AN37)</f>
        <v>722.82577</v>
      </c>
      <c r="AO40" s="315" t="n">
        <f aca="false">AVERAGE(AO7:AO37)</f>
        <v>983.953695327632</v>
      </c>
      <c r="AP40" s="315" t="n">
        <f aca="false">SUM(AP7:AP37)</f>
        <v>711225.254</v>
      </c>
      <c r="AQ40" s="317" t="n">
        <f aca="false">((AM40+AP40))/(U40*1000)*1000000</f>
        <v>8717.6127717867</v>
      </c>
      <c r="AR40" s="393" t="n">
        <f aca="false">AVERAGE(AR7:AR37)</f>
        <v>120.978494623656</v>
      </c>
      <c r="AS40" s="36"/>
      <c r="AT40" s="319" t="n">
        <f aca="false">SUM(AT9:AT38)</f>
        <v>31</v>
      </c>
      <c r="AU40" s="319" t="n">
        <f aca="false">SUM(AU9:AU38)</f>
        <v>255</v>
      </c>
      <c r="AV40" s="319" t="n">
        <f aca="false">SUM(AV9:AV38)</f>
        <v>41</v>
      </c>
      <c r="AW40" s="319" t="n">
        <f aca="false">SUM(AW9:AW38)</f>
        <v>303</v>
      </c>
      <c r="AX40" s="319" t="n">
        <f aca="false">SUM(AX9:AX38)</f>
        <v>487</v>
      </c>
      <c r="AY40" s="319" t="n">
        <f aca="false">SUM(AY9:AY38)</f>
        <v>41532</v>
      </c>
      <c r="AZ40" s="319" t="n">
        <f aca="false">SUM(AZ9:AZ38)</f>
        <v>4</v>
      </c>
      <c r="BB40" s="320" t="n">
        <f aca="false">SUM(BB9:BB38)</f>
        <v>27303</v>
      </c>
      <c r="BC40" s="320" t="n">
        <f aca="false">SUM(BC9:BC38)</f>
        <v>29700</v>
      </c>
      <c r="BD40" s="320" t="n">
        <f aca="false">SUM(BD9:BD38)</f>
        <v>27861</v>
      </c>
      <c r="BE40" s="5" t="n">
        <f aca="false">(BC40-BB40)</f>
        <v>2397</v>
      </c>
      <c r="BF40" s="321" t="n">
        <f aca="false">AQ40</f>
        <v>8717.6127717867</v>
      </c>
      <c r="BG40" s="321" t="n">
        <f aca="false">AVERAGE(BG9:BG38)</f>
        <v>38.6958333333333</v>
      </c>
      <c r="BH40" s="321" t="n">
        <f aca="false">SUM(BH9:BH38)</f>
        <v>0</v>
      </c>
      <c r="BI40" s="321" t="n">
        <f aca="false">SUM(BI9:BI38)</f>
        <v>0</v>
      </c>
      <c r="BJ40" s="321" t="n">
        <f aca="false">AVERAGE(BJ9:BJ38)</f>
        <v>24.2455172413793</v>
      </c>
      <c r="BK40" s="321" t="n">
        <f aca="false">AVERAGE(BK9:BK38)</f>
        <v>24.8593103448276</v>
      </c>
      <c r="BL40" s="321" t="n">
        <f aca="false">AVERAGE(BL9:BL38)</f>
        <v>21.1058620689655</v>
      </c>
      <c r="BM40" s="321" t="n">
        <f aca="false">AVERAGE(BM9:BM38)</f>
        <v>29.2889655172414</v>
      </c>
      <c r="BN40" s="321" t="n">
        <f aca="false">AVERAGE(BN9:BN38)</f>
        <v>985.20724137931</v>
      </c>
      <c r="BO40" s="321" t="n">
        <f aca="false">AVERAGE(BO9:BO38)</f>
        <v>50.1027586206897</v>
      </c>
      <c r="BP40" s="321" t="n">
        <f aca="false">AVERAGE(BP9:BP38)</f>
        <v>0.930227586206896</v>
      </c>
      <c r="BQ40" s="321" t="n">
        <f aca="false">AVERAGE(BQ9:BQ38)</f>
        <v>94.3589655172414</v>
      </c>
      <c r="BR40" s="321" t="n">
        <f aca="false">AVERAGE(BR9:BR38)</f>
        <v>87.3272413793103</v>
      </c>
      <c r="BS40" s="321" t="n">
        <f aca="false">AVERAGE(BS9:BS38)</f>
        <v>12260.0344827586</v>
      </c>
      <c r="BT40" s="321" t="n">
        <f aca="false">AVERAGE(BT9:BT38)</f>
        <v>11969.3103448276</v>
      </c>
      <c r="BU40" s="5"/>
      <c r="BV40" s="322" t="n">
        <f aca="false">(SUM(BV11:BV39))</f>
        <v>0</v>
      </c>
      <c r="BW40" s="322" t="n">
        <f aca="false">(SUM(BW11:BW39))</f>
        <v>0</v>
      </c>
      <c r="BX40" s="322" t="n">
        <f aca="false">(SUM(BX11:BX39))</f>
        <v>0</v>
      </c>
      <c r="BY40" s="322"/>
      <c r="BZ40" s="322" t="n">
        <f aca="false">(SUM(BZ11:BZ39))</f>
        <v>586.11</v>
      </c>
      <c r="CA40" s="322" t="n">
        <f aca="false">(SUM(CA11:CA39))</f>
        <v>163.87</v>
      </c>
      <c r="CC40" s="322"/>
      <c r="CD40" s="322"/>
      <c r="CE40" s="322"/>
      <c r="CF40" s="322"/>
    </row>
    <row r="41" customFormat="false" ht="15.75" hidden="false" customHeight="false" outlineLevel="0" collapsed="false">
      <c r="A41" s="323"/>
      <c r="B41" s="324" t="s">
        <v>157</v>
      </c>
      <c r="C41" s="325" t="s">
        <v>158</v>
      </c>
      <c r="D41" s="326" t="s">
        <v>159</v>
      </c>
      <c r="E41" s="326"/>
      <c r="F41" s="327" t="s">
        <v>160</v>
      </c>
      <c r="G41" s="327" t="s">
        <v>161</v>
      </c>
      <c r="H41" s="327" t="s">
        <v>87</v>
      </c>
      <c r="I41" s="327" t="s">
        <v>88</v>
      </c>
      <c r="J41" s="327" t="s">
        <v>87</v>
      </c>
      <c r="K41" s="327" t="s">
        <v>88</v>
      </c>
      <c r="L41" s="327" t="s">
        <v>87</v>
      </c>
      <c r="M41" s="327" t="s">
        <v>88</v>
      </c>
      <c r="N41" s="327" t="s">
        <v>87</v>
      </c>
      <c r="O41" s="327" t="s">
        <v>88</v>
      </c>
      <c r="P41" s="327" t="s">
        <v>87</v>
      </c>
      <c r="Q41" s="327" t="s">
        <v>88</v>
      </c>
      <c r="R41" s="328" t="s">
        <v>164</v>
      </c>
      <c r="S41" s="328" t="s">
        <v>164</v>
      </c>
      <c r="T41" s="328" t="s">
        <v>164</v>
      </c>
      <c r="U41" s="328" t="s">
        <v>164</v>
      </c>
      <c r="V41" s="328" t="s">
        <v>164</v>
      </c>
      <c r="W41" s="328" t="s">
        <v>165</v>
      </c>
      <c r="X41" s="328" t="s">
        <v>166</v>
      </c>
      <c r="Y41" s="328" t="s">
        <v>167</v>
      </c>
      <c r="Z41" s="328" t="s">
        <v>166</v>
      </c>
      <c r="AA41" s="328" t="s">
        <v>167</v>
      </c>
      <c r="AB41" s="328" t="s">
        <v>166</v>
      </c>
      <c r="AC41" s="328" t="s">
        <v>168</v>
      </c>
      <c r="AD41" s="328" t="s">
        <v>169</v>
      </c>
      <c r="AE41" s="328" t="s">
        <v>170</v>
      </c>
      <c r="AF41" s="328" t="s">
        <v>171</v>
      </c>
      <c r="AG41" s="328" t="s">
        <v>172</v>
      </c>
      <c r="AH41" s="328" t="s">
        <v>172</v>
      </c>
      <c r="AI41" s="328"/>
      <c r="AJ41" s="328" t="s">
        <v>172</v>
      </c>
      <c r="AK41" s="328" t="s">
        <v>173</v>
      </c>
      <c r="AL41" s="328" t="s">
        <v>172</v>
      </c>
      <c r="AM41" s="328"/>
      <c r="AN41" s="328" t="s">
        <v>173</v>
      </c>
      <c r="AO41" s="328" t="s">
        <v>172</v>
      </c>
      <c r="AP41" s="329"/>
      <c r="AQ41" s="330" t="s">
        <v>172</v>
      </c>
      <c r="AR41" s="331"/>
      <c r="AS41" s="332"/>
      <c r="AZ41" s="333" t="s">
        <v>173</v>
      </c>
      <c r="BF41" s="334" t="str">
        <f aca="false">AQ41</f>
        <v>Avg.</v>
      </c>
      <c r="BS41" s="5"/>
      <c r="BT41" s="5"/>
      <c r="BU41" s="5"/>
    </row>
    <row r="42" customFormat="false" ht="15.75" hidden="false" customHeight="false" outlineLevel="0" collapsed="false">
      <c r="B42" s="336"/>
      <c r="C42" s="336"/>
      <c r="D42" s="336"/>
      <c r="E42" s="336"/>
      <c r="F42" s="336"/>
      <c r="G42" s="336"/>
      <c r="H42" s="336"/>
      <c r="I42" s="336"/>
      <c r="J42" s="336"/>
      <c r="K42" s="336"/>
      <c r="L42" s="336"/>
      <c r="M42" s="336"/>
      <c r="N42" s="336"/>
      <c r="O42" s="336"/>
      <c r="P42" s="336"/>
      <c r="Q42" s="336"/>
      <c r="R42" s="336"/>
      <c r="S42" s="336"/>
      <c r="T42" s="336"/>
      <c r="U42" s="336"/>
      <c r="V42" s="336"/>
      <c r="W42" s="336"/>
      <c r="X42" s="336"/>
      <c r="Y42" s="336"/>
      <c r="Z42" s="336"/>
      <c r="AA42" s="336"/>
      <c r="AB42" s="336"/>
      <c r="AC42" s="336"/>
      <c r="AD42" s="336"/>
      <c r="AE42" s="336"/>
      <c r="AF42" s="336"/>
      <c r="AG42" s="336"/>
      <c r="AH42" s="336"/>
      <c r="AI42" s="336"/>
      <c r="AJ42" s="336"/>
      <c r="AK42" s="336"/>
      <c r="AL42" s="336"/>
      <c r="AM42" s="338"/>
      <c r="AQ42" s="339"/>
      <c r="AR42" s="339"/>
      <c r="BA42" s="340"/>
      <c r="BB42" s="341"/>
      <c r="BC42" s="341"/>
      <c r="BD42" s="341"/>
      <c r="BE42" s="5"/>
      <c r="BS42" s="5"/>
      <c r="BT42" s="5"/>
      <c r="BU42" s="5"/>
    </row>
    <row r="43" customFormat="false" ht="60.75" hidden="false" customHeight="true" outlineLevel="0" collapsed="false">
      <c r="B43" s="342" t="s">
        <v>174</v>
      </c>
      <c r="C43" s="342" t="s">
        <v>175</v>
      </c>
      <c r="D43" s="342" t="s">
        <v>176</v>
      </c>
      <c r="E43" s="343"/>
      <c r="F43" s="342" t="s">
        <v>177</v>
      </c>
      <c r="G43" s="342"/>
      <c r="H43" s="342" t="s">
        <v>178</v>
      </c>
      <c r="I43" s="342"/>
      <c r="J43" s="342" t="s">
        <v>179</v>
      </c>
      <c r="K43" s="342"/>
      <c r="L43" s="342" t="s">
        <v>180</v>
      </c>
      <c r="M43" s="342"/>
      <c r="N43" s="342" t="s">
        <v>181</v>
      </c>
      <c r="O43" s="342"/>
      <c r="P43" s="342" t="s">
        <v>182</v>
      </c>
      <c r="Q43" s="342"/>
      <c r="R43" s="344" t="s">
        <v>183</v>
      </c>
      <c r="S43" s="345" t="s">
        <v>184</v>
      </c>
      <c r="T43" s="346" t="s">
        <v>185</v>
      </c>
      <c r="U43" s="342" t="s">
        <v>19</v>
      </c>
      <c r="V43" s="346" t="s">
        <v>20</v>
      </c>
      <c r="W43" s="342" t="s">
        <v>186</v>
      </c>
      <c r="X43" s="342" t="s">
        <v>22</v>
      </c>
      <c r="Y43" s="342" t="s">
        <v>187</v>
      </c>
      <c r="Z43" s="342" t="s">
        <v>24</v>
      </c>
      <c r="AA43" s="342" t="s">
        <v>26</v>
      </c>
      <c r="AB43" s="342" t="s">
        <v>25</v>
      </c>
      <c r="AC43" s="345" t="s">
        <v>27</v>
      </c>
      <c r="AD43" s="347" t="s">
        <v>152</v>
      </c>
      <c r="AE43" s="348" t="s">
        <v>29</v>
      </c>
      <c r="AF43" s="348" t="s">
        <v>30</v>
      </c>
      <c r="AG43" s="348" t="s">
        <v>188</v>
      </c>
      <c r="AH43" s="342" t="s">
        <v>189</v>
      </c>
      <c r="AI43" s="342" t="s">
        <v>33</v>
      </c>
      <c r="AJ43" s="349" t="s">
        <v>34</v>
      </c>
      <c r="AK43" s="346" t="s">
        <v>190</v>
      </c>
      <c r="AL43" s="350" t="s">
        <v>153</v>
      </c>
      <c r="AM43" s="350" t="s">
        <v>154</v>
      </c>
      <c r="AN43" s="346" t="s">
        <v>191</v>
      </c>
      <c r="AO43" s="350" t="s">
        <v>192</v>
      </c>
      <c r="AP43" s="350" t="s">
        <v>41</v>
      </c>
      <c r="AQ43" s="349" t="s">
        <v>193</v>
      </c>
      <c r="AR43" s="351"/>
      <c r="AS43" s="351"/>
      <c r="BA43" s="340"/>
      <c r="BB43" s="341"/>
      <c r="BC43" s="341"/>
      <c r="BD43" s="341"/>
      <c r="BE43" s="352" t="n">
        <f aca="false">AVERAGE(BE27:BE30)</f>
        <v>90</v>
      </c>
      <c r="BS43" s="5"/>
      <c r="BT43" s="5"/>
      <c r="BU43" s="5"/>
    </row>
    <row r="44" customFormat="false" ht="15" hidden="false" customHeight="false" outlineLevel="0" collapsed="false">
      <c r="B44" s="353" t="s">
        <v>123</v>
      </c>
      <c r="C44" s="354" t="n">
        <f aca="false">IF(C7=0,"no data",AVERAGE(C7:C11))</f>
        <v>92.74</v>
      </c>
      <c r="D44" s="354" t="n">
        <f aca="false">IF(D7=0,"no data",AVERAGE(D7:D11))</f>
        <v>0.6488</v>
      </c>
      <c r="E44" s="354" t="n">
        <f aca="false">IF(E7=0,"no data",AVERAGE(E7:E11))</f>
        <v>78.36</v>
      </c>
      <c r="F44" s="354" t="n">
        <f aca="false">IF(F7=0,"no data",AVERAGE(F7:F11))</f>
        <v>99.4</v>
      </c>
      <c r="G44" s="354" t="n">
        <f aca="false">IF(G7=0,"no data",AVERAGE(G7:G11))</f>
        <v>87</v>
      </c>
      <c r="H44" s="354" t="n">
        <f aca="false">SUM(H7:H11)+INT(SUM(I7:I11)/60)</f>
        <v>120</v>
      </c>
      <c r="I44" s="354" t="n">
        <f aca="false">SUM(I7:I11)+INT(SUM(J7:J11)/60)</f>
        <v>2</v>
      </c>
      <c r="J44" s="354" t="n">
        <f aca="false">SUM(J7:J11)+INT(SUM(K7:K11)/60)</f>
        <v>120</v>
      </c>
      <c r="K44" s="354" t="n">
        <f aca="false">SUM(K7:K11)+INT(SUM(L7:L11)/60)</f>
        <v>0</v>
      </c>
      <c r="L44" s="354" t="n">
        <f aca="false">SUM(L7:L11)+INT(SUM(M7:M11)/60)</f>
        <v>0</v>
      </c>
      <c r="M44" s="354" t="n">
        <f aca="false">SUM(M7:M11)+INT(SUM(N7:N11)/60)</f>
        <v>0</v>
      </c>
      <c r="N44" s="354" t="n">
        <f aca="false">SUM(N7:N11)+INT(SUM(O7:O11)/60)</f>
        <v>0</v>
      </c>
      <c r="O44" s="354" t="n">
        <f aca="false">SUM(O7:O11)+INT(SUM(P7:P11)/60)</f>
        <v>0</v>
      </c>
      <c r="P44" s="354" t="n">
        <f aca="false">SUM(P7:P11)+INT(SUM(Q7:Q11)/60)</f>
        <v>0</v>
      </c>
      <c r="Q44" s="354" t="n">
        <f aca="false">SUM(Q7:Q11)+INT(SUM(R7:R11)/60)</f>
        <v>289</v>
      </c>
      <c r="R44" s="355" t="n">
        <f aca="false">IF(C7=0,"no data", AVERAGE(R7:R11))</f>
        <v>3470.6</v>
      </c>
      <c r="S44" s="355" t="n">
        <f aca="false">IF(D7=0,"no data", AVERAGE(S7:S11))</f>
        <v>2951.2</v>
      </c>
      <c r="T44" s="355" t="n">
        <f aca="false">IF(E7=0,"no data", AVERAGE(T7:T11))</f>
        <v>2951.2</v>
      </c>
      <c r="U44" s="355" t="n">
        <f aca="false">IF(F7=0,"no data", AVERAGE(U7:U11))</f>
        <v>2880.2</v>
      </c>
      <c r="V44" s="355" t="n">
        <f aca="false">IF(G7=0,"no data", AVERAGE(V7:V11))</f>
        <v>2980.4</v>
      </c>
      <c r="W44" s="355" t="n">
        <f aca="false">IF(H7=0,"no data", AVERAGE(W7:W11))</f>
        <v>40</v>
      </c>
      <c r="X44" s="358" t="str">
        <f aca="false">IF(AND(X7=0,X8=0,X9=0,X10=0,X11=0),"No outage",SUM(X5:X11))</f>
        <v>No outage</v>
      </c>
      <c r="Y44" s="357" t="n">
        <f aca="false">IF(Y7=0,"no data", AVERAGE(Y7:Y11))</f>
        <v>43</v>
      </c>
      <c r="Z44" s="358" t="str">
        <f aca="false">IF(AND(Z7=0,Z8=0,Z9=0,Z10=0,Z11=0),"No outage",SUM(Z5:Z11))</f>
        <v>No outage</v>
      </c>
      <c r="AA44" s="359" t="str">
        <f aca="false">IF(AND(AB7=0,AB8=0,AB9=0, AB10=0,AB11=0),"No outage",SUM(AB5:AB11))</f>
        <v>No outage</v>
      </c>
      <c r="AB44" s="359" t="n">
        <f aca="false">IF(AA7=0,"no data", AVERAGE(AA7:AA11))</f>
        <v>57</v>
      </c>
      <c r="AC44" s="359" t="str">
        <f aca="false">IF(AB7=0,"no data", AVERAGE(AB7:AB11))</f>
        <v>no data</v>
      </c>
      <c r="AD44" s="359" t="n">
        <f aca="false">IF(AC7=0,"no data", AVERAGE(AC7:AC11))</f>
        <v>100.2</v>
      </c>
      <c r="AE44" s="359" t="n">
        <f aca="false">IF(AD7=0,"no data", AVERAGE(AD7:AD11))</f>
        <v>-71</v>
      </c>
      <c r="AF44" s="359" t="n">
        <f aca="false">IF(AE7=0,"no data", AVERAGE(AE7:AE11))</f>
        <v>125.8</v>
      </c>
      <c r="AG44" s="359" t="n">
        <f aca="false">IF(AF7=0,"no data", AVERAGE(AF7:AF11))</f>
        <v>0.987156084656085</v>
      </c>
      <c r="AH44" s="359" t="n">
        <f aca="false">IF(AG7=0,"no data", AVERAGE(AG7:AG11))</f>
        <v>144.608333333333</v>
      </c>
      <c r="AI44" s="359" t="n">
        <f aca="false">IF(AH7=0,"no data", AVERAGE(AH7:AH11))</f>
        <v>0.829885572688059</v>
      </c>
      <c r="AJ44" s="359" t="n">
        <f aca="false">IF(AI7=0,"no data", AVERAGE(AI7:AI11))</f>
        <v>1</v>
      </c>
      <c r="AK44" s="359" t="n">
        <f aca="false">IF(AK7=0,"no data", SUM(AK7:AK11))</f>
        <v>49.552</v>
      </c>
      <c r="AL44" s="359" t="n">
        <f aca="false">IF(AL7=0,"no data", AVERAGE(AL7:AL11))</f>
        <v>175.902</v>
      </c>
      <c r="AM44" s="359" t="n">
        <f aca="false">AK44*AL44</f>
        <v>8716.295904</v>
      </c>
      <c r="AN44" s="359" t="n">
        <f aca="false">IF(AN7=0,"no data", SUM(AN7:AN11))</f>
        <v>117.886761</v>
      </c>
      <c r="AO44" s="359" t="n">
        <f aca="false">IF(AO7=0,"no data", AVERAGE(AO7:AO11))</f>
        <v>989.369121665493</v>
      </c>
      <c r="AP44" s="359" t="n">
        <f aca="false">AN44*AO44</f>
        <v>116633.52118656</v>
      </c>
      <c r="AQ44" s="361" t="n">
        <f aca="false">IF(AQ7=0,"no data", AVERAGE(AQ7:AQ11))</f>
        <v>8704.31827870037</v>
      </c>
      <c r="AR44" s="362"/>
      <c r="AS44" s="363"/>
      <c r="BA44" s="340"/>
      <c r="BB44" s="341"/>
      <c r="BC44" s="341"/>
      <c r="BD44" s="341"/>
      <c r="BS44" s="5"/>
      <c r="BT44" s="5"/>
      <c r="BU44" s="5"/>
    </row>
    <row r="45" customFormat="false" ht="15" hidden="false" customHeight="false" outlineLevel="0" collapsed="false">
      <c r="B45" s="353" t="s">
        <v>124</v>
      </c>
      <c r="C45" s="364" t="n">
        <f aca="false">IF(C12=0,"no data", AVERAGE(C12:C18))</f>
        <v>92.0371428571429</v>
      </c>
      <c r="D45" s="365" t="n">
        <f aca="false">IF(D12=0,"no data", AVERAGE(D12:D18))</f>
        <v>0.669414285714286</v>
      </c>
      <c r="E45" s="358" t="n">
        <f aca="false">IF(E12=0,"no data", AVERAGE(E12:E18))</f>
        <v>79.4885714285714</v>
      </c>
      <c r="F45" s="364" t="n">
        <f aca="false">IF(F12=0,"no data", AVERAGE(F12:F18))</f>
        <v>99.5714285714286</v>
      </c>
      <c r="G45" s="364" t="n">
        <f aca="false">IF(G12=0,"no data", AVERAGE(G12:G18))</f>
        <v>86.1428571428571</v>
      </c>
      <c r="H45" s="364" t="n">
        <f aca="false">SUM(H12:H18)+INT(SUM(I12:I18)/60)</f>
        <v>168</v>
      </c>
      <c r="I45" s="364" t="n">
        <f aca="false">SUM(I12:I18)-INT(SUM(J12:J18)/60)</f>
        <v>-2</v>
      </c>
      <c r="J45" s="364" t="n">
        <f aca="false">SUM(J12:J18)+INT(SUM(K12:K18)/60)</f>
        <v>167</v>
      </c>
      <c r="K45" s="364" t="n">
        <f aca="false">SUM(K12:K18)-INT(SUM(L12:L18)/60)*60</f>
        <v>35</v>
      </c>
      <c r="L45" s="364" t="n">
        <f aca="false">SUM(L12:L18)+INT(SUM(M12:M18)/60)</f>
        <v>0</v>
      </c>
      <c r="M45" s="364" t="n">
        <f aca="false">SUM(M12:M18)-INT(SUM(N12:N18)/60)*60</f>
        <v>0</v>
      </c>
      <c r="N45" s="364" t="n">
        <f aca="false">SUM(N12:N18)+INT(SUM(O12:O18)/60)</f>
        <v>0</v>
      </c>
      <c r="O45" s="364" t="n">
        <v>0</v>
      </c>
      <c r="P45" s="364" t="n">
        <f aca="false">SUM(P12:P18)+INT(SUM(Q12:Q18)/60)</f>
        <v>0</v>
      </c>
      <c r="Q45" s="364" t="n">
        <f aca="false">SUM(Q8:Q12)-INT(SUM(Q12:Q18)/60)*60</f>
        <v>0</v>
      </c>
      <c r="R45" s="356" t="n">
        <f aca="false">IF(R12=0,"no data", AVERAGE(R12:R18))</f>
        <v>3477.57142857143</v>
      </c>
      <c r="S45" s="356" t="n">
        <f aca="false">IF(S12=0,"no data", AVERAGE(S12:S18))</f>
        <v>2940.57142857143</v>
      </c>
      <c r="T45" s="356" t="n">
        <f aca="false">IF(T12=0,"no data", AVERAGE(T12:T18))</f>
        <v>2940.57142857143</v>
      </c>
      <c r="U45" s="356" t="n">
        <f aca="false">IF(U12=0,"no data", SUM(U12:U18))</f>
        <v>20085</v>
      </c>
      <c r="V45" s="356" t="n">
        <f aca="false">IF(V12=0,"no data", SUM(V12:V18))</f>
        <v>20770</v>
      </c>
      <c r="W45" s="356" t="n">
        <f aca="false">IF(W12=0,"no data", AVERAGE(W12:W18))</f>
        <v>40</v>
      </c>
      <c r="X45" s="358" t="str">
        <f aca="false">IF(AND(X12=0,X13=0,X14=0,X15=0,X16=0,X17=0,X18=0),"No outage",SUM(X12:X18))</f>
        <v>No outage</v>
      </c>
      <c r="Y45" s="356" t="n">
        <f aca="false">IF(Y12=0,"no data", AVERAGE(Y12:Y18))</f>
        <v>43</v>
      </c>
      <c r="Z45" s="358" t="str">
        <f aca="false">IF(AND(Z12=0,Z13=0,Z14=0,Z15=0,Z16=0,Z17=0,Z18=0),"No outage",SUM(Z12:Z18))</f>
        <v>No outage</v>
      </c>
      <c r="AA45" s="359" t="str">
        <f aca="false">IF(AND(AB12=0,AB13=0,AB14=0,AB15=0,AB16=0, AB17=0,AB18=0),"No outage",SUM(AB12:AB18))</f>
        <v>No outage</v>
      </c>
      <c r="AB45" s="359" t="n">
        <f aca="false">IF(AA6=12,"no data", AVERAGE(AA12:AA18))</f>
        <v>57</v>
      </c>
      <c r="AC45" s="356" t="n">
        <f aca="false">IF(AC12=0,"no data", SUM(AC12:AC18))</f>
        <v>685</v>
      </c>
      <c r="AD45" s="356" t="n">
        <f aca="false">IF(AD12=0,"no data", SUM(AD12:AD18))</f>
        <v>-499</v>
      </c>
      <c r="AE45" s="356" t="n">
        <f aca="false">IF(AE12=0,"no data", AVERAGE(AE12:AE18))</f>
        <v>125.571428571429</v>
      </c>
      <c r="AF45" s="366" t="n">
        <f aca="false">IF(AF12=0,"no data", AVERAGE(AF12:AF18))</f>
        <v>0.984549130763416</v>
      </c>
      <c r="AG45" s="356" t="n">
        <f aca="false">IF(AG12=0,"no data", AVERAGE(AG12:AG18))</f>
        <v>144.89880952381</v>
      </c>
      <c r="AH45" s="366" t="n">
        <f aca="false">IF(AH12=0,"no data", AVERAGE(AH12:AH18))</f>
        <v>0.825098688161919</v>
      </c>
      <c r="AI45" s="366" t="n">
        <f aca="false">IF(AI12=0,"no data", AVERAGE(AI12:AI18))</f>
        <v>1</v>
      </c>
      <c r="AJ45" s="366" t="n">
        <f aca="false">IF(AJ12=0,"no data", AVERAGE(AJ12:AJ18))</f>
        <v>0.882422760770975</v>
      </c>
      <c r="AK45" s="367" t="n">
        <f aca="false">IF(AK12=0,"no data",SUM(AK12:AK18))</f>
        <v>69.369</v>
      </c>
      <c r="AL45" s="368" t="n">
        <f aca="false">IF(AL12=0,"no data", AVERAGE(AL12:AL18))</f>
        <v>188.347142857143</v>
      </c>
      <c r="AM45" s="358" t="n">
        <f aca="false">AK45*AL45</f>
        <v>13065.4529528571</v>
      </c>
      <c r="AN45" s="358" t="n">
        <f aca="false">IF(AN12=0,"no data", SUM(AN12:AN18))</f>
        <v>165.30556</v>
      </c>
      <c r="AO45" s="367" t="n">
        <f aca="false">IF(AO12=0,"no data",AVERAGE(AO12:AO18))</f>
        <v>982.17791539588</v>
      </c>
      <c r="AP45" s="358" t="n">
        <f aca="false">AN45*AO45</f>
        <v>162359.470324149</v>
      </c>
      <c r="AQ45" s="369" t="n">
        <f aca="false">IF(AQ12=0,"no data", AVERAGE(AQ12:AQ18))</f>
        <v>8733.97475955825</v>
      </c>
      <c r="AR45" s="362"/>
      <c r="AS45" s="363"/>
      <c r="BA45" s="340"/>
      <c r="BC45" s="341"/>
      <c r="BD45" s="0" t="n">
        <f aca="false">BE43*3.95</f>
        <v>355.5</v>
      </c>
      <c r="BS45" s="5"/>
      <c r="BT45" s="5"/>
      <c r="BU45" s="5"/>
    </row>
    <row r="46" customFormat="false" ht="15" hidden="false" customHeight="false" outlineLevel="0" collapsed="false">
      <c r="A46" s="341"/>
      <c r="B46" s="353" t="s">
        <v>125</v>
      </c>
      <c r="C46" s="358" t="n">
        <f aca="false">IF(C19=0,"no data", AVERAGE(C19:C25))</f>
        <v>92.1042857142857</v>
      </c>
      <c r="D46" s="365" t="n">
        <f aca="false">IF(D19=0,"no data", AVERAGE(D19:D25))</f>
        <v>0.667</v>
      </c>
      <c r="E46" s="358" t="n">
        <f aca="false">IF(E19=0,"no data", AVERAGE(E19:E25))</f>
        <v>79.7385714285714</v>
      </c>
      <c r="F46" s="358" t="n">
        <f aca="false">IF(F19=0,"no data", AVERAGE(F19:F25))</f>
        <v>100.142857142857</v>
      </c>
      <c r="G46" s="358" t="n">
        <f aca="false">IF(G19=0,"no data", AVERAGE(G19:G25))</f>
        <v>85.1428571428571</v>
      </c>
      <c r="H46" s="364" t="n">
        <f aca="false">SUM(H19:H25)+INT(SUM(I19:I25)/60)</f>
        <v>160</v>
      </c>
      <c r="I46" s="364" t="n">
        <f aca="false">SUM(I19:I25)-INT(SUM(I25:I25)/60)*60</f>
        <v>53</v>
      </c>
      <c r="J46" s="364" t="n">
        <f aca="false">SUM(J19:J25)+INT(SUM(K19:K25)/60)</f>
        <v>165</v>
      </c>
      <c r="K46" s="364" t="n">
        <f aca="false">SUM(K19:K25)-INT(SUM(K19:K25)/60)*60</f>
        <v>17</v>
      </c>
      <c r="L46" s="364" t="n">
        <f aca="false">SUM(L19:L25)+INT(SUM(M19:M25)/60)</f>
        <v>0</v>
      </c>
      <c r="M46" s="364" t="n">
        <f aca="false">SUM(M19:M25)-INT(SUM(M19:M25)/60)*60</f>
        <v>0</v>
      </c>
      <c r="N46" s="364" t="n">
        <f aca="false">SUM(N19:N25)+INT(SUM(O19:O25)/60)</f>
        <v>0</v>
      </c>
      <c r="O46" s="364" t="n">
        <f aca="false">SUM(O19:O25)-INT(SUM(O19:O25)/60)*60</f>
        <v>0</v>
      </c>
      <c r="P46" s="364" t="n">
        <f aca="false">SUM(P19:P25)+INT(SUM(Q19:Q25)/60)</f>
        <v>0</v>
      </c>
      <c r="Q46" s="364" t="n">
        <f aca="false">SUM(Q19:Q25)-INT(SUM(Q19:Q25)/60)*60</f>
        <v>0</v>
      </c>
      <c r="R46" s="356" t="n">
        <f aca="false">IF(R19=0,"no data", AVERAGE(R19:R25))</f>
        <v>3475.14285714286</v>
      </c>
      <c r="S46" s="356" t="n">
        <f aca="false">IF(S19=0,"no data", AVERAGE(S19:S25))</f>
        <v>2849.57142857143</v>
      </c>
      <c r="T46" s="356" t="n">
        <f aca="false">IF(T19=0,"no data", AVERAGE(T19:T25))</f>
        <v>2849.57142857143</v>
      </c>
      <c r="U46" s="370" t="n">
        <f aca="false">IF(U19=0,"no data", SUM(U19:U25))</f>
        <v>19459</v>
      </c>
      <c r="V46" s="370" t="n">
        <f aca="false">IF(V19=0,"no data", SUM(V19:V25))</f>
        <v>20136</v>
      </c>
      <c r="W46" s="370" t="n">
        <f aca="false">IF(W19=0,"no data", AVERAGE(W19:W25))</f>
        <v>40</v>
      </c>
      <c r="X46" s="358" t="n">
        <f aca="false">IF(AND(X19=0,X20=0,X21=0,X22=0,X23=0,X24=0,X25=0),"No outage",SUM(X19:X25))</f>
        <v>409</v>
      </c>
      <c r="Y46" s="370" t="n">
        <f aca="false">IF(Y19=0,"no data", AVERAGE(Y19:Y25))</f>
        <v>42.8571428571429</v>
      </c>
      <c r="Z46" s="358" t="n">
        <f aca="false">IF(AND(Z19=0,Z20=0,Z21=0,Z22=0,Z23=0,Z24=0,Z25=0),"No outage",SUM(Z19:Z25))</f>
        <v>124</v>
      </c>
      <c r="AA46" s="359" t="n">
        <f aca="false">IF(AND(AB19=0,AB20=0,AB21=0,AB22=0,AB23=0, AB24=0,AB25=0),"No outage",SUM(AB19:AB25))</f>
        <v>189</v>
      </c>
      <c r="AB46" s="359" t="n">
        <f aca="false">IF(AA19=0,"no data", AVERAGE(AA19:AA25))</f>
        <v>57</v>
      </c>
      <c r="AC46" s="358" t="n">
        <f aca="false">IF(AC19=0,"no data", SUM(AC19:AC25))</f>
        <v>681</v>
      </c>
      <c r="AD46" s="370" t="n">
        <f aca="false">IF(AD19=0,"no data", SUM(AD19:AD25))</f>
        <v>-488</v>
      </c>
      <c r="AE46" s="358" t="n">
        <f aca="false">IF(AE19=0,"no data", AVERAGE(AE19:AE25))</f>
        <v>125.714285714286</v>
      </c>
      <c r="AF46" s="366" t="n">
        <f aca="false">IF(AF19=0,"no data", AVERAGE(AF19:AF25))</f>
        <v>0.953502381710735</v>
      </c>
      <c r="AG46" s="358" t="n">
        <f aca="false">IF(AG19=0,"no data", AVERAGE(AG19:AG25))</f>
        <v>144.797619047619</v>
      </c>
      <c r="AH46" s="366" t="n">
        <f aca="false">IF(AH19=0,"no data", AVERAGE(AH19:AH25))</f>
        <v>0.799979427459768</v>
      </c>
      <c r="AI46" s="366" t="n">
        <f aca="false">IF(AI19=0,"no data", AVERAGE(AI19:AI25))</f>
        <v>0.976994756235828</v>
      </c>
      <c r="AJ46" s="366" t="n">
        <f aca="false">IF(AJ19=0,"no data", AVERAGE(AJ19:AJ25))</f>
        <v>0.854635689407658</v>
      </c>
      <c r="AK46" s="358" t="n">
        <f aca="false">IF(AK19=0,"no data", SUM(AK19:AK25))</f>
        <v>61.637</v>
      </c>
      <c r="AL46" s="358" t="n">
        <f aca="false">IF(AL19=0,"no data", AVERAGE(AL19:AL25))</f>
        <v>196.317142857143</v>
      </c>
      <c r="AM46" s="358" t="n">
        <f aca="false">AK46*AL46</f>
        <v>12100.3997342857</v>
      </c>
      <c r="AN46" s="358" t="n">
        <f aca="false">IF(AN19=0,"no data", SUM(AN19:AN24))</f>
        <v>137.260171</v>
      </c>
      <c r="AO46" s="358" t="n">
        <f aca="false">IF(AO19=0,"no data", AVERAGE(AO19:AO24))</f>
        <v>978.493142319837</v>
      </c>
      <c r="AP46" s="358" t="n">
        <f aca="false">AN46*AO46</f>
        <v>134308.136037148</v>
      </c>
      <c r="AQ46" s="369" t="n">
        <f aca="false">IF(AQ19=0,"no data", AVERAGE(AQ19:AQ25))</f>
        <v>8708.99482599903</v>
      </c>
      <c r="AR46" s="362"/>
      <c r="AS46" s="363"/>
      <c r="AT46" s="341"/>
      <c r="AU46" s="341"/>
      <c r="AV46" s="341"/>
      <c r="AW46" s="341"/>
      <c r="AY46" s="341"/>
      <c r="AZ46" s="341"/>
      <c r="BA46" s="340"/>
      <c r="BB46" s="341"/>
      <c r="BC46" s="341"/>
      <c r="BD46" s="341"/>
      <c r="BE46" s="341"/>
      <c r="BF46" s="341"/>
      <c r="BG46" s="341"/>
      <c r="BS46" s="5"/>
      <c r="BT46" s="5"/>
      <c r="BU46" s="5"/>
    </row>
    <row r="47" customFormat="false" ht="15" hidden="false" customHeight="false" outlineLevel="0" collapsed="false">
      <c r="B47" s="353" t="s">
        <v>126</v>
      </c>
      <c r="C47" s="358" t="n">
        <f aca="false">IF(C26=0,"no data", AVERAGE(C26:C32))</f>
        <v>93.3457142857143</v>
      </c>
      <c r="D47" s="358" t="n">
        <f aca="false">IF(D26=0,"no data", AVERAGE(D26:D32))</f>
        <v>0.655771428571429</v>
      </c>
      <c r="E47" s="358" t="n">
        <f aca="false">IF(E26=0,"no data", AVERAGE(E26:E32))</f>
        <v>79.8282857142857</v>
      </c>
      <c r="F47" s="358" t="n">
        <f aca="false">IF(F26=0,"no data", AVERAGE(F26:F32))</f>
        <v>101.142857142857</v>
      </c>
      <c r="G47" s="358" t="n">
        <f aca="false">IF(G26=0,"no data", AVERAGE(G26:G32))</f>
        <v>86.7142857142857</v>
      </c>
      <c r="H47" s="364" t="n">
        <f aca="false">SUM(H26:H32)+INT(SUM(I26:I32)/60)</f>
        <v>164</v>
      </c>
      <c r="I47" s="364" t="n">
        <f aca="false">SUM(I26:I32)+INT(SUM(J26:J32)/60)</f>
        <v>5</v>
      </c>
      <c r="J47" s="364" t="n">
        <f aca="false">SUM(J26:J32)+INT(SUM(K26:K32)/60)</f>
        <v>164</v>
      </c>
      <c r="K47" s="364" t="n">
        <f aca="false">SUM(K26:K32)+INT(SUM(L26:L32)/60)</f>
        <v>1</v>
      </c>
      <c r="L47" s="364" t="n">
        <f aca="false">SUM(L26:L32)+INT(SUM(M26:M32)/60)</f>
        <v>0</v>
      </c>
      <c r="M47" s="364" t="n">
        <f aca="false">SUM(M26:M32)+INT(SUM(N26:N32)/60)</f>
        <v>0</v>
      </c>
      <c r="N47" s="364" t="n">
        <f aca="false">SUM(N26:N32)+INT(SUM(O26:O32)/60)</f>
        <v>0</v>
      </c>
      <c r="O47" s="364" t="n">
        <f aca="false">SUM(O26:O32)+INT(SUM(P26:P32)/60)</f>
        <v>0</v>
      </c>
      <c r="P47" s="364" t="n">
        <f aca="false">SUM(P26:P32)+INT(SUM(Q26:Q32)/60)</f>
        <v>0</v>
      </c>
      <c r="Q47" s="364" t="n">
        <f aca="false">SUM(Q26:Q32)-INT(SUM(Q26:Q32)/60)*60</f>
        <v>0</v>
      </c>
      <c r="R47" s="356" t="n">
        <f aca="false">IF(R26=0,"no data", AVERAGE(R26:R32))</f>
        <v>3465.57142857143</v>
      </c>
      <c r="S47" s="356" t="n">
        <f aca="false">IF(S26=0,"no data", AVERAGE(S26:S32))</f>
        <v>2862.57142857143</v>
      </c>
      <c r="T47" s="356" t="n">
        <f aca="false">IF(T26=0,"no data", AVERAGE(T26:T32))</f>
        <v>2862.57142857143</v>
      </c>
      <c r="U47" s="356" t="n">
        <f aca="false">IF(U26=0,"no data", SUM(U26:U32))</f>
        <v>19517</v>
      </c>
      <c r="V47" s="356" t="n">
        <f aca="false">IF(V26=0,"no data", SUM(V26:V32))</f>
        <v>20195</v>
      </c>
      <c r="W47" s="370" t="n">
        <f aca="false">IF(W26=0,"no data", AVERAGE(W26:W32))</f>
        <v>38.5714285714286</v>
      </c>
      <c r="X47" s="358" t="str">
        <f aca="false">IF(AND(X26=0,X27=0,X28=0,X29=0,X30=0,X31=0,X32=0),"No outage",SUM(X26:X32))</f>
        <v>No outage</v>
      </c>
      <c r="Y47" s="370" t="n">
        <f aca="false">IF(Y26=0,"no data", AVERAGE(Y26:Y32))</f>
        <v>42.2857142857143</v>
      </c>
      <c r="Z47" s="358" t="str">
        <f aca="false">IF(AND(Z26=0,Z27=0,Z28=0,Z29=0,Z30=0,Z31=0,Z32=0),"No outage",SUM(Z26:Z32))</f>
        <v>No outage</v>
      </c>
      <c r="AA47" s="358" t="n">
        <f aca="false">IF(AND(AA26=0,AA27=0,AA28=0,AA29=0,AA30=0,AA31=0,AA32=0),"No outage",SUM(AA26:AA32))</f>
        <v>399</v>
      </c>
      <c r="AB47" s="359" t="n">
        <f aca="false">IF(AA26=0,"no data", AVERAGE(AA26:AA32))</f>
        <v>57</v>
      </c>
      <c r="AC47" s="356" t="n">
        <f aca="false">IF(AC26=0,"no data", SUM(AC26:AC32))</f>
        <v>678</v>
      </c>
      <c r="AD47" s="356" t="n">
        <f aca="false">IF(AD26=0,"no data", SUM(AD26:AD32))</f>
        <v>-521</v>
      </c>
      <c r="AE47" s="370" t="n">
        <f aca="false">IF(AE26=0,"no data", AVERAGE(AE26:AE32))</f>
        <v>124.142857142857</v>
      </c>
      <c r="AF47" s="365" t="n">
        <f aca="false">IF(AF26=0,"no data", AVERAGE(AF26:AF32))</f>
        <v>0.968323893732683</v>
      </c>
      <c r="AG47" s="358" t="n">
        <f aca="false">IF(AG26=0,"no data", AVERAGE(AG26:AG32))</f>
        <v>144.39880952381</v>
      </c>
      <c r="AH47" s="365" t="n">
        <f aca="false">IF(AH26=0,"no data", AVERAGE(AH26:AH32))</f>
        <v>0.804504839119477</v>
      </c>
      <c r="AI47" s="365" t="n">
        <f aca="false">IF(AI26=0,"no data", AVERAGE(AI26:AI32))</f>
        <v>0.990449735449735</v>
      </c>
      <c r="AJ47" s="365" t="n">
        <f aca="false">IF(AJ26=0,"no data", AVERAGE(AJ26:AJ32))</f>
        <v>0.86248534958881</v>
      </c>
      <c r="AK47" s="356" t="n">
        <f aca="false">IF(AK26=0,"no data", SUM(AK26:AK32))</f>
        <v>61.624</v>
      </c>
      <c r="AL47" s="358" t="n">
        <f aca="false">IF(AL26=0,"no data", AVERAGE(AL26:AL32))</f>
        <v>200.512857142857</v>
      </c>
      <c r="AM47" s="358" t="n">
        <f aca="false">AK47*AL47</f>
        <v>12356.4043085714</v>
      </c>
      <c r="AN47" s="358" t="n">
        <f aca="false">IF(AN26=0,"no data", SUM(AN26:AN32))</f>
        <v>161.924087</v>
      </c>
      <c r="AO47" s="358" t="n">
        <f aca="false">IF(AO26=0,"no data", AVERAGE(AO26:AO32))</f>
        <v>981.303480001595</v>
      </c>
      <c r="AP47" s="358" t="n">
        <f aca="false">AN47*AO47</f>
        <v>158896.670069181</v>
      </c>
      <c r="AQ47" s="369" t="n">
        <f aca="false">IF(AQ26=0,"no data", AVERAGE(AQ26:AQ32))</f>
        <v>8776.72591813764</v>
      </c>
      <c r="AR47" s="362"/>
      <c r="AS47" s="363"/>
      <c r="AX47" s="0" t="n">
        <f aca="false">9/40</f>
        <v>0.225</v>
      </c>
      <c r="BA47" s="397" t="n">
        <f aca="false">9/40</f>
        <v>0.225</v>
      </c>
      <c r="BC47" s="341"/>
      <c r="BS47" s="5"/>
      <c r="BT47" s="5"/>
      <c r="BU47" s="5"/>
    </row>
    <row r="48" customFormat="false" ht="15" hidden="false" customHeight="false" outlineLevel="0" collapsed="false">
      <c r="B48" s="353" t="s">
        <v>127</v>
      </c>
      <c r="C48" s="358" t="n">
        <f aca="false">IF(C33=0,"no data", AVERAGE(C33:C37))</f>
        <v>93.414</v>
      </c>
      <c r="D48" s="358" t="n">
        <f aca="false">IF(D33=0,"no data", AVERAGE(D33:D37))</f>
        <v>0.61866</v>
      </c>
      <c r="E48" s="358" t="n">
        <f aca="false">IF(E33=0,"no data", AVERAGE(E33:E37))</f>
        <v>77.832</v>
      </c>
      <c r="F48" s="358" t="n">
        <f aca="false">IF(F33=0,"no data", AVERAGE(F33:F37))</f>
        <v>102.44</v>
      </c>
      <c r="G48" s="358" t="n">
        <f aca="false">IF(G33=0,"no data", AVERAGE(G33:G37))</f>
        <v>84.52</v>
      </c>
      <c r="H48" s="364" t="n">
        <f aca="false">SUM(H27:H33)+INT(SUM(I27:I33)/60)</f>
        <v>164</v>
      </c>
      <c r="I48" s="364" t="n">
        <f aca="false">SUM(I27:I33)+INT(SUM(J27:J33)/60)</f>
        <v>5</v>
      </c>
      <c r="J48" s="364" t="n">
        <f aca="false">SUM(J27:J33)+INT(SUM(K27:K33)/60)</f>
        <v>164</v>
      </c>
      <c r="K48" s="364" t="n">
        <f aca="false">SUM(K27:K33)+INT(SUM(L27:L33)/60)</f>
        <v>1</v>
      </c>
      <c r="L48" s="364" t="n">
        <f aca="false">SUM(L27:L33)+INT(SUM(M27:M33)/60)</f>
        <v>0</v>
      </c>
      <c r="M48" s="364" t="n">
        <f aca="false">SUM(M27:M33)+INT(SUM(N27:N33)/60)</f>
        <v>0</v>
      </c>
      <c r="N48" s="364" t="n">
        <f aca="false">SUM(N27:N33)+INT(SUM(O27:O33)/60)</f>
        <v>0</v>
      </c>
      <c r="O48" s="364" t="n">
        <f aca="false">SUM(O27:O33)+INT(SUM(P27:P33)/60)</f>
        <v>0</v>
      </c>
      <c r="P48" s="364" t="n">
        <f aca="false">SUM(P27:P33)+INT(SUM(Q27:Q33)/60)</f>
        <v>0</v>
      </c>
      <c r="Q48" s="364" t="n">
        <f aca="false">SUM(Q27:Q33)-INT(SUM(Q27:Q33)/60)*60</f>
        <v>0</v>
      </c>
      <c r="R48" s="356" t="n">
        <f aca="false">IF(R27=0,"no data", AVERAGE(R27:R33))</f>
        <v>3468</v>
      </c>
      <c r="S48" s="356" t="n">
        <f aca="false">IF(S27=0,"no data", AVERAGE(S27:S33))</f>
        <v>2867.28571428571</v>
      </c>
      <c r="T48" s="356" t="n">
        <f aca="false">IF(T27=0,"no data", AVERAGE(T27:T33))</f>
        <v>2867.28571428571</v>
      </c>
      <c r="U48" s="356" t="e">
        <f aca="false">IF(#REF!=0,"no data", SUM(#REF!))</f>
        <v>#REF!</v>
      </c>
      <c r="V48" s="356" t="e">
        <f aca="false">IF(#REF!=0,"no data", SUM(#REF!))</f>
        <v>#REF!</v>
      </c>
      <c r="W48" s="370" t="e">
        <f aca="false">IF(#REF!=0,"no data", AVERAGE(#REF!))</f>
        <v>#REF!</v>
      </c>
      <c r="X48" s="358" t="e">
        <f aca="false">IF(AND(#REF!=0,#REF!=0,#REF!=0,#REF!=0,#REF!=0,#REF!=0,#REF!=0),"No outage",SUM(#REF!))</f>
        <v>#REF!</v>
      </c>
      <c r="Y48" s="370" t="e">
        <f aca="false">IF(#REF!=0,"no data", AVERAGE(#REF!))</f>
        <v>#REF!</v>
      </c>
      <c r="Z48" s="358" t="e">
        <f aca="false">IF(AND(#REF!=0,#REF!=0,#REF!=0,#REF!=0,#REF!=0,#REF!=0,#REF!=0),"No outage",SUM(#REF!))</f>
        <v>#REF!</v>
      </c>
      <c r="AA48" s="358" t="e">
        <f aca="false">IF(AND(#REF!=0,#REF!=0,#REF!=0,#REF!=0,#REF!=0,#REF!=0,#REF!=0),"No outage",SUM(#REF!))</f>
        <v>#REF!</v>
      </c>
      <c r="AB48" s="359" t="e">
        <f aca="false">IF(#REF!=0,"no data", AVERAGE(#REF!))</f>
        <v>#REF!</v>
      </c>
      <c r="AC48" s="356" t="e">
        <f aca="false">IF(#REF!=0,"no data", SUM(#REF!))</f>
        <v>#REF!</v>
      </c>
      <c r="AD48" s="356" t="e">
        <f aca="false">IF(#REF!=0,"no data", SUM(#REF!))</f>
        <v>#REF!</v>
      </c>
      <c r="AE48" s="370" t="e">
        <f aca="false">IF(#REF!=0,"no data", AVERAGE(#REF!))</f>
        <v>#REF!</v>
      </c>
      <c r="AF48" s="365" t="e">
        <f aca="false">IF(#REF!=0,"no data", AVERAGE(#REF!))</f>
        <v>#REF!</v>
      </c>
      <c r="AG48" s="358" t="e">
        <f aca="false">IF(#REF!=0,"no data", AVERAGE(#REF!))</f>
        <v>#REF!</v>
      </c>
      <c r="AH48" s="365" t="e">
        <f aca="false">IF(#REF!=0,"no data", AVERAGE(#REF!))</f>
        <v>#REF!</v>
      </c>
      <c r="AI48" s="365" t="e">
        <f aca="false">IF(AI27=0,"no data", AVERAGE(#REF!))</f>
        <v>#REF!</v>
      </c>
      <c r="AJ48" s="365" t="e">
        <f aca="false">IF(#REF!=0,"no data", AVERAGE(#REF!))</f>
        <v>#REF!</v>
      </c>
      <c r="AK48" s="356" t="e">
        <f aca="false">IF(#REF!=0,"no data", SUM(#REF!))</f>
        <v>#REF!</v>
      </c>
      <c r="AL48" s="358" t="e">
        <f aca="false">IF(#REF!=0,"no data", AVERAGE(#REF!))</f>
        <v>#REF!</v>
      </c>
      <c r="AM48" s="358" t="e">
        <f aca="false">AK48*AL48</f>
        <v>#REF!</v>
      </c>
      <c r="AN48" s="358" t="e">
        <f aca="false">IF(#REF!=0,"no data", SUM(#REF!))</f>
        <v>#REF!</v>
      </c>
      <c r="AO48" s="358" t="e">
        <f aca="false">IF(#REF!=0,"no data", AVERAGE(#REF!))</f>
        <v>#REF!</v>
      </c>
      <c r="AP48" s="358" t="e">
        <f aca="false">AN48*AO48</f>
        <v>#REF!</v>
      </c>
      <c r="AQ48" s="358" t="e">
        <f aca="false">IF(#REF!=0,"no data", AVERAGE(#REF!))</f>
        <v>#REF!</v>
      </c>
      <c r="AR48" s="362"/>
      <c r="AS48" s="363"/>
      <c r="BA48" s="340"/>
      <c r="BC48" s="341"/>
      <c r="BS48" s="5"/>
      <c r="BT48" s="5"/>
      <c r="BU48" s="5"/>
    </row>
    <row r="49" customFormat="false" ht="15" hidden="false" customHeight="false" outlineLevel="0" collapsed="false">
      <c r="B49" s="2"/>
      <c r="C49" s="371"/>
      <c r="D49" s="371"/>
      <c r="E49" s="371"/>
      <c r="F49" s="371"/>
      <c r="G49" s="372"/>
      <c r="H49" s="372"/>
      <c r="I49" s="372"/>
      <c r="J49" s="372"/>
      <c r="K49" s="373"/>
      <c r="L49" s="373"/>
      <c r="M49" s="373"/>
      <c r="N49" s="373"/>
      <c r="O49" s="374"/>
      <c r="P49" s="374"/>
      <c r="Q49" s="371"/>
      <c r="R49" s="371"/>
      <c r="S49" s="371"/>
      <c r="T49" s="371"/>
      <c r="U49" s="371"/>
      <c r="V49" s="371"/>
      <c r="W49" s="371"/>
      <c r="X49" s="371"/>
      <c r="Y49" s="371"/>
      <c r="Z49" s="371"/>
      <c r="AA49" s="371"/>
      <c r="AB49" s="371"/>
      <c r="AC49" s="374"/>
      <c r="AD49" s="374"/>
      <c r="AE49" s="371"/>
      <c r="AF49" s="374"/>
      <c r="AG49" s="374"/>
      <c r="AH49" s="371"/>
      <c r="AI49" s="371"/>
      <c r="AJ49" s="371"/>
      <c r="AK49" s="371"/>
      <c r="AL49" s="371"/>
      <c r="AM49" s="371"/>
      <c r="AQ49" s="352"/>
      <c r="AR49" s="352"/>
      <c r="AS49" s="352"/>
      <c r="AT49" s="352"/>
      <c r="BA49" s="340"/>
      <c r="BC49" s="341"/>
      <c r="BS49" s="5"/>
      <c r="BT49" s="5"/>
      <c r="BU49" s="5"/>
    </row>
    <row r="50" customFormat="false" ht="15.75" hidden="false" customHeight="false" outlineLevel="0" collapsed="false">
      <c r="B50" s="2"/>
      <c r="C50" s="371"/>
      <c r="D50" s="371"/>
      <c r="E50" s="371"/>
      <c r="F50" s="371"/>
      <c r="G50" s="372"/>
      <c r="H50" s="372"/>
      <c r="I50" s="372"/>
      <c r="J50" s="372"/>
      <c r="K50" s="373"/>
      <c r="L50" s="373"/>
      <c r="M50" s="373"/>
      <c r="N50" s="373"/>
      <c r="O50" s="374"/>
      <c r="P50" s="374"/>
      <c r="Q50" s="371"/>
      <c r="R50" s="371"/>
      <c r="S50" s="371"/>
      <c r="T50" s="371"/>
      <c r="U50" s="371"/>
      <c r="V50" s="371"/>
      <c r="W50" s="371"/>
      <c r="X50" s="371"/>
      <c r="Y50" s="371"/>
      <c r="Z50" s="371"/>
      <c r="AA50" s="371"/>
      <c r="AB50" s="371"/>
      <c r="AC50" s="374"/>
      <c r="AD50" s="374"/>
      <c r="AE50" s="371"/>
      <c r="AF50" s="374"/>
      <c r="AG50" s="374"/>
      <c r="AH50" s="371"/>
      <c r="AI50" s="371"/>
      <c r="AJ50" s="371"/>
      <c r="AK50" s="371"/>
      <c r="AL50" s="371"/>
      <c r="AM50" s="371"/>
      <c r="AQ50" s="352"/>
      <c r="AR50" s="352"/>
      <c r="AS50" s="352"/>
      <c r="AT50" s="352"/>
      <c r="BA50" s="398" t="n">
        <f aca="false">BA47*3.95</f>
        <v>0.88875</v>
      </c>
      <c r="BC50" s="341"/>
      <c r="BS50" s="5"/>
      <c r="BT50" s="5"/>
      <c r="BU50" s="5"/>
    </row>
    <row r="51" customFormat="false" ht="16.5" hidden="false" customHeight="false" outlineLevel="0" collapsed="false">
      <c r="B51" s="375" t="s">
        <v>194</v>
      </c>
      <c r="C51" s="376" t="s">
        <v>195</v>
      </c>
      <c r="D51" s="376"/>
      <c r="E51" s="376"/>
      <c r="F51" s="376"/>
      <c r="G51" s="376"/>
      <c r="H51" s="376"/>
      <c r="I51" s="376"/>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4"/>
      <c r="AG51" s="374"/>
      <c r="AH51" s="371"/>
      <c r="AI51" s="371"/>
      <c r="AJ51" s="371"/>
      <c r="AK51" s="371"/>
      <c r="AL51" s="371"/>
      <c r="AM51" s="371"/>
      <c r="AQ51" s="352"/>
      <c r="AR51" s="352"/>
      <c r="AS51" s="352"/>
      <c r="AT51" s="352"/>
      <c r="BA51" s="340"/>
      <c r="BS51" s="5"/>
      <c r="BT51" s="5"/>
      <c r="BU51" s="5"/>
    </row>
    <row r="52" customFormat="false" ht="15.75" hidden="false" customHeight="true" outlineLevel="0" collapsed="false">
      <c r="B52" s="377" t="n">
        <v>43313</v>
      </c>
      <c r="C52" s="378" t="s">
        <v>264</v>
      </c>
      <c r="D52" s="378"/>
      <c r="E52" s="378"/>
      <c r="F52" s="378"/>
      <c r="G52" s="378"/>
      <c r="H52" s="378"/>
      <c r="I52" s="378"/>
      <c r="J52" s="378"/>
      <c r="K52" s="378"/>
      <c r="L52" s="378"/>
      <c r="M52" s="378"/>
      <c r="N52" s="378"/>
      <c r="O52" s="378"/>
      <c r="P52" s="378"/>
      <c r="Q52" s="378"/>
      <c r="R52" s="378"/>
      <c r="S52" s="378"/>
      <c r="T52" s="378"/>
      <c r="U52" s="378"/>
      <c r="V52" s="378"/>
      <c r="W52" s="378"/>
      <c r="X52" s="378"/>
      <c r="Y52" s="378"/>
      <c r="Z52" s="378"/>
      <c r="AA52" s="378"/>
      <c r="AB52" s="378"/>
      <c r="AC52" s="378"/>
      <c r="AD52" s="378"/>
      <c r="AE52" s="378"/>
      <c r="AF52" s="374"/>
      <c r="AG52" s="374"/>
      <c r="AH52" s="371"/>
      <c r="AI52" s="371"/>
      <c r="AJ52" s="371"/>
      <c r="AK52" s="371"/>
      <c r="AL52" s="371"/>
      <c r="AM52" s="371"/>
      <c r="AQ52" s="352"/>
      <c r="AR52" s="352"/>
      <c r="AS52" s="352"/>
      <c r="AT52" s="352"/>
      <c r="BA52" s="340"/>
      <c r="BS52" s="5"/>
      <c r="BT52" s="5"/>
      <c r="BU52" s="5"/>
    </row>
    <row r="53" customFormat="false" ht="15.75" hidden="false" customHeight="true" outlineLevel="0" collapsed="false">
      <c r="B53" s="377" t="n">
        <v>43314</v>
      </c>
      <c r="C53" s="378" t="s">
        <v>267</v>
      </c>
      <c r="D53" s="378"/>
      <c r="E53" s="378"/>
      <c r="F53" s="378"/>
      <c r="G53" s="378"/>
      <c r="H53" s="378"/>
      <c r="I53" s="378"/>
      <c r="J53" s="378"/>
      <c r="K53" s="378"/>
      <c r="L53" s="378"/>
      <c r="M53" s="378"/>
      <c r="N53" s="378"/>
      <c r="O53" s="378"/>
      <c r="P53" s="378"/>
      <c r="Q53" s="378"/>
      <c r="R53" s="378"/>
      <c r="S53" s="378"/>
      <c r="T53" s="378"/>
      <c r="U53" s="378"/>
      <c r="V53" s="378"/>
      <c r="W53" s="378"/>
      <c r="X53" s="378"/>
      <c r="Y53" s="378"/>
      <c r="Z53" s="378"/>
      <c r="AA53" s="378"/>
      <c r="AB53" s="378"/>
      <c r="AC53" s="378"/>
      <c r="AD53" s="378"/>
      <c r="AE53" s="378"/>
      <c r="AF53" s="374"/>
      <c r="AG53" s="374"/>
      <c r="AH53" s="371"/>
      <c r="AI53" s="371"/>
      <c r="AJ53" s="371"/>
      <c r="AK53" s="371"/>
      <c r="AL53" s="371"/>
      <c r="AM53" s="371"/>
      <c r="AQ53" s="352"/>
      <c r="AR53" s="352"/>
      <c r="AS53" s="352"/>
      <c r="AT53" s="352"/>
      <c r="BA53" s="340"/>
      <c r="BS53" s="5"/>
      <c r="BT53" s="5"/>
      <c r="BU53" s="5"/>
    </row>
    <row r="54" customFormat="false" ht="15.75" hidden="false" customHeight="true" outlineLevel="0" collapsed="false">
      <c r="B54" s="377" t="n">
        <v>43315</v>
      </c>
      <c r="C54" s="378" t="s">
        <v>262</v>
      </c>
      <c r="D54" s="378"/>
      <c r="E54" s="378"/>
      <c r="F54" s="378"/>
      <c r="G54" s="378"/>
      <c r="H54" s="378"/>
      <c r="I54" s="378"/>
      <c r="J54" s="378"/>
      <c r="K54" s="378"/>
      <c r="L54" s="378"/>
      <c r="M54" s="378"/>
      <c r="N54" s="378"/>
      <c r="O54" s="378"/>
      <c r="P54" s="378"/>
      <c r="Q54" s="378"/>
      <c r="R54" s="378"/>
      <c r="S54" s="378"/>
      <c r="T54" s="378"/>
      <c r="U54" s="378"/>
      <c r="V54" s="378"/>
      <c r="W54" s="378"/>
      <c r="X54" s="378"/>
      <c r="Y54" s="378"/>
      <c r="Z54" s="378"/>
      <c r="AA54" s="378"/>
      <c r="AB54" s="378"/>
      <c r="AC54" s="378"/>
      <c r="AD54" s="378"/>
      <c r="AE54" s="378"/>
      <c r="AF54" s="374"/>
      <c r="AG54" s="374"/>
      <c r="AH54" s="371"/>
      <c r="AI54" s="371"/>
      <c r="AJ54" s="371"/>
      <c r="AK54" s="371"/>
      <c r="AL54" s="371"/>
      <c r="AM54" s="371"/>
      <c r="AQ54" s="352"/>
      <c r="AR54" s="352"/>
      <c r="AS54" s="352"/>
      <c r="AT54" s="352"/>
      <c r="BA54" s="340"/>
      <c r="BS54" s="5"/>
      <c r="BT54" s="5"/>
      <c r="BU54" s="5"/>
    </row>
    <row r="55" customFormat="false" ht="15.75" hidden="false" customHeight="true" outlineLevel="0" collapsed="false">
      <c r="B55" s="377" t="n">
        <v>43316</v>
      </c>
      <c r="C55" s="378" t="s">
        <v>262</v>
      </c>
      <c r="D55" s="378"/>
      <c r="E55" s="378"/>
      <c r="F55" s="378"/>
      <c r="G55" s="378"/>
      <c r="H55" s="378"/>
      <c r="I55" s="378"/>
      <c r="J55" s="378"/>
      <c r="K55" s="378"/>
      <c r="L55" s="378"/>
      <c r="M55" s="378"/>
      <c r="N55" s="378"/>
      <c r="O55" s="378"/>
      <c r="P55" s="378"/>
      <c r="Q55" s="378"/>
      <c r="R55" s="378"/>
      <c r="S55" s="378"/>
      <c r="T55" s="378"/>
      <c r="U55" s="378"/>
      <c r="V55" s="378"/>
      <c r="W55" s="378"/>
      <c r="X55" s="378"/>
      <c r="Y55" s="378"/>
      <c r="Z55" s="378"/>
      <c r="AA55" s="378"/>
      <c r="AB55" s="378"/>
      <c r="AC55" s="378"/>
      <c r="AD55" s="378"/>
      <c r="AE55" s="378"/>
      <c r="AF55" s="374"/>
      <c r="AG55" s="374"/>
      <c r="AH55" s="371"/>
      <c r="AI55" s="371"/>
      <c r="AJ55" s="371"/>
      <c r="AK55" s="371"/>
      <c r="AL55" s="371"/>
      <c r="AM55" s="371"/>
      <c r="AQ55" s="352"/>
      <c r="AR55" s="352"/>
      <c r="AS55" s="352"/>
      <c r="AT55" s="352"/>
      <c r="BA55" s="340"/>
      <c r="BS55" s="5"/>
      <c r="BT55" s="5"/>
      <c r="BU55" s="5"/>
    </row>
    <row r="56" customFormat="false" ht="15.75" hidden="false" customHeight="true" outlineLevel="0" collapsed="false">
      <c r="B56" s="377" t="n">
        <v>43317</v>
      </c>
      <c r="C56" s="378" t="s">
        <v>267</v>
      </c>
      <c r="D56" s="378"/>
      <c r="E56" s="378"/>
      <c r="F56" s="378"/>
      <c r="G56" s="378"/>
      <c r="H56" s="378"/>
      <c r="I56" s="378"/>
      <c r="J56" s="378"/>
      <c r="K56" s="378"/>
      <c r="L56" s="378"/>
      <c r="M56" s="378"/>
      <c r="N56" s="378"/>
      <c r="O56" s="378"/>
      <c r="P56" s="378"/>
      <c r="Q56" s="378"/>
      <c r="R56" s="378"/>
      <c r="S56" s="378"/>
      <c r="T56" s="378"/>
      <c r="U56" s="378"/>
      <c r="V56" s="378"/>
      <c r="W56" s="378"/>
      <c r="X56" s="378"/>
      <c r="Y56" s="378"/>
      <c r="Z56" s="378"/>
      <c r="AA56" s="378"/>
      <c r="AB56" s="378"/>
      <c r="AC56" s="378"/>
      <c r="AD56" s="378"/>
      <c r="AE56" s="378"/>
      <c r="AF56" s="374"/>
      <c r="AG56" s="374"/>
      <c r="AH56" s="371"/>
      <c r="AI56" s="371"/>
      <c r="AJ56" s="371"/>
      <c r="AK56" s="371"/>
      <c r="AL56" s="371"/>
      <c r="AM56" s="371"/>
      <c r="AQ56" s="352"/>
      <c r="AR56" s="352"/>
      <c r="AS56" s="352"/>
      <c r="AT56" s="352"/>
      <c r="BA56" s="340"/>
      <c r="BS56" s="5"/>
      <c r="BT56" s="5"/>
      <c r="BU56" s="5"/>
    </row>
    <row r="57" customFormat="false" ht="15.75" hidden="false" customHeight="true" outlineLevel="0" collapsed="false">
      <c r="B57" s="377" t="n">
        <v>43318</v>
      </c>
      <c r="C57" s="378" t="s">
        <v>267</v>
      </c>
      <c r="D57" s="378"/>
      <c r="E57" s="378"/>
      <c r="F57" s="378"/>
      <c r="G57" s="378"/>
      <c r="H57" s="378"/>
      <c r="I57" s="378"/>
      <c r="J57" s="378"/>
      <c r="K57" s="378"/>
      <c r="L57" s="378"/>
      <c r="M57" s="378"/>
      <c r="N57" s="378"/>
      <c r="O57" s="378"/>
      <c r="P57" s="378"/>
      <c r="Q57" s="378"/>
      <c r="R57" s="378"/>
      <c r="S57" s="378"/>
      <c r="T57" s="378"/>
      <c r="U57" s="378"/>
      <c r="V57" s="378"/>
      <c r="W57" s="378"/>
      <c r="X57" s="378"/>
      <c r="Y57" s="378"/>
      <c r="Z57" s="378"/>
      <c r="AA57" s="378"/>
      <c r="AB57" s="378"/>
      <c r="AC57" s="378"/>
      <c r="AD57" s="378"/>
      <c r="AE57" s="378"/>
      <c r="AF57" s="374"/>
      <c r="AG57" s="374"/>
      <c r="AH57" s="371"/>
      <c r="AI57" s="371"/>
      <c r="AJ57" s="371"/>
      <c r="AK57" s="371"/>
      <c r="AL57" s="371"/>
      <c r="AM57" s="371"/>
      <c r="AQ57" s="352"/>
      <c r="AR57" s="352"/>
      <c r="AS57" s="352"/>
      <c r="AT57" s="352"/>
      <c r="BA57" s="340"/>
      <c r="BS57" s="5"/>
      <c r="BT57" s="5"/>
      <c r="BU57" s="5"/>
    </row>
    <row r="58" customFormat="false" ht="15.75" hidden="false" customHeight="true" outlineLevel="0" collapsed="false">
      <c r="B58" s="377" t="n">
        <v>43319</v>
      </c>
      <c r="C58" s="378" t="s">
        <v>262</v>
      </c>
      <c r="D58" s="378"/>
      <c r="E58" s="378"/>
      <c r="F58" s="378"/>
      <c r="G58" s="378"/>
      <c r="H58" s="378"/>
      <c r="I58" s="378"/>
      <c r="J58" s="378"/>
      <c r="K58" s="378"/>
      <c r="L58" s="378"/>
      <c r="M58" s="378"/>
      <c r="N58" s="378"/>
      <c r="O58" s="378"/>
      <c r="P58" s="378"/>
      <c r="Q58" s="378"/>
      <c r="R58" s="378"/>
      <c r="S58" s="378"/>
      <c r="T58" s="378"/>
      <c r="U58" s="378"/>
      <c r="V58" s="378"/>
      <c r="W58" s="378"/>
      <c r="X58" s="378"/>
      <c r="Y58" s="378"/>
      <c r="Z58" s="378"/>
      <c r="AA58" s="378"/>
      <c r="AB58" s="378"/>
      <c r="AC58" s="378"/>
      <c r="AD58" s="378"/>
      <c r="AE58" s="378"/>
      <c r="AF58" s="374"/>
      <c r="AG58" s="374"/>
      <c r="AH58" s="371"/>
      <c r="AI58" s="371"/>
      <c r="AJ58" s="371"/>
      <c r="AK58" s="371"/>
      <c r="AL58" s="371"/>
      <c r="AM58" s="371"/>
      <c r="AQ58" s="352"/>
      <c r="AR58" s="352"/>
      <c r="AS58" s="352"/>
      <c r="AT58" s="352"/>
      <c r="BA58" s="340"/>
      <c r="BS58" s="5"/>
      <c r="BT58" s="5"/>
      <c r="BU58" s="5"/>
    </row>
    <row r="59" customFormat="false" ht="15.75" hidden="false" customHeight="true" outlineLevel="0" collapsed="false">
      <c r="B59" s="377" t="n">
        <v>43320</v>
      </c>
      <c r="C59" s="378" t="s">
        <v>264</v>
      </c>
      <c r="D59" s="378"/>
      <c r="E59" s="378"/>
      <c r="F59" s="378"/>
      <c r="G59" s="378"/>
      <c r="H59" s="378"/>
      <c r="I59" s="378"/>
      <c r="J59" s="378"/>
      <c r="K59" s="378"/>
      <c r="L59" s="378"/>
      <c r="M59" s="378"/>
      <c r="N59" s="378"/>
      <c r="O59" s="378"/>
      <c r="P59" s="378"/>
      <c r="Q59" s="378"/>
      <c r="R59" s="378"/>
      <c r="S59" s="378"/>
      <c r="T59" s="378"/>
      <c r="U59" s="378"/>
      <c r="V59" s="378"/>
      <c r="W59" s="378"/>
      <c r="X59" s="378"/>
      <c r="Y59" s="378"/>
      <c r="Z59" s="378"/>
      <c r="AA59" s="378"/>
      <c r="AB59" s="378"/>
      <c r="AC59" s="378"/>
      <c r="AD59" s="378"/>
      <c r="AE59" s="378"/>
      <c r="AF59" s="374"/>
      <c r="AG59" s="374"/>
      <c r="AH59" s="371"/>
      <c r="AI59" s="371"/>
      <c r="AJ59" s="371"/>
      <c r="AK59" s="371"/>
      <c r="AL59" s="371"/>
      <c r="AM59" s="371"/>
      <c r="AQ59" s="352"/>
      <c r="AR59" s="352"/>
      <c r="AS59" s="352"/>
      <c r="AT59" s="352"/>
      <c r="BA59" s="340"/>
      <c r="BS59" s="5"/>
      <c r="BT59" s="5"/>
      <c r="BU59" s="5"/>
    </row>
    <row r="60" customFormat="false" ht="15.75" hidden="false" customHeight="true" outlineLevel="0" collapsed="false">
      <c r="B60" s="377" t="n">
        <v>43321</v>
      </c>
      <c r="C60" s="378" t="s">
        <v>283</v>
      </c>
      <c r="D60" s="378"/>
      <c r="E60" s="378"/>
      <c r="F60" s="378"/>
      <c r="G60" s="378"/>
      <c r="H60" s="378"/>
      <c r="I60" s="378"/>
      <c r="J60" s="378"/>
      <c r="K60" s="378"/>
      <c r="L60" s="378"/>
      <c r="M60" s="378"/>
      <c r="N60" s="378"/>
      <c r="O60" s="378"/>
      <c r="P60" s="378"/>
      <c r="Q60" s="378"/>
      <c r="R60" s="378"/>
      <c r="S60" s="378"/>
      <c r="T60" s="378"/>
      <c r="U60" s="378"/>
      <c r="V60" s="378"/>
      <c r="W60" s="378"/>
      <c r="X60" s="378"/>
      <c r="Y60" s="378"/>
      <c r="Z60" s="378"/>
      <c r="AA60" s="378"/>
      <c r="AB60" s="378"/>
      <c r="AC60" s="378"/>
      <c r="AD60" s="378"/>
      <c r="AE60" s="378"/>
      <c r="AF60" s="374"/>
      <c r="AG60" s="374"/>
      <c r="AH60" s="371"/>
      <c r="AI60" s="371"/>
      <c r="AJ60" s="371"/>
      <c r="AK60" s="371"/>
      <c r="AL60" s="371"/>
      <c r="AM60" s="371"/>
      <c r="AQ60" s="352"/>
      <c r="AR60" s="352"/>
      <c r="AS60" s="352"/>
      <c r="AT60" s="352"/>
      <c r="BA60" s="340"/>
      <c r="BS60" s="5"/>
      <c r="BT60" s="5"/>
      <c r="BU60" s="5"/>
    </row>
    <row r="61" customFormat="false" ht="15.75" hidden="false" customHeight="true" outlineLevel="0" collapsed="false">
      <c r="B61" s="377" t="n">
        <v>43322</v>
      </c>
      <c r="C61" s="378" t="s">
        <v>288</v>
      </c>
      <c r="D61" s="378"/>
      <c r="E61" s="378"/>
      <c r="F61" s="378"/>
      <c r="G61" s="378"/>
      <c r="H61" s="378"/>
      <c r="I61" s="378"/>
      <c r="J61" s="378"/>
      <c r="K61" s="378"/>
      <c r="L61" s="378"/>
      <c r="M61" s="378"/>
      <c r="N61" s="378"/>
      <c r="O61" s="378"/>
      <c r="P61" s="378"/>
      <c r="Q61" s="378"/>
      <c r="R61" s="378"/>
      <c r="S61" s="378"/>
      <c r="T61" s="378"/>
      <c r="U61" s="378"/>
      <c r="V61" s="378"/>
      <c r="W61" s="378"/>
      <c r="X61" s="378"/>
      <c r="Y61" s="378"/>
      <c r="Z61" s="378"/>
      <c r="AA61" s="378"/>
      <c r="AB61" s="378"/>
      <c r="AC61" s="378"/>
      <c r="AD61" s="378"/>
      <c r="AE61" s="378"/>
      <c r="AF61" s="374"/>
      <c r="AG61" s="374"/>
      <c r="AH61" s="371"/>
      <c r="AI61" s="371"/>
      <c r="AJ61" s="371"/>
      <c r="AK61" s="371"/>
      <c r="AL61" s="371"/>
      <c r="AM61" s="371"/>
      <c r="AQ61" s="352"/>
      <c r="AR61" s="352"/>
      <c r="AS61" s="352"/>
      <c r="AT61" s="352"/>
      <c r="BA61" s="340"/>
      <c r="BS61" s="5"/>
      <c r="BT61" s="5"/>
      <c r="BU61" s="5"/>
    </row>
    <row r="62" customFormat="false" ht="15.75" hidden="false" customHeight="true" outlineLevel="0" collapsed="false">
      <c r="B62" s="377" t="n">
        <v>43323</v>
      </c>
      <c r="C62" s="378" t="s">
        <v>264</v>
      </c>
      <c r="D62" s="378"/>
      <c r="E62" s="378"/>
      <c r="F62" s="378"/>
      <c r="G62" s="378"/>
      <c r="H62" s="378"/>
      <c r="I62" s="378"/>
      <c r="J62" s="378"/>
      <c r="K62" s="378"/>
      <c r="L62" s="378"/>
      <c r="M62" s="378"/>
      <c r="N62" s="378"/>
      <c r="O62" s="378"/>
      <c r="P62" s="378"/>
      <c r="Q62" s="378"/>
      <c r="R62" s="378"/>
      <c r="S62" s="378"/>
      <c r="T62" s="378"/>
      <c r="U62" s="378"/>
      <c r="V62" s="378"/>
      <c r="W62" s="378"/>
      <c r="X62" s="378"/>
      <c r="Y62" s="378"/>
      <c r="Z62" s="378"/>
      <c r="AA62" s="378"/>
      <c r="AB62" s="378"/>
      <c r="AC62" s="378"/>
      <c r="AD62" s="378"/>
      <c r="AE62" s="378"/>
      <c r="AF62" s="374"/>
      <c r="AG62" s="374"/>
      <c r="AH62" s="371"/>
      <c r="AI62" s="371"/>
      <c r="AJ62" s="371"/>
      <c r="AK62" s="371"/>
      <c r="AL62" s="371"/>
      <c r="AM62" s="371"/>
      <c r="AQ62" s="352"/>
      <c r="AR62" s="352"/>
      <c r="AS62" s="352"/>
      <c r="AT62" s="352"/>
      <c r="BA62" s="340"/>
      <c r="BS62" s="5"/>
      <c r="BT62" s="5"/>
      <c r="BU62" s="5"/>
    </row>
    <row r="63" customFormat="false" ht="15.75" hidden="false" customHeight="true" outlineLevel="0" collapsed="false">
      <c r="B63" s="377" t="n">
        <v>43324</v>
      </c>
      <c r="C63" s="378" t="s">
        <v>264</v>
      </c>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8"/>
      <c r="AC63" s="378"/>
      <c r="AD63" s="378"/>
      <c r="AE63" s="378"/>
      <c r="AF63" s="374"/>
      <c r="AG63" s="374"/>
      <c r="AH63" s="371"/>
      <c r="AI63" s="371"/>
      <c r="AJ63" s="371"/>
      <c r="AK63" s="371"/>
      <c r="AL63" s="371"/>
      <c r="AM63" s="371"/>
      <c r="AQ63" s="352"/>
      <c r="AR63" s="352"/>
      <c r="AS63" s="352"/>
      <c r="AT63" s="352"/>
      <c r="BA63" s="340"/>
      <c r="BS63" s="5"/>
      <c r="BT63" s="5"/>
      <c r="BU63" s="5"/>
    </row>
    <row r="64" customFormat="false" ht="15.75" hidden="false" customHeight="true" outlineLevel="0" collapsed="false">
      <c r="B64" s="377" t="n">
        <v>43325</v>
      </c>
      <c r="C64" s="378" t="s">
        <v>267</v>
      </c>
      <c r="D64" s="378"/>
      <c r="E64" s="378"/>
      <c r="F64" s="378"/>
      <c r="G64" s="378"/>
      <c r="H64" s="378"/>
      <c r="I64" s="378"/>
      <c r="J64" s="378"/>
      <c r="K64" s="378"/>
      <c r="L64" s="378"/>
      <c r="M64" s="378"/>
      <c r="N64" s="378"/>
      <c r="O64" s="378"/>
      <c r="P64" s="378"/>
      <c r="Q64" s="378"/>
      <c r="R64" s="378"/>
      <c r="S64" s="378"/>
      <c r="T64" s="378"/>
      <c r="U64" s="378"/>
      <c r="V64" s="378"/>
      <c r="W64" s="378"/>
      <c r="X64" s="378"/>
      <c r="Y64" s="378"/>
      <c r="Z64" s="378"/>
      <c r="AA64" s="378"/>
      <c r="AB64" s="378"/>
      <c r="AC64" s="378"/>
      <c r="AD64" s="378"/>
      <c r="AE64" s="378"/>
      <c r="AF64" s="374"/>
      <c r="AG64" s="374"/>
      <c r="AH64" s="371"/>
      <c r="AI64" s="371"/>
      <c r="AJ64" s="371"/>
      <c r="AK64" s="371"/>
      <c r="AL64" s="371"/>
      <c r="AM64" s="371"/>
      <c r="AQ64" s="352"/>
      <c r="AR64" s="352"/>
      <c r="AS64" s="352"/>
      <c r="AT64" s="352"/>
      <c r="BA64" s="340"/>
      <c r="BS64" s="5"/>
      <c r="BT64" s="5"/>
      <c r="BU64" s="5"/>
    </row>
    <row r="65" customFormat="false" ht="15.75" hidden="false" customHeight="true" outlineLevel="0" collapsed="false">
      <c r="B65" s="377" t="n">
        <v>43326</v>
      </c>
      <c r="C65" s="378" t="s">
        <v>267</v>
      </c>
      <c r="D65" s="378"/>
      <c r="E65" s="378"/>
      <c r="F65" s="378"/>
      <c r="G65" s="378"/>
      <c r="H65" s="378"/>
      <c r="I65" s="378"/>
      <c r="J65" s="378"/>
      <c r="K65" s="378"/>
      <c r="L65" s="378"/>
      <c r="M65" s="378"/>
      <c r="N65" s="378"/>
      <c r="O65" s="378"/>
      <c r="P65" s="378"/>
      <c r="Q65" s="378"/>
      <c r="R65" s="378"/>
      <c r="S65" s="378"/>
      <c r="T65" s="378"/>
      <c r="U65" s="378"/>
      <c r="V65" s="378"/>
      <c r="W65" s="378"/>
      <c r="X65" s="378"/>
      <c r="Y65" s="378"/>
      <c r="Z65" s="378"/>
      <c r="AA65" s="378"/>
      <c r="AB65" s="378"/>
      <c r="AC65" s="378"/>
      <c r="AD65" s="378"/>
      <c r="AE65" s="378"/>
      <c r="AF65" s="374"/>
      <c r="AG65" s="374"/>
      <c r="AH65" s="371"/>
      <c r="AI65" s="371"/>
      <c r="AJ65" s="371"/>
      <c r="AK65" s="371"/>
      <c r="AL65" s="371"/>
      <c r="AM65" s="371"/>
      <c r="AQ65" s="352"/>
      <c r="AR65" s="352"/>
      <c r="AS65" s="352"/>
      <c r="AT65" s="352"/>
      <c r="BA65" s="340"/>
      <c r="BS65" s="5"/>
      <c r="BT65" s="5"/>
      <c r="BU65" s="5"/>
    </row>
    <row r="66" customFormat="false" ht="15.75" hidden="false" customHeight="true" outlineLevel="0" collapsed="false">
      <c r="B66" s="377" t="n">
        <v>43327</v>
      </c>
      <c r="C66" s="378" t="s">
        <v>264</v>
      </c>
      <c r="D66" s="378"/>
      <c r="E66" s="378"/>
      <c r="F66" s="378"/>
      <c r="G66" s="378"/>
      <c r="H66" s="378"/>
      <c r="I66" s="378"/>
      <c r="J66" s="378"/>
      <c r="K66" s="378"/>
      <c r="L66" s="378"/>
      <c r="M66" s="378"/>
      <c r="N66" s="378"/>
      <c r="O66" s="378"/>
      <c r="P66" s="378"/>
      <c r="Q66" s="378"/>
      <c r="R66" s="378"/>
      <c r="S66" s="378"/>
      <c r="T66" s="378"/>
      <c r="U66" s="378"/>
      <c r="V66" s="378"/>
      <c r="W66" s="378"/>
      <c r="X66" s="378"/>
      <c r="Y66" s="378"/>
      <c r="Z66" s="378"/>
      <c r="AA66" s="378"/>
      <c r="AB66" s="378"/>
      <c r="AC66" s="378"/>
      <c r="AD66" s="378"/>
      <c r="AE66" s="378"/>
      <c r="AF66" s="374"/>
      <c r="AG66" s="374"/>
      <c r="AH66" s="371"/>
      <c r="AI66" s="371"/>
      <c r="AJ66" s="371"/>
      <c r="AK66" s="371"/>
      <c r="AL66" s="371"/>
      <c r="AM66" s="371"/>
      <c r="AQ66" s="352"/>
      <c r="AR66" s="352"/>
      <c r="AS66" s="352"/>
      <c r="AT66" s="352"/>
      <c r="BA66" s="340"/>
      <c r="BS66" s="5"/>
      <c r="BT66" s="5"/>
      <c r="BU66" s="5"/>
    </row>
    <row r="67" customFormat="false" ht="15.75" hidden="false" customHeight="true" outlineLevel="0" collapsed="false">
      <c r="B67" s="377" t="n">
        <v>43328</v>
      </c>
      <c r="C67" s="378" t="s">
        <v>289</v>
      </c>
      <c r="D67" s="378"/>
      <c r="E67" s="378"/>
      <c r="F67" s="378"/>
      <c r="G67" s="378"/>
      <c r="H67" s="378"/>
      <c r="I67" s="378"/>
      <c r="J67" s="378"/>
      <c r="K67" s="378"/>
      <c r="L67" s="378"/>
      <c r="M67" s="378"/>
      <c r="N67" s="378"/>
      <c r="O67" s="378"/>
      <c r="P67" s="378"/>
      <c r="Q67" s="378"/>
      <c r="R67" s="378"/>
      <c r="S67" s="378"/>
      <c r="T67" s="378"/>
      <c r="U67" s="378"/>
      <c r="V67" s="378"/>
      <c r="W67" s="378"/>
      <c r="X67" s="378"/>
      <c r="Y67" s="378"/>
      <c r="Z67" s="378"/>
      <c r="AA67" s="378"/>
      <c r="AB67" s="378"/>
      <c r="AC67" s="378"/>
      <c r="AD67" s="378"/>
      <c r="AE67" s="378"/>
      <c r="AF67" s="374"/>
      <c r="AG67" s="374"/>
      <c r="AH67" s="371"/>
      <c r="AI67" s="371"/>
      <c r="AJ67" s="371"/>
      <c r="AK67" s="371"/>
      <c r="AL67" s="371"/>
      <c r="AM67" s="371"/>
      <c r="AQ67" s="352"/>
      <c r="AR67" s="352"/>
      <c r="AS67" s="352"/>
      <c r="AT67" s="352"/>
      <c r="BA67" s="340"/>
      <c r="BS67" s="5"/>
      <c r="BT67" s="5"/>
      <c r="BU67" s="5"/>
    </row>
    <row r="68" customFormat="false" ht="15.75" hidden="false" customHeight="true" outlineLevel="0" collapsed="false">
      <c r="B68" s="377" t="n">
        <v>43329</v>
      </c>
      <c r="C68" s="378" t="s">
        <v>290</v>
      </c>
      <c r="D68" s="378"/>
      <c r="E68" s="378"/>
      <c r="F68" s="378"/>
      <c r="G68" s="378"/>
      <c r="H68" s="378"/>
      <c r="I68" s="378"/>
      <c r="J68" s="378"/>
      <c r="K68" s="378"/>
      <c r="L68" s="378"/>
      <c r="M68" s="378"/>
      <c r="N68" s="378"/>
      <c r="O68" s="378"/>
      <c r="P68" s="378"/>
      <c r="Q68" s="378"/>
      <c r="R68" s="378"/>
      <c r="S68" s="378"/>
      <c r="T68" s="378"/>
      <c r="U68" s="378"/>
      <c r="V68" s="378"/>
      <c r="W68" s="378"/>
      <c r="X68" s="378"/>
      <c r="Y68" s="378"/>
      <c r="Z68" s="378"/>
      <c r="AA68" s="378"/>
      <c r="AB68" s="378"/>
      <c r="AC68" s="378"/>
      <c r="AD68" s="378"/>
      <c r="AE68" s="378"/>
      <c r="AF68" s="374"/>
      <c r="AG68" s="374"/>
      <c r="AH68" s="371"/>
      <c r="AI68" s="371"/>
      <c r="AJ68" s="371"/>
      <c r="AK68" s="371"/>
      <c r="AL68" s="371"/>
      <c r="AM68" s="371"/>
      <c r="AQ68" s="352"/>
      <c r="AR68" s="352"/>
      <c r="AS68" s="352"/>
      <c r="AT68" s="352"/>
      <c r="BA68" s="340"/>
      <c r="BS68" s="5"/>
      <c r="BT68" s="5"/>
      <c r="BU68" s="5"/>
    </row>
    <row r="69" customFormat="false" ht="15.75" hidden="false" customHeight="true" outlineLevel="0" collapsed="false">
      <c r="B69" s="377" t="n">
        <v>43330</v>
      </c>
      <c r="C69" s="378" t="s">
        <v>285</v>
      </c>
      <c r="D69" s="378"/>
      <c r="E69" s="378"/>
      <c r="F69" s="378"/>
      <c r="G69" s="378"/>
      <c r="H69" s="378"/>
      <c r="I69" s="378"/>
      <c r="J69" s="378"/>
      <c r="K69" s="378"/>
      <c r="L69" s="378"/>
      <c r="M69" s="378"/>
      <c r="N69" s="378"/>
      <c r="O69" s="378"/>
      <c r="P69" s="378"/>
      <c r="Q69" s="378"/>
      <c r="R69" s="378"/>
      <c r="S69" s="378"/>
      <c r="T69" s="378"/>
      <c r="U69" s="378"/>
      <c r="V69" s="378"/>
      <c r="W69" s="378"/>
      <c r="X69" s="378"/>
      <c r="Y69" s="378"/>
      <c r="Z69" s="378"/>
      <c r="AA69" s="378"/>
      <c r="AB69" s="378"/>
      <c r="AC69" s="378"/>
      <c r="AD69" s="378"/>
      <c r="AE69" s="378"/>
      <c r="AF69" s="374"/>
      <c r="AG69" s="374"/>
      <c r="AH69" s="371"/>
      <c r="AI69" s="371"/>
      <c r="AJ69" s="371"/>
      <c r="AK69" s="371"/>
      <c r="AL69" s="371"/>
      <c r="AM69" s="371"/>
      <c r="AQ69" s="352"/>
      <c r="AR69" s="352"/>
      <c r="AS69" s="352"/>
      <c r="AT69" s="352"/>
      <c r="BA69" s="340"/>
      <c r="BS69" s="5"/>
      <c r="BT69" s="5"/>
      <c r="BU69" s="5"/>
    </row>
    <row r="70" customFormat="false" ht="15.75" hidden="false" customHeight="true" outlineLevel="0" collapsed="false">
      <c r="B70" s="377" t="n">
        <v>43331</v>
      </c>
      <c r="C70" s="378" t="s">
        <v>264</v>
      </c>
      <c r="D70" s="378"/>
      <c r="E70" s="378"/>
      <c r="F70" s="378"/>
      <c r="G70" s="378"/>
      <c r="H70" s="378"/>
      <c r="I70" s="378"/>
      <c r="J70" s="378"/>
      <c r="K70" s="378"/>
      <c r="L70" s="378"/>
      <c r="M70" s="378"/>
      <c r="N70" s="378"/>
      <c r="O70" s="378"/>
      <c r="P70" s="378"/>
      <c r="Q70" s="378"/>
      <c r="R70" s="378"/>
      <c r="S70" s="378"/>
      <c r="T70" s="378"/>
      <c r="U70" s="378"/>
      <c r="V70" s="378"/>
      <c r="W70" s="378"/>
      <c r="X70" s="378"/>
      <c r="Y70" s="378"/>
      <c r="Z70" s="378"/>
      <c r="AA70" s="378"/>
      <c r="AB70" s="378"/>
      <c r="AC70" s="378"/>
      <c r="AD70" s="378"/>
      <c r="AE70" s="378"/>
      <c r="AF70" s="374"/>
      <c r="AG70" s="374"/>
      <c r="AH70" s="371"/>
      <c r="AI70" s="371"/>
      <c r="AJ70" s="371"/>
      <c r="AK70" s="371"/>
      <c r="AL70" s="371"/>
      <c r="AM70" s="371"/>
      <c r="AQ70" s="352"/>
      <c r="AR70" s="352"/>
      <c r="AS70" s="352"/>
      <c r="AT70" s="352"/>
      <c r="BA70" s="340"/>
      <c r="BS70" s="5"/>
      <c r="BT70" s="5"/>
      <c r="BU70" s="5"/>
    </row>
    <row r="71" customFormat="false" ht="15.75" hidden="false" customHeight="true" outlineLevel="0" collapsed="false">
      <c r="B71" s="377" t="n">
        <v>43332</v>
      </c>
      <c r="C71" s="378" t="s">
        <v>284</v>
      </c>
      <c r="D71" s="378"/>
      <c r="E71" s="378"/>
      <c r="F71" s="378"/>
      <c r="G71" s="378"/>
      <c r="H71" s="378"/>
      <c r="I71" s="378"/>
      <c r="J71" s="378"/>
      <c r="K71" s="378"/>
      <c r="L71" s="378"/>
      <c r="M71" s="378"/>
      <c r="N71" s="378"/>
      <c r="O71" s="378"/>
      <c r="P71" s="378"/>
      <c r="Q71" s="378"/>
      <c r="R71" s="378"/>
      <c r="S71" s="378"/>
      <c r="T71" s="378"/>
      <c r="U71" s="378"/>
      <c r="V71" s="378"/>
      <c r="W71" s="378"/>
      <c r="X71" s="378"/>
      <c r="Y71" s="378"/>
      <c r="Z71" s="378"/>
      <c r="AA71" s="378"/>
      <c r="AB71" s="378"/>
      <c r="AC71" s="378"/>
      <c r="AD71" s="378"/>
      <c r="AE71" s="378"/>
      <c r="AF71" s="374"/>
      <c r="AG71" s="374"/>
      <c r="AH71" s="371"/>
      <c r="AI71" s="371"/>
      <c r="AJ71" s="371"/>
      <c r="AK71" s="371"/>
      <c r="AL71" s="371"/>
      <c r="AM71" s="371"/>
      <c r="AQ71" s="352"/>
      <c r="AR71" s="352"/>
      <c r="AS71" s="352"/>
      <c r="AT71" s="352"/>
      <c r="BA71" s="340"/>
      <c r="BS71" s="5"/>
      <c r="BT71" s="5"/>
      <c r="BU71" s="5"/>
    </row>
    <row r="72" customFormat="false" ht="15.75" hidden="false" customHeight="true" outlineLevel="0" collapsed="false">
      <c r="B72" s="377" t="n">
        <v>43333</v>
      </c>
      <c r="C72" s="378" t="s">
        <v>291</v>
      </c>
      <c r="D72" s="378"/>
      <c r="E72" s="378"/>
      <c r="F72" s="378"/>
      <c r="G72" s="378"/>
      <c r="H72" s="378"/>
      <c r="I72" s="378"/>
      <c r="J72" s="378"/>
      <c r="K72" s="378"/>
      <c r="L72" s="378"/>
      <c r="M72" s="378"/>
      <c r="N72" s="378"/>
      <c r="O72" s="378"/>
      <c r="P72" s="378"/>
      <c r="Q72" s="378"/>
      <c r="R72" s="378"/>
      <c r="S72" s="378"/>
      <c r="T72" s="378"/>
      <c r="U72" s="378"/>
      <c r="V72" s="378"/>
      <c r="W72" s="378"/>
      <c r="X72" s="378"/>
      <c r="Y72" s="378"/>
      <c r="Z72" s="378"/>
      <c r="AA72" s="378"/>
      <c r="AB72" s="378"/>
      <c r="AC72" s="378"/>
      <c r="AD72" s="378"/>
      <c r="AE72" s="378"/>
      <c r="AF72" s="374"/>
      <c r="AG72" s="374"/>
      <c r="AH72" s="371"/>
      <c r="AI72" s="371"/>
      <c r="AJ72" s="371"/>
      <c r="AK72" s="371"/>
      <c r="AL72" s="371"/>
      <c r="AM72" s="371"/>
      <c r="AQ72" s="352"/>
      <c r="AR72" s="352"/>
      <c r="AS72" s="352"/>
      <c r="AT72" s="352"/>
      <c r="BA72" s="340"/>
      <c r="BS72" s="5"/>
      <c r="BT72" s="5"/>
      <c r="BU72" s="5"/>
    </row>
    <row r="73" customFormat="false" ht="15.75" hidden="false" customHeight="true" outlineLevel="0" collapsed="false">
      <c r="B73" s="377" t="n">
        <v>43334</v>
      </c>
      <c r="C73" s="378" t="s">
        <v>284</v>
      </c>
      <c r="D73" s="378"/>
      <c r="E73" s="378"/>
      <c r="F73" s="378"/>
      <c r="G73" s="378"/>
      <c r="H73" s="378"/>
      <c r="I73" s="378"/>
      <c r="J73" s="378"/>
      <c r="K73" s="378"/>
      <c r="L73" s="378"/>
      <c r="M73" s="378"/>
      <c r="N73" s="378"/>
      <c r="O73" s="378"/>
      <c r="P73" s="378"/>
      <c r="Q73" s="378"/>
      <c r="R73" s="378"/>
      <c r="S73" s="378"/>
      <c r="T73" s="378"/>
      <c r="U73" s="378"/>
      <c r="V73" s="378"/>
      <c r="W73" s="378"/>
      <c r="X73" s="378"/>
      <c r="Y73" s="378"/>
      <c r="Z73" s="378"/>
      <c r="AA73" s="378"/>
      <c r="AB73" s="378"/>
      <c r="AC73" s="378"/>
      <c r="AD73" s="378"/>
      <c r="AE73" s="378"/>
      <c r="AF73" s="374"/>
      <c r="AG73" s="374"/>
      <c r="AH73" s="371"/>
      <c r="AI73" s="371"/>
      <c r="AJ73" s="371"/>
      <c r="AK73" s="371"/>
      <c r="AL73" s="371"/>
      <c r="AM73" s="371"/>
      <c r="AQ73" s="352"/>
      <c r="AR73" s="352"/>
      <c r="AS73" s="352"/>
      <c r="AT73" s="352"/>
      <c r="BA73" s="340"/>
      <c r="BS73" s="5"/>
      <c r="BT73" s="5"/>
      <c r="BU73" s="5"/>
    </row>
    <row r="74" customFormat="false" ht="15.75" hidden="false" customHeight="true" outlineLevel="0" collapsed="false">
      <c r="B74" s="377" t="n">
        <v>43335</v>
      </c>
      <c r="C74" s="378" t="s">
        <v>284</v>
      </c>
      <c r="D74" s="378"/>
      <c r="E74" s="378"/>
      <c r="F74" s="378"/>
      <c r="G74" s="378"/>
      <c r="H74" s="378"/>
      <c r="I74" s="378"/>
      <c r="J74" s="378"/>
      <c r="K74" s="378"/>
      <c r="L74" s="378"/>
      <c r="M74" s="378"/>
      <c r="N74" s="378"/>
      <c r="O74" s="378"/>
      <c r="P74" s="378"/>
      <c r="Q74" s="378"/>
      <c r="R74" s="378"/>
      <c r="S74" s="378"/>
      <c r="T74" s="378"/>
      <c r="U74" s="378"/>
      <c r="V74" s="378"/>
      <c r="W74" s="378"/>
      <c r="X74" s="378"/>
      <c r="Y74" s="378"/>
      <c r="Z74" s="378"/>
      <c r="AA74" s="378"/>
      <c r="AB74" s="378"/>
      <c r="AC74" s="378"/>
      <c r="AD74" s="378"/>
      <c r="AE74" s="378"/>
      <c r="AF74" s="374"/>
      <c r="AG74" s="374"/>
      <c r="AH74" s="371"/>
      <c r="AI74" s="371"/>
      <c r="AJ74" s="371"/>
      <c r="AK74" s="371"/>
      <c r="AL74" s="371"/>
      <c r="AM74" s="371"/>
      <c r="AQ74" s="352"/>
      <c r="AR74" s="352"/>
      <c r="AS74" s="352"/>
      <c r="AT74" s="352"/>
      <c r="BA74" s="340"/>
      <c r="BS74" s="5"/>
      <c r="BT74" s="5"/>
      <c r="BU74" s="5"/>
    </row>
    <row r="75" customFormat="false" ht="15.75" hidden="false" customHeight="true" outlineLevel="0" collapsed="false">
      <c r="B75" s="377" t="n">
        <v>43336</v>
      </c>
      <c r="C75" s="378" t="s">
        <v>288</v>
      </c>
      <c r="D75" s="378"/>
      <c r="E75" s="378"/>
      <c r="F75" s="378"/>
      <c r="G75" s="378"/>
      <c r="H75" s="378"/>
      <c r="I75" s="378"/>
      <c r="J75" s="378"/>
      <c r="K75" s="378"/>
      <c r="L75" s="378"/>
      <c r="M75" s="378"/>
      <c r="N75" s="378"/>
      <c r="O75" s="378"/>
      <c r="P75" s="378"/>
      <c r="Q75" s="378"/>
      <c r="R75" s="378"/>
      <c r="S75" s="378"/>
      <c r="T75" s="378"/>
      <c r="U75" s="378"/>
      <c r="V75" s="378"/>
      <c r="W75" s="378"/>
      <c r="X75" s="378"/>
      <c r="Y75" s="378"/>
      <c r="Z75" s="378"/>
      <c r="AA75" s="378"/>
      <c r="AB75" s="378"/>
      <c r="AC75" s="378"/>
      <c r="AD75" s="378"/>
      <c r="AE75" s="378"/>
      <c r="AF75" s="374"/>
      <c r="AG75" s="374"/>
      <c r="AH75" s="371"/>
      <c r="AI75" s="371"/>
      <c r="AJ75" s="371"/>
      <c r="AK75" s="371"/>
      <c r="AL75" s="371"/>
      <c r="AM75" s="371"/>
      <c r="AQ75" s="352"/>
      <c r="AR75" s="352"/>
      <c r="AS75" s="352"/>
      <c r="AT75" s="352"/>
      <c r="BA75" s="340"/>
      <c r="BS75" s="5"/>
      <c r="BT75" s="5"/>
      <c r="BU75" s="5"/>
    </row>
    <row r="76" customFormat="false" ht="15.75" hidden="false" customHeight="true" outlineLevel="0" collapsed="false">
      <c r="B76" s="377" t="n">
        <v>43337</v>
      </c>
      <c r="C76" s="378" t="s">
        <v>292</v>
      </c>
      <c r="D76" s="378"/>
      <c r="E76" s="378"/>
      <c r="F76" s="378"/>
      <c r="G76" s="378"/>
      <c r="H76" s="378"/>
      <c r="I76" s="378"/>
      <c r="J76" s="378"/>
      <c r="K76" s="378"/>
      <c r="L76" s="378"/>
      <c r="M76" s="378"/>
      <c r="N76" s="378"/>
      <c r="O76" s="378"/>
      <c r="P76" s="378"/>
      <c r="Q76" s="378"/>
      <c r="R76" s="378"/>
      <c r="S76" s="378"/>
      <c r="T76" s="378"/>
      <c r="U76" s="378"/>
      <c r="V76" s="378"/>
      <c r="W76" s="378"/>
      <c r="X76" s="378"/>
      <c r="Y76" s="378"/>
      <c r="Z76" s="378"/>
      <c r="AA76" s="378"/>
      <c r="AB76" s="378"/>
      <c r="AC76" s="378"/>
      <c r="AD76" s="378"/>
      <c r="AE76" s="378"/>
      <c r="AF76" s="374"/>
      <c r="AG76" s="374"/>
      <c r="AH76" s="371"/>
      <c r="AI76" s="371"/>
      <c r="AJ76" s="371"/>
      <c r="AK76" s="371"/>
      <c r="AL76" s="371"/>
      <c r="AM76" s="371"/>
      <c r="AQ76" s="352"/>
      <c r="AR76" s="352"/>
      <c r="AS76" s="352"/>
      <c r="AT76" s="352"/>
      <c r="BA76" s="340"/>
      <c r="BS76" s="5"/>
      <c r="BT76" s="5"/>
      <c r="BU76" s="5"/>
    </row>
    <row r="77" customFormat="false" ht="15.75" hidden="false" customHeight="true" outlineLevel="0" collapsed="false">
      <c r="B77" s="377" t="n">
        <v>43338</v>
      </c>
      <c r="C77" s="378" t="s">
        <v>293</v>
      </c>
      <c r="D77" s="378"/>
      <c r="E77" s="378"/>
      <c r="F77" s="378"/>
      <c r="G77" s="378"/>
      <c r="H77" s="378"/>
      <c r="I77" s="378"/>
      <c r="J77" s="378"/>
      <c r="K77" s="378"/>
      <c r="L77" s="378"/>
      <c r="M77" s="378"/>
      <c r="N77" s="378"/>
      <c r="O77" s="378"/>
      <c r="P77" s="378"/>
      <c r="Q77" s="378"/>
      <c r="R77" s="378"/>
      <c r="S77" s="378"/>
      <c r="T77" s="378"/>
      <c r="U77" s="378"/>
      <c r="V77" s="378"/>
      <c r="W77" s="378"/>
      <c r="X77" s="378"/>
      <c r="Y77" s="378"/>
      <c r="Z77" s="378"/>
      <c r="AA77" s="378"/>
      <c r="AB77" s="378"/>
      <c r="AC77" s="378"/>
      <c r="AD77" s="378"/>
      <c r="AE77" s="378"/>
      <c r="AF77" s="374"/>
      <c r="AG77" s="374"/>
      <c r="AH77" s="371"/>
      <c r="AI77" s="371"/>
      <c r="AJ77" s="371"/>
      <c r="AK77" s="371"/>
      <c r="AL77" s="371"/>
      <c r="AM77" s="371"/>
      <c r="AQ77" s="352"/>
      <c r="AR77" s="352"/>
      <c r="AS77" s="352"/>
      <c r="AT77" s="352"/>
      <c r="BA77" s="340"/>
      <c r="BS77" s="5"/>
      <c r="BT77" s="5"/>
      <c r="BU77" s="5"/>
    </row>
    <row r="78" customFormat="false" ht="15.75" hidden="false" customHeight="true" outlineLevel="0" collapsed="false">
      <c r="B78" s="377" t="n">
        <v>43339</v>
      </c>
      <c r="C78" s="378" t="s">
        <v>293</v>
      </c>
      <c r="D78" s="378"/>
      <c r="E78" s="378"/>
      <c r="F78" s="378"/>
      <c r="G78" s="378"/>
      <c r="H78" s="378"/>
      <c r="I78" s="378"/>
      <c r="J78" s="378"/>
      <c r="K78" s="378"/>
      <c r="L78" s="378"/>
      <c r="M78" s="378"/>
      <c r="N78" s="378"/>
      <c r="O78" s="378"/>
      <c r="P78" s="378"/>
      <c r="Q78" s="378"/>
      <c r="R78" s="378"/>
      <c r="S78" s="378"/>
      <c r="T78" s="378"/>
      <c r="U78" s="378"/>
      <c r="V78" s="378"/>
      <c r="W78" s="378"/>
      <c r="X78" s="378"/>
      <c r="Y78" s="378"/>
      <c r="Z78" s="378"/>
      <c r="AA78" s="378"/>
      <c r="AB78" s="378"/>
      <c r="AC78" s="378"/>
      <c r="AD78" s="378"/>
      <c r="AE78" s="378"/>
      <c r="AF78" s="374"/>
      <c r="AG78" s="374"/>
      <c r="AH78" s="371"/>
      <c r="AI78" s="371"/>
      <c r="AJ78" s="371"/>
      <c r="AK78" s="371"/>
      <c r="AL78" s="371"/>
      <c r="AM78" s="371"/>
      <c r="AQ78" s="352"/>
      <c r="AR78" s="352"/>
      <c r="AS78" s="352"/>
      <c r="AT78" s="352"/>
      <c r="BA78" s="340"/>
      <c r="BS78" s="5"/>
      <c r="BT78" s="5"/>
      <c r="BU78" s="5"/>
    </row>
    <row r="79" customFormat="false" ht="15.75" hidden="false" customHeight="true" outlineLevel="0" collapsed="false">
      <c r="B79" s="377" t="n">
        <v>43340</v>
      </c>
      <c r="C79" s="378" t="s">
        <v>294</v>
      </c>
      <c r="D79" s="378"/>
      <c r="E79" s="378"/>
      <c r="F79" s="378"/>
      <c r="G79" s="378"/>
      <c r="H79" s="378"/>
      <c r="I79" s="378"/>
      <c r="J79" s="378"/>
      <c r="K79" s="378"/>
      <c r="L79" s="378"/>
      <c r="M79" s="378"/>
      <c r="N79" s="378"/>
      <c r="O79" s="378"/>
      <c r="P79" s="378"/>
      <c r="Q79" s="378"/>
      <c r="R79" s="378"/>
      <c r="S79" s="378"/>
      <c r="T79" s="378"/>
      <c r="U79" s="378"/>
      <c r="V79" s="378"/>
      <c r="W79" s="378"/>
      <c r="X79" s="378"/>
      <c r="Y79" s="378"/>
      <c r="Z79" s="378"/>
      <c r="AA79" s="378"/>
      <c r="AB79" s="378"/>
      <c r="AC79" s="378"/>
      <c r="AD79" s="378"/>
      <c r="AE79" s="378"/>
      <c r="AF79" s="374"/>
      <c r="AG79" s="374"/>
      <c r="AH79" s="371"/>
      <c r="AI79" s="371"/>
      <c r="AJ79" s="371"/>
      <c r="AK79" s="371"/>
      <c r="AL79" s="371"/>
      <c r="AM79" s="371"/>
      <c r="AQ79" s="352"/>
      <c r="AR79" s="352"/>
      <c r="AS79" s="352"/>
      <c r="AT79" s="352"/>
      <c r="BA79" s="340"/>
      <c r="BS79" s="5"/>
      <c r="BT79" s="5"/>
      <c r="BU79" s="5"/>
    </row>
    <row r="80" customFormat="false" ht="15.75" hidden="false" customHeight="true" outlineLevel="0" collapsed="false">
      <c r="B80" s="377" t="n">
        <v>43341</v>
      </c>
      <c r="C80" s="378" t="s">
        <v>295</v>
      </c>
      <c r="D80" s="378"/>
      <c r="E80" s="378"/>
      <c r="F80" s="378"/>
      <c r="G80" s="378"/>
      <c r="H80" s="378"/>
      <c r="I80" s="378"/>
      <c r="J80" s="378"/>
      <c r="K80" s="378"/>
      <c r="L80" s="378"/>
      <c r="M80" s="378"/>
      <c r="N80" s="378"/>
      <c r="O80" s="378"/>
      <c r="P80" s="378"/>
      <c r="Q80" s="378"/>
      <c r="R80" s="378"/>
      <c r="S80" s="378"/>
      <c r="T80" s="378"/>
      <c r="U80" s="378"/>
      <c r="V80" s="378"/>
      <c r="W80" s="378"/>
      <c r="X80" s="378"/>
      <c r="Y80" s="378"/>
      <c r="Z80" s="378"/>
      <c r="AA80" s="378"/>
      <c r="AB80" s="378"/>
      <c r="AC80" s="378"/>
      <c r="AD80" s="378"/>
      <c r="AE80" s="378"/>
    </row>
    <row r="81" customFormat="false" ht="15.75" hidden="false" customHeight="true" outlineLevel="0" collapsed="false">
      <c r="B81" s="377" t="n">
        <v>43342</v>
      </c>
      <c r="C81" s="378" t="s">
        <v>296</v>
      </c>
      <c r="D81" s="378"/>
      <c r="E81" s="378"/>
      <c r="F81" s="378"/>
      <c r="G81" s="378"/>
      <c r="H81" s="378"/>
      <c r="I81" s="378"/>
      <c r="J81" s="378"/>
      <c r="K81" s="378"/>
      <c r="L81" s="378"/>
      <c r="M81" s="378"/>
      <c r="N81" s="378"/>
      <c r="O81" s="378"/>
      <c r="P81" s="378"/>
      <c r="Q81" s="378"/>
      <c r="R81" s="378"/>
      <c r="S81" s="378"/>
      <c r="T81" s="378"/>
      <c r="U81" s="378"/>
      <c r="V81" s="378"/>
      <c r="W81" s="378"/>
      <c r="X81" s="378"/>
      <c r="Y81" s="378"/>
      <c r="Z81" s="378"/>
      <c r="AA81" s="378"/>
      <c r="AB81" s="378"/>
      <c r="AC81" s="378"/>
      <c r="AD81" s="378"/>
      <c r="AE81" s="378"/>
    </row>
    <row r="82" customFormat="false" ht="15.75" hidden="false" customHeight="true" outlineLevel="0" collapsed="false">
      <c r="B82" s="377" t="n">
        <v>43343</v>
      </c>
      <c r="C82" s="378" t="s">
        <v>297</v>
      </c>
      <c r="D82" s="378"/>
      <c r="E82" s="378"/>
      <c r="F82" s="378"/>
      <c r="G82" s="378"/>
      <c r="H82" s="378"/>
      <c r="I82" s="378"/>
      <c r="J82" s="378"/>
      <c r="K82" s="378"/>
      <c r="L82" s="378"/>
      <c r="M82" s="378"/>
      <c r="N82" s="378"/>
      <c r="O82" s="378"/>
      <c r="P82" s="378"/>
      <c r="Q82" s="378"/>
      <c r="R82" s="378"/>
      <c r="S82" s="378"/>
      <c r="T82" s="378"/>
      <c r="U82" s="378"/>
      <c r="V82" s="378"/>
      <c r="W82" s="378"/>
      <c r="X82" s="378"/>
      <c r="Y82" s="378"/>
      <c r="Z82" s="378"/>
      <c r="AA82" s="378"/>
      <c r="AB82" s="378"/>
      <c r="AC82" s="378"/>
      <c r="AD82" s="378"/>
      <c r="AE82" s="378"/>
    </row>
    <row r="95" customFormat="false" ht="15" hidden="false" customHeight="false" outlineLevel="0" collapsed="false">
      <c r="Q95" s="0" t="n">
        <f aca="false">53/60</f>
        <v>0.883333333333333</v>
      </c>
    </row>
    <row r="96" customFormat="false" ht="15" hidden="false" customHeight="false" outlineLevel="0" collapsed="false">
      <c r="Q96" s="0" t="n">
        <f aca="false">6/60</f>
        <v>0.1</v>
      </c>
    </row>
    <row r="99" customFormat="false" ht="15" hidden="false" customHeight="false" outlineLevel="0" collapsed="false">
      <c r="S99" s="0" t="n">
        <f aca="false">6/60</f>
        <v>0.1</v>
      </c>
    </row>
  </sheetData>
  <mergeCells count="116">
    <mergeCell ref="B1:AG1"/>
    <mergeCell ref="B2:B4"/>
    <mergeCell ref="C2:C4"/>
    <mergeCell ref="D2:D4"/>
    <mergeCell ref="E2:E4"/>
    <mergeCell ref="F2:G3"/>
    <mergeCell ref="H2:K2"/>
    <mergeCell ref="L2:O2"/>
    <mergeCell ref="P2:Q3"/>
    <mergeCell ref="R2:R4"/>
    <mergeCell ref="S2:S4"/>
    <mergeCell ref="T2:T4"/>
    <mergeCell ref="U2:U4"/>
    <mergeCell ref="V2:V4"/>
    <mergeCell ref="W2:W4"/>
    <mergeCell ref="X2:X4"/>
    <mergeCell ref="Y2:Y4"/>
    <mergeCell ref="Z2:Z4"/>
    <mergeCell ref="AA2:AA4"/>
    <mergeCell ref="AB2:AB4"/>
    <mergeCell ref="AC2:AC4"/>
    <mergeCell ref="AD2:AD4"/>
    <mergeCell ref="AE2:AE4"/>
    <mergeCell ref="AF2:AF4"/>
    <mergeCell ref="AG2:AG4"/>
    <mergeCell ref="AH2:AH4"/>
    <mergeCell ref="AI2:AI4"/>
    <mergeCell ref="AJ2:AJ4"/>
    <mergeCell ref="AK2:AK4"/>
    <mergeCell ref="AL2:AL4"/>
    <mergeCell ref="AM2:AM4"/>
    <mergeCell ref="AN2:AN4"/>
    <mergeCell ref="AO2:AO4"/>
    <mergeCell ref="AP2:AP4"/>
    <mergeCell ref="AQ2:AQ4"/>
    <mergeCell ref="AR2:AR4"/>
    <mergeCell ref="AT2:AT4"/>
    <mergeCell ref="AU2:AU4"/>
    <mergeCell ref="AV2:AV4"/>
    <mergeCell ref="AW2:AW4"/>
    <mergeCell ref="AX2:AX4"/>
    <mergeCell ref="AY2:AY4"/>
    <mergeCell ref="AZ2:AZ4"/>
    <mergeCell ref="BB2:BB4"/>
    <mergeCell ref="BC2:BC4"/>
    <mergeCell ref="BD2:BD4"/>
    <mergeCell ref="BE2:BE4"/>
    <mergeCell ref="BF2:BF4"/>
    <mergeCell ref="BG2:BG4"/>
    <mergeCell ref="BL2:BM2"/>
    <mergeCell ref="BP2:BP4"/>
    <mergeCell ref="BQ2:BQ4"/>
    <mergeCell ref="BR2:BR4"/>
    <mergeCell ref="BS2:BS4"/>
    <mergeCell ref="BT2:BT4"/>
    <mergeCell ref="BW2:BW4"/>
    <mergeCell ref="BX2:BX4"/>
    <mergeCell ref="BZ2:BZ4"/>
    <mergeCell ref="CA2:CA4"/>
    <mergeCell ref="CC2:CD2"/>
    <mergeCell ref="CE2:CF2"/>
    <mergeCell ref="H3:I3"/>
    <mergeCell ref="J3:K3"/>
    <mergeCell ref="L3:M3"/>
    <mergeCell ref="N3:O3"/>
    <mergeCell ref="BH3:BH4"/>
    <mergeCell ref="BI3:BI4"/>
    <mergeCell ref="BK3:BK4"/>
    <mergeCell ref="BL3:BL4"/>
    <mergeCell ref="BM3:BM4"/>
    <mergeCell ref="BN3:BN4"/>
    <mergeCell ref="BO3:BO4"/>
    <mergeCell ref="BV3:BV4"/>
    <mergeCell ref="A5:A11"/>
    <mergeCell ref="A12:A18"/>
    <mergeCell ref="A19:A25"/>
    <mergeCell ref="A26:A32"/>
    <mergeCell ref="A33:A39"/>
    <mergeCell ref="F43:G43"/>
    <mergeCell ref="H43:I43"/>
    <mergeCell ref="J43:K43"/>
    <mergeCell ref="L43:M43"/>
    <mergeCell ref="N43:O43"/>
    <mergeCell ref="P43:Q43"/>
    <mergeCell ref="C51:AE51"/>
    <mergeCell ref="C52:AE52"/>
    <mergeCell ref="C53:AE53"/>
    <mergeCell ref="C54:AE54"/>
    <mergeCell ref="C55:AE55"/>
    <mergeCell ref="C56:AE56"/>
    <mergeCell ref="C57:AE57"/>
    <mergeCell ref="C58:AE58"/>
    <mergeCell ref="C59:AE59"/>
    <mergeCell ref="C60:AE60"/>
    <mergeCell ref="C61:AE61"/>
    <mergeCell ref="C62:AE62"/>
    <mergeCell ref="C63:AE63"/>
    <mergeCell ref="C64:AE64"/>
    <mergeCell ref="C65:AE65"/>
    <mergeCell ref="C66:AE66"/>
    <mergeCell ref="C67:AE67"/>
    <mergeCell ref="C68:AE68"/>
    <mergeCell ref="C69:AE69"/>
    <mergeCell ref="C70:AE70"/>
    <mergeCell ref="C71:AE71"/>
    <mergeCell ref="C72:AE72"/>
    <mergeCell ref="C73:AE73"/>
    <mergeCell ref="C74:AE74"/>
    <mergeCell ref="C75:AE75"/>
    <mergeCell ref="C76:AE76"/>
    <mergeCell ref="C77:AE77"/>
    <mergeCell ref="C78:AE78"/>
    <mergeCell ref="C79:AE79"/>
    <mergeCell ref="C80:AE80"/>
    <mergeCell ref="C81:AE81"/>
    <mergeCell ref="C82:AE8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F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4" topLeftCell="C14" activePane="bottomRight" state="frozen"/>
      <selection pane="topLeft" activeCell="A1" activeCellId="0" sqref="A1"/>
      <selection pane="topRight" activeCell="C1" activeCellId="0" sqref="C1"/>
      <selection pane="bottomLeft" activeCell="A14" activeCellId="0" sqref="A14"/>
      <selection pane="bottomRight" activeCell="C39" activeCellId="1" sqref="A3:AN5 C39"/>
    </sheetView>
  </sheetViews>
  <sheetFormatPr defaultColWidth="8.54296875" defaultRowHeight="15" zeroHeight="false" outlineLevelRow="0" outlineLevelCol="0"/>
  <cols>
    <col collapsed="false" customWidth="true" hidden="false" outlineLevel="0" max="2" min="2" style="0" width="10.14"/>
    <col collapsed="false" customWidth="true" hidden="false" outlineLevel="0" max="39" min="37" style="0" width="9.57"/>
    <col collapsed="false" customWidth="true" hidden="false" outlineLevel="0" max="42" min="42" style="0" width="10"/>
    <col collapsed="false" customWidth="true" hidden="false" outlineLevel="0" max="45" min="45" style="0" width="2.71"/>
    <col collapsed="false" customWidth="true" hidden="false" outlineLevel="0" max="53" min="53" style="0" width="2"/>
    <col collapsed="false" customWidth="true" hidden="false" outlineLevel="0" max="77" min="77" style="0" width="2.14"/>
    <col collapsed="false" customWidth="true" hidden="false" outlineLevel="0" max="80" min="80" style="0" width="2.28"/>
  </cols>
  <sheetData>
    <row r="1" customFormat="false" ht="18.75" hidden="false" customHeight="false" outlineLevel="0" collapsed="false">
      <c r="B1" s="6" t="n">
        <v>43344</v>
      </c>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7"/>
      <c r="AI1" s="7"/>
      <c r="AJ1" s="7"/>
      <c r="AK1" s="8"/>
      <c r="AL1" s="8"/>
      <c r="AM1" s="8"/>
      <c r="AN1" s="8"/>
      <c r="AO1" s="8"/>
      <c r="AP1" s="8"/>
      <c r="AQ1" s="8"/>
      <c r="AR1" s="8"/>
      <c r="AS1" s="9"/>
      <c r="AT1" s="10"/>
      <c r="AU1" s="10"/>
      <c r="AV1" s="10"/>
      <c r="AW1" s="10"/>
      <c r="AX1" s="10"/>
      <c r="AY1" s="11"/>
      <c r="AZ1" s="11"/>
      <c r="BS1" s="5"/>
      <c r="BT1" s="5"/>
      <c r="BU1" s="5"/>
    </row>
    <row r="2" customFormat="false" ht="30.75" hidden="false" customHeight="true" outlineLevel="0" collapsed="false">
      <c r="A2" s="279"/>
      <c r="B2" s="280" t="s">
        <v>1</v>
      </c>
      <c r="C2" s="281" t="s">
        <v>2</v>
      </c>
      <c r="D2" s="282" t="s">
        <v>3</v>
      </c>
      <c r="E2" s="281" t="s">
        <v>147</v>
      </c>
      <c r="F2" s="283" t="s">
        <v>148</v>
      </c>
      <c r="G2" s="283"/>
      <c r="H2" s="284" t="s">
        <v>149</v>
      </c>
      <c r="I2" s="284"/>
      <c r="J2" s="284"/>
      <c r="K2" s="284"/>
      <c r="L2" s="284" t="s">
        <v>150</v>
      </c>
      <c r="M2" s="284"/>
      <c r="N2" s="284"/>
      <c r="O2" s="284"/>
      <c r="P2" s="285" t="s">
        <v>151</v>
      </c>
      <c r="Q2" s="285"/>
      <c r="R2" s="286" t="s">
        <v>16</v>
      </c>
      <c r="S2" s="287" t="s">
        <v>17</v>
      </c>
      <c r="T2" s="288" t="s">
        <v>18</v>
      </c>
      <c r="U2" s="289" t="s">
        <v>19</v>
      </c>
      <c r="V2" s="290" t="s">
        <v>20</v>
      </c>
      <c r="W2" s="291" t="s">
        <v>21</v>
      </c>
      <c r="X2" s="291" t="s">
        <v>22</v>
      </c>
      <c r="Y2" s="291" t="s">
        <v>23</v>
      </c>
      <c r="Z2" s="291" t="s">
        <v>24</v>
      </c>
      <c r="AA2" s="291" t="s">
        <v>25</v>
      </c>
      <c r="AB2" s="291" t="s">
        <v>26</v>
      </c>
      <c r="AC2" s="292" t="s">
        <v>27</v>
      </c>
      <c r="AD2" s="293" t="s">
        <v>152</v>
      </c>
      <c r="AE2" s="294" t="s">
        <v>29</v>
      </c>
      <c r="AF2" s="293" t="s">
        <v>30</v>
      </c>
      <c r="AG2" s="295" t="s">
        <v>31</v>
      </c>
      <c r="AH2" s="295" t="s">
        <v>32</v>
      </c>
      <c r="AI2" s="295" t="s">
        <v>33</v>
      </c>
      <c r="AJ2" s="33" t="s">
        <v>34</v>
      </c>
      <c r="AK2" s="296" t="s">
        <v>35</v>
      </c>
      <c r="AL2" s="32" t="s">
        <v>153</v>
      </c>
      <c r="AM2" s="33" t="s">
        <v>154</v>
      </c>
      <c r="AN2" s="32" t="s">
        <v>155</v>
      </c>
      <c r="AO2" s="32" t="s">
        <v>40</v>
      </c>
      <c r="AP2" s="33" t="s">
        <v>41</v>
      </c>
      <c r="AQ2" s="379" t="s">
        <v>39</v>
      </c>
      <c r="AR2" s="380" t="s">
        <v>42</v>
      </c>
      <c r="AS2" s="36"/>
      <c r="AT2" s="37" t="s">
        <v>43</v>
      </c>
      <c r="AU2" s="38" t="s">
        <v>44</v>
      </c>
      <c r="AV2" s="38" t="s">
        <v>45</v>
      </c>
      <c r="AW2" s="38" t="s">
        <v>46</v>
      </c>
      <c r="AX2" s="38" t="s">
        <v>47</v>
      </c>
      <c r="AY2" s="38" t="s">
        <v>48</v>
      </c>
      <c r="AZ2" s="38" t="s">
        <v>49</v>
      </c>
      <c r="BB2" s="38" t="s">
        <v>50</v>
      </c>
      <c r="BC2" s="38" t="s">
        <v>51</v>
      </c>
      <c r="BD2" s="38" t="s">
        <v>52</v>
      </c>
      <c r="BE2" s="38" t="s">
        <v>53</v>
      </c>
      <c r="BF2" s="38" t="s">
        <v>54</v>
      </c>
      <c r="BG2" s="38" t="s">
        <v>55</v>
      </c>
      <c r="BH2" s="38" t="s">
        <v>56</v>
      </c>
      <c r="BI2" s="38" t="s">
        <v>57</v>
      </c>
      <c r="BJ2" s="38" t="s">
        <v>58</v>
      </c>
      <c r="BK2" s="38" t="s">
        <v>59</v>
      </c>
      <c r="BL2" s="38" t="s">
        <v>60</v>
      </c>
      <c r="BM2" s="38"/>
      <c r="BN2" s="38" t="s">
        <v>61</v>
      </c>
      <c r="BO2" s="38" t="s">
        <v>62</v>
      </c>
      <c r="BP2" s="38" t="s">
        <v>63</v>
      </c>
      <c r="BQ2" s="39" t="s">
        <v>64</v>
      </c>
      <c r="BR2" s="39" t="s">
        <v>65</v>
      </c>
      <c r="BS2" s="41" t="s">
        <v>66</v>
      </c>
      <c r="BT2" s="41" t="s">
        <v>67</v>
      </c>
      <c r="BU2" s="5"/>
      <c r="BV2" s="38" t="s">
        <v>68</v>
      </c>
      <c r="BW2" s="38" t="s">
        <v>69</v>
      </c>
      <c r="BX2" s="38" t="s">
        <v>70</v>
      </c>
      <c r="BZ2" s="42" t="s">
        <v>71</v>
      </c>
      <c r="CA2" s="42" t="s">
        <v>72</v>
      </c>
      <c r="CC2" s="43" t="s">
        <v>73</v>
      </c>
      <c r="CD2" s="43"/>
      <c r="CE2" s="43" t="s">
        <v>74</v>
      </c>
      <c r="CF2" s="43"/>
    </row>
    <row r="3" customFormat="false" ht="26.25" hidden="false" customHeight="true" outlineLevel="0" collapsed="false">
      <c r="A3" s="297"/>
      <c r="B3" s="280"/>
      <c r="C3" s="281"/>
      <c r="D3" s="282"/>
      <c r="E3" s="281"/>
      <c r="F3" s="283"/>
      <c r="G3" s="283"/>
      <c r="H3" s="298" t="s">
        <v>75</v>
      </c>
      <c r="I3" s="298"/>
      <c r="J3" s="299" t="s">
        <v>76</v>
      </c>
      <c r="K3" s="299"/>
      <c r="L3" s="298" t="s">
        <v>75</v>
      </c>
      <c r="M3" s="298"/>
      <c r="N3" s="299" t="s">
        <v>76</v>
      </c>
      <c r="O3" s="299"/>
      <c r="P3" s="285"/>
      <c r="Q3" s="285"/>
      <c r="R3" s="286"/>
      <c r="S3" s="287"/>
      <c r="T3" s="288"/>
      <c r="U3" s="289"/>
      <c r="V3" s="290"/>
      <c r="W3" s="291"/>
      <c r="X3" s="291"/>
      <c r="Y3" s="291"/>
      <c r="Z3" s="291"/>
      <c r="AA3" s="291"/>
      <c r="AB3" s="291"/>
      <c r="AC3" s="292"/>
      <c r="AD3" s="293"/>
      <c r="AE3" s="294"/>
      <c r="AF3" s="293"/>
      <c r="AG3" s="295"/>
      <c r="AH3" s="295"/>
      <c r="AI3" s="295"/>
      <c r="AJ3" s="33"/>
      <c r="AK3" s="296"/>
      <c r="AL3" s="32"/>
      <c r="AM3" s="33"/>
      <c r="AN3" s="32"/>
      <c r="AO3" s="32"/>
      <c r="AP3" s="33"/>
      <c r="AQ3" s="379"/>
      <c r="AR3" s="380"/>
      <c r="AS3" s="36"/>
      <c r="AT3" s="37"/>
      <c r="AU3" s="38"/>
      <c r="AV3" s="38"/>
      <c r="AW3" s="38"/>
      <c r="AX3" s="38"/>
      <c r="AY3" s="38"/>
      <c r="AZ3" s="38"/>
      <c r="BB3" s="38"/>
      <c r="BC3" s="38"/>
      <c r="BD3" s="38"/>
      <c r="BE3" s="38"/>
      <c r="BF3" s="38"/>
      <c r="BG3" s="38"/>
      <c r="BH3" s="69" t="s">
        <v>77</v>
      </c>
      <c r="BI3" s="69" t="s">
        <v>77</v>
      </c>
      <c r="BJ3" s="69" t="s">
        <v>78</v>
      </c>
      <c r="BK3" s="39" t="s">
        <v>79</v>
      </c>
      <c r="BL3" s="39" t="s">
        <v>79</v>
      </c>
      <c r="BM3" s="39" t="s">
        <v>80</v>
      </c>
      <c r="BN3" s="69" t="s">
        <v>81</v>
      </c>
      <c r="BO3" s="69" t="s">
        <v>82</v>
      </c>
      <c r="BP3" s="38"/>
      <c r="BQ3" s="39"/>
      <c r="BR3" s="39"/>
      <c r="BS3" s="41"/>
      <c r="BT3" s="41"/>
      <c r="BU3" s="5"/>
      <c r="BV3" s="69" t="s">
        <v>77</v>
      </c>
      <c r="BW3" s="38"/>
      <c r="BX3" s="38"/>
      <c r="BZ3" s="42"/>
      <c r="CA3" s="42"/>
      <c r="CC3" s="70" t="s">
        <v>83</v>
      </c>
      <c r="CD3" s="71" t="s">
        <v>84</v>
      </c>
      <c r="CE3" s="70" t="s">
        <v>83</v>
      </c>
      <c r="CF3" s="71" t="s">
        <v>84</v>
      </c>
    </row>
    <row r="4" customFormat="false" ht="15.75" hidden="false" customHeight="false" outlineLevel="0" collapsed="false">
      <c r="A4" s="297"/>
      <c r="B4" s="280"/>
      <c r="C4" s="281"/>
      <c r="D4" s="282"/>
      <c r="E4" s="281"/>
      <c r="F4" s="300" t="s">
        <v>85</v>
      </c>
      <c r="G4" s="299" t="s">
        <v>86</v>
      </c>
      <c r="H4" s="301" t="s">
        <v>87</v>
      </c>
      <c r="I4" s="302" t="s">
        <v>88</v>
      </c>
      <c r="J4" s="302" t="s">
        <v>87</v>
      </c>
      <c r="K4" s="303" t="s">
        <v>88</v>
      </c>
      <c r="L4" s="298" t="s">
        <v>87</v>
      </c>
      <c r="M4" s="302" t="s">
        <v>88</v>
      </c>
      <c r="N4" s="302" t="s">
        <v>87</v>
      </c>
      <c r="O4" s="299" t="s">
        <v>88</v>
      </c>
      <c r="P4" s="302" t="s">
        <v>87</v>
      </c>
      <c r="Q4" s="299" t="s">
        <v>88</v>
      </c>
      <c r="R4" s="286"/>
      <c r="S4" s="287"/>
      <c r="T4" s="288"/>
      <c r="U4" s="289"/>
      <c r="V4" s="290"/>
      <c r="W4" s="291"/>
      <c r="X4" s="291"/>
      <c r="Y4" s="291"/>
      <c r="Z4" s="291"/>
      <c r="AA4" s="291"/>
      <c r="AB4" s="291"/>
      <c r="AC4" s="292"/>
      <c r="AD4" s="293"/>
      <c r="AE4" s="294"/>
      <c r="AF4" s="293"/>
      <c r="AG4" s="295"/>
      <c r="AH4" s="295"/>
      <c r="AI4" s="295"/>
      <c r="AJ4" s="33"/>
      <c r="AK4" s="296"/>
      <c r="AL4" s="32"/>
      <c r="AM4" s="33"/>
      <c r="AN4" s="32"/>
      <c r="AO4" s="32"/>
      <c r="AP4" s="33"/>
      <c r="AQ4" s="379"/>
      <c r="AR4" s="380"/>
      <c r="AS4" s="36"/>
      <c r="AT4" s="37"/>
      <c r="AU4" s="38"/>
      <c r="AV4" s="38"/>
      <c r="AW4" s="38"/>
      <c r="AX4" s="38"/>
      <c r="AY4" s="38"/>
      <c r="AZ4" s="38"/>
      <c r="BB4" s="38"/>
      <c r="BC4" s="38"/>
      <c r="BD4" s="38"/>
      <c r="BE4" s="38"/>
      <c r="BF4" s="38"/>
      <c r="BG4" s="38"/>
      <c r="BH4" s="69"/>
      <c r="BI4" s="69"/>
      <c r="BJ4" s="69" t="s">
        <v>89</v>
      </c>
      <c r="BK4" s="39"/>
      <c r="BL4" s="39"/>
      <c r="BM4" s="39"/>
      <c r="BN4" s="69"/>
      <c r="BO4" s="69"/>
      <c r="BP4" s="38"/>
      <c r="BQ4" s="39"/>
      <c r="BR4" s="39"/>
      <c r="BS4" s="41"/>
      <c r="BT4" s="41"/>
      <c r="BU4" s="5"/>
      <c r="BV4" s="69"/>
      <c r="BW4" s="38"/>
      <c r="BX4" s="38"/>
      <c r="BZ4" s="42"/>
      <c r="CA4" s="42"/>
      <c r="CC4" s="88" t="s">
        <v>90</v>
      </c>
      <c r="CD4" s="89" t="s">
        <v>91</v>
      </c>
      <c r="CE4" s="88" t="s">
        <v>90</v>
      </c>
      <c r="CF4" s="89" t="s">
        <v>91</v>
      </c>
    </row>
    <row r="5" customFormat="false" ht="15" hidden="false" customHeight="false" outlineLevel="0" collapsed="false">
      <c r="A5" s="243" t="s">
        <v>127</v>
      </c>
      <c r="B5" s="91" t="n">
        <v>43339</v>
      </c>
      <c r="C5" s="92" t="n">
        <v>93.2</v>
      </c>
      <c r="D5" s="93" t="n">
        <v>0.627</v>
      </c>
      <c r="E5" s="94" t="n">
        <v>78.1</v>
      </c>
      <c r="F5" s="95" t="n">
        <v>103</v>
      </c>
      <c r="G5" s="95" t="n">
        <v>85</v>
      </c>
      <c r="H5" s="96" t="n">
        <v>24</v>
      </c>
      <c r="I5" s="96" t="n">
        <v>0</v>
      </c>
      <c r="J5" s="96" t="n">
        <v>24</v>
      </c>
      <c r="K5" s="96" t="n">
        <v>0</v>
      </c>
      <c r="L5" s="97" t="n">
        <v>0</v>
      </c>
      <c r="M5" s="97" t="n">
        <v>0</v>
      </c>
      <c r="N5" s="97" t="n">
        <v>0</v>
      </c>
      <c r="O5" s="97" t="n">
        <v>0</v>
      </c>
      <c r="P5" s="97" t="n">
        <v>0</v>
      </c>
      <c r="Q5" s="112" t="n">
        <v>0</v>
      </c>
      <c r="R5" s="203" t="n">
        <v>3466</v>
      </c>
      <c r="S5" s="112" t="n">
        <v>2937</v>
      </c>
      <c r="T5" s="112" t="n">
        <v>2937</v>
      </c>
      <c r="U5" s="112" t="n">
        <v>2865</v>
      </c>
      <c r="V5" s="216" t="n">
        <v>2963</v>
      </c>
      <c r="W5" s="96" t="n">
        <v>40</v>
      </c>
      <c r="X5" s="96" t="n">
        <v>0</v>
      </c>
      <c r="Y5" s="96" t="n">
        <v>43</v>
      </c>
      <c r="Z5" s="221" t="n">
        <v>0</v>
      </c>
      <c r="AA5" s="221" t="n">
        <v>57</v>
      </c>
      <c r="AB5" s="97" t="n">
        <v>0</v>
      </c>
      <c r="AC5" s="97" t="n">
        <f aca="false">V5-U5+AZ5</f>
        <v>98</v>
      </c>
      <c r="AD5" s="101" t="n">
        <f aca="false">U5-T5</f>
        <v>-72</v>
      </c>
      <c r="AE5" s="95" t="n">
        <v>126</v>
      </c>
      <c r="AF5" s="102" t="n">
        <f aca="false">IF(AE5&gt;0, V5/(AE5*24),"no data")</f>
        <v>0.979828042328042</v>
      </c>
      <c r="AG5" s="103" t="n">
        <f aca="false">IF(R5&gt;0,R5/24,"no data")</f>
        <v>144.416666666667</v>
      </c>
      <c r="AH5" s="102" t="n">
        <f aca="false">IF(U5&gt;0,(U5/R5),"no data")</f>
        <v>0.826601269474899</v>
      </c>
      <c r="AI5" s="104" t="n">
        <f aca="false">IF(U5&gt;0,(1440-((W5*X5)+(Y5*Z5)+(AA5*AB5))/(W5+Y5+AA5))/1440,"no data")</f>
        <v>1</v>
      </c>
      <c r="AJ5" s="105" t="n">
        <f aca="false">IF(U5&gt;0,(1440-((X5*W5+AT5*AU5)+(Z5*Y5+AV5*AW5)+(AA5*AB5+AX5*AY5))/(W5+Y5+AA5))/1440,"no data")</f>
        <v>0.885714285714286</v>
      </c>
      <c r="AK5" s="210" t="n">
        <v>9.255</v>
      </c>
      <c r="AL5" s="211" t="n">
        <v>203.33</v>
      </c>
      <c r="AM5" s="94" t="n">
        <f aca="false">AK5*AL5</f>
        <v>1881.81915</v>
      </c>
      <c r="AN5" s="210" t="n">
        <v>23.639631</v>
      </c>
      <c r="AO5" s="225" t="n">
        <v>978.581729977088</v>
      </c>
      <c r="AP5" s="109" t="n">
        <f aca="false">AN5*AO5</f>
        <v>23133.311</v>
      </c>
      <c r="AQ5" s="130" t="n">
        <f aca="false">IF(U5&gt;0,((((AK5*AL5)+(AN5*AO5))/(U5*1000))*1000000),"no data")</f>
        <v>8731.28452006981</v>
      </c>
      <c r="AR5" s="111" t="n">
        <f aca="false">IF(S5&gt;0,S5/24, "no data")</f>
        <v>122.375</v>
      </c>
      <c r="AS5" s="36"/>
      <c r="AT5" s="95" t="n">
        <v>0</v>
      </c>
      <c r="AU5" s="112" t="n">
        <v>0</v>
      </c>
      <c r="AV5" s="112" t="n">
        <v>0</v>
      </c>
      <c r="AW5" s="95" t="n">
        <v>0</v>
      </c>
      <c r="AX5" s="112" t="n">
        <v>16</v>
      </c>
      <c r="AY5" s="95" t="n">
        <v>1440</v>
      </c>
      <c r="AZ5" s="95" t="n">
        <v>0</v>
      </c>
      <c r="BB5" s="113" t="n">
        <v>956</v>
      </c>
      <c r="BC5" s="113" t="n">
        <v>1031</v>
      </c>
      <c r="BD5" s="113" t="n">
        <v>976</v>
      </c>
      <c r="BE5" s="113" t="n">
        <f aca="false">BC5-BB5</f>
        <v>75</v>
      </c>
      <c r="BF5" s="113" t="n">
        <f aca="false">AQ5</f>
        <v>8731.28452006981</v>
      </c>
      <c r="BG5" s="173" t="n">
        <f aca="false">BD5/24</f>
        <v>40.6666666666667</v>
      </c>
      <c r="BH5" s="115" t="n">
        <v>0</v>
      </c>
      <c r="BI5" s="116" t="n">
        <v>0</v>
      </c>
      <c r="BJ5" s="117" t="n">
        <v>22</v>
      </c>
      <c r="BK5" s="118" t="n">
        <v>25.1</v>
      </c>
      <c r="BL5" s="118" t="n">
        <v>21.8</v>
      </c>
      <c r="BM5" s="118" t="n">
        <v>28.5</v>
      </c>
      <c r="BN5" s="113" t="n">
        <v>986.9</v>
      </c>
      <c r="BO5" s="118" t="n">
        <v>50.06</v>
      </c>
      <c r="BP5" s="119" t="n">
        <v>0.931</v>
      </c>
      <c r="BQ5" s="118" t="n">
        <v>94.07</v>
      </c>
      <c r="BR5" s="117" t="n">
        <v>87.24</v>
      </c>
      <c r="BS5" s="113" t="n">
        <v>12314</v>
      </c>
      <c r="BT5" s="113" t="n">
        <v>12078</v>
      </c>
      <c r="BU5" s="224" t="n">
        <f aca="false">BT5-BS5</f>
        <v>-236</v>
      </c>
      <c r="BV5" s="113" t="n">
        <f aca="false">BH5+BI5</f>
        <v>0</v>
      </c>
      <c r="BW5" s="114" t="n">
        <v>0</v>
      </c>
      <c r="BX5" s="114" t="n">
        <v>0</v>
      </c>
      <c r="BZ5" s="114" t="n">
        <v>24</v>
      </c>
      <c r="CA5" s="114" t="n">
        <v>6.3</v>
      </c>
      <c r="CC5" s="114" t="n">
        <v>2.1</v>
      </c>
      <c r="CD5" s="114" t="n">
        <v>4.2</v>
      </c>
      <c r="CE5" s="114" t="n">
        <v>2.1</v>
      </c>
      <c r="CF5" s="114" t="n">
        <v>0</v>
      </c>
    </row>
    <row r="6" customFormat="false" ht="15" hidden="false" customHeight="false" outlineLevel="0" collapsed="false">
      <c r="A6" s="243"/>
      <c r="B6" s="91" t="n">
        <v>43340</v>
      </c>
      <c r="C6" s="92" t="n">
        <v>94</v>
      </c>
      <c r="D6" s="93" t="n">
        <v>0.606</v>
      </c>
      <c r="E6" s="94" t="n">
        <v>78.1</v>
      </c>
      <c r="F6" s="95" t="n">
        <v>103</v>
      </c>
      <c r="G6" s="95" t="n">
        <v>84</v>
      </c>
      <c r="H6" s="96" t="n">
        <v>24</v>
      </c>
      <c r="I6" s="96" t="n">
        <v>0</v>
      </c>
      <c r="J6" s="96" t="n">
        <v>24</v>
      </c>
      <c r="K6" s="96" t="n">
        <v>0</v>
      </c>
      <c r="L6" s="97" t="n">
        <v>0</v>
      </c>
      <c r="M6" s="97" t="n">
        <v>0</v>
      </c>
      <c r="N6" s="97" t="n">
        <v>0</v>
      </c>
      <c r="O6" s="97" t="n">
        <v>0</v>
      </c>
      <c r="P6" s="97" t="n">
        <v>0</v>
      </c>
      <c r="Q6" s="112" t="n">
        <v>0</v>
      </c>
      <c r="R6" s="203" t="n">
        <v>3460</v>
      </c>
      <c r="S6" s="112" t="n">
        <v>2924</v>
      </c>
      <c r="T6" s="112" t="n">
        <v>2924</v>
      </c>
      <c r="U6" s="112" t="n">
        <v>2853</v>
      </c>
      <c r="V6" s="216" t="n">
        <v>2954</v>
      </c>
      <c r="W6" s="96" t="n">
        <v>40</v>
      </c>
      <c r="X6" s="96" t="n">
        <v>0</v>
      </c>
      <c r="Y6" s="96" t="n">
        <v>43</v>
      </c>
      <c r="Z6" s="221" t="n">
        <v>0</v>
      </c>
      <c r="AA6" s="221" t="n">
        <v>57</v>
      </c>
      <c r="AB6" s="97" t="n">
        <v>0</v>
      </c>
      <c r="AC6" s="97" t="n">
        <f aca="false">V6-U6+AZ6</f>
        <v>101</v>
      </c>
      <c r="AD6" s="101" t="n">
        <f aca="false">U6-T6</f>
        <v>-71</v>
      </c>
      <c r="AE6" s="95" t="n">
        <v>125</v>
      </c>
      <c r="AF6" s="102" t="n">
        <f aca="false">IF(AE6&gt;0, V6/(AE6*24),"no data")</f>
        <v>0.984666666666667</v>
      </c>
      <c r="AG6" s="103" t="n">
        <f aca="false">IF(R6&gt;0,R6/24,"no data")</f>
        <v>144.166666666667</v>
      </c>
      <c r="AH6" s="102" t="n">
        <f aca="false">IF(U6&gt;0,(U6/R6),"no data")</f>
        <v>0.824566473988439</v>
      </c>
      <c r="AI6" s="104" t="n">
        <f aca="false">IF(U6&gt;0,(1440-((W6*X6)+(Y6*Z6)+(AA6*AB6))/(W6+Y6+AA6))/1440,"no data")</f>
        <v>1</v>
      </c>
      <c r="AJ6" s="105" t="n">
        <f aca="false">IF(U6&gt;0,(1440-((X6*W6+AT6*AU6)+(Z6*Y6+AV6*AW6)+(AA6*AB6+AX6*AY6))/(W6+Y6+AA6))/1440,"no data")</f>
        <v>0.885714285714286</v>
      </c>
      <c r="AK6" s="210" t="n">
        <v>9.243</v>
      </c>
      <c r="AL6" s="211" t="n">
        <v>207.04</v>
      </c>
      <c r="AM6" s="94" t="n">
        <f aca="false">AK6*AL6</f>
        <v>1913.67072</v>
      </c>
      <c r="AN6" s="210" t="n">
        <v>23.26899</v>
      </c>
      <c r="AO6" s="225" t="n">
        <v>980.701354033845</v>
      </c>
      <c r="AP6" s="109" t="n">
        <f aca="false">AN6*AO6</f>
        <v>22819.93</v>
      </c>
      <c r="AQ6" s="130" t="n">
        <f aca="false">IF(U6&gt;0,((((AK6*AL6)+(AN6*AO6))/(U6*1000))*1000000),"no data")</f>
        <v>8669.33078163337</v>
      </c>
      <c r="AR6" s="111" t="n">
        <f aca="false">IF(S6&gt;0,S6/24, "no data")</f>
        <v>121.833333333333</v>
      </c>
      <c r="AS6" s="36"/>
      <c r="AT6" s="95" t="n">
        <v>0</v>
      </c>
      <c r="AU6" s="112" t="n">
        <v>0</v>
      </c>
      <c r="AV6" s="112" t="n">
        <v>0</v>
      </c>
      <c r="AW6" s="95" t="n">
        <v>0</v>
      </c>
      <c r="AX6" s="112" t="n">
        <v>16</v>
      </c>
      <c r="AY6" s="95" t="n">
        <v>1440</v>
      </c>
      <c r="AZ6" s="95" t="n">
        <v>0</v>
      </c>
      <c r="BB6" s="113" t="n">
        <v>951</v>
      </c>
      <c r="BC6" s="113" t="n">
        <v>1028</v>
      </c>
      <c r="BD6" s="113" t="n">
        <v>975</v>
      </c>
      <c r="BE6" s="113" t="n">
        <f aca="false">BC6-BB6</f>
        <v>77</v>
      </c>
      <c r="BF6" s="113" t="n">
        <f aca="false">AQ6</f>
        <v>8669.33078163337</v>
      </c>
      <c r="BG6" s="173" t="n">
        <f aca="false">BD6/24</f>
        <v>40.625</v>
      </c>
      <c r="BH6" s="115" t="n">
        <v>0</v>
      </c>
      <c r="BI6" s="116" t="n">
        <v>0</v>
      </c>
      <c r="BJ6" s="117" t="n">
        <v>22</v>
      </c>
      <c r="BK6" s="118" t="n">
        <v>24.62</v>
      </c>
      <c r="BL6" s="118" t="n">
        <v>21.23</v>
      </c>
      <c r="BM6" s="118" t="n">
        <v>27.94</v>
      </c>
      <c r="BN6" s="113" t="n">
        <v>988.17</v>
      </c>
      <c r="BO6" s="118" t="n">
        <v>50.08</v>
      </c>
      <c r="BP6" s="119" t="n">
        <v>0.9315</v>
      </c>
      <c r="BQ6" s="118" t="n">
        <v>93.41</v>
      </c>
      <c r="BR6" s="117" t="n">
        <v>87.24</v>
      </c>
      <c r="BS6" s="113" t="n">
        <v>12162</v>
      </c>
      <c r="BT6" s="113" t="n">
        <v>11926</v>
      </c>
      <c r="BU6" s="224" t="n">
        <f aca="false">BT6-BS6</f>
        <v>-236</v>
      </c>
      <c r="BV6" s="113" t="n">
        <f aca="false">BH6+BI6</f>
        <v>0</v>
      </c>
      <c r="BW6" s="114" t="n">
        <v>0</v>
      </c>
      <c r="BX6" s="114" t="n">
        <v>0</v>
      </c>
      <c r="BZ6" s="114" t="n">
        <v>22.28</v>
      </c>
      <c r="CA6" s="114" t="n">
        <v>6.17</v>
      </c>
      <c r="CC6" s="114" t="n">
        <v>2.1</v>
      </c>
      <c r="CD6" s="114" t="n">
        <v>4.3</v>
      </c>
      <c r="CE6" s="114" t="n">
        <v>2</v>
      </c>
      <c r="CF6" s="114" t="n">
        <v>0</v>
      </c>
    </row>
    <row r="7" customFormat="false" ht="15" hidden="false" customHeight="false" outlineLevel="0" collapsed="false">
      <c r="A7" s="243"/>
      <c r="B7" s="91" t="n">
        <v>43341</v>
      </c>
      <c r="C7" s="92" t="n">
        <v>94.5</v>
      </c>
      <c r="D7" s="93" t="n">
        <v>0.597</v>
      </c>
      <c r="E7" s="94" t="n">
        <v>77.8</v>
      </c>
      <c r="F7" s="95" t="n">
        <v>104</v>
      </c>
      <c r="G7" s="95" t="n">
        <v>84</v>
      </c>
      <c r="H7" s="96" t="n">
        <v>24</v>
      </c>
      <c r="I7" s="96" t="n">
        <v>0</v>
      </c>
      <c r="J7" s="96" t="n">
        <v>24</v>
      </c>
      <c r="K7" s="96" t="n">
        <v>0</v>
      </c>
      <c r="L7" s="97" t="n">
        <v>0</v>
      </c>
      <c r="M7" s="97" t="n">
        <v>0</v>
      </c>
      <c r="N7" s="97" t="n">
        <v>0</v>
      </c>
      <c r="O7" s="97" t="n">
        <v>0</v>
      </c>
      <c r="P7" s="97" t="n">
        <v>0</v>
      </c>
      <c r="Q7" s="112" t="n">
        <v>0</v>
      </c>
      <c r="R7" s="203" t="n">
        <v>3453</v>
      </c>
      <c r="S7" s="112" t="n">
        <v>2920</v>
      </c>
      <c r="T7" s="112" t="n">
        <v>2920</v>
      </c>
      <c r="U7" s="112" t="n">
        <v>2845</v>
      </c>
      <c r="V7" s="216" t="n">
        <v>2945</v>
      </c>
      <c r="W7" s="96" t="n">
        <v>41</v>
      </c>
      <c r="X7" s="96" t="n">
        <v>0</v>
      </c>
      <c r="Y7" s="96" t="n">
        <v>43</v>
      </c>
      <c r="Z7" s="221" t="n">
        <v>0</v>
      </c>
      <c r="AA7" s="221" t="n">
        <v>57</v>
      </c>
      <c r="AB7" s="97" t="n">
        <v>0</v>
      </c>
      <c r="AC7" s="97" t="n">
        <f aca="false">V7-U7+AZ7</f>
        <v>100</v>
      </c>
      <c r="AD7" s="101" t="n">
        <f aca="false">U7-T7</f>
        <v>-75</v>
      </c>
      <c r="AE7" s="95" t="n">
        <v>126</v>
      </c>
      <c r="AF7" s="102" t="n">
        <f aca="false">IF(AE7&gt;0, V7/(AE7*24),"no data")</f>
        <v>0.973875661375661</v>
      </c>
      <c r="AG7" s="103" t="n">
        <f aca="false">IF(R7&gt;0,R7/24,"no data")</f>
        <v>143.875</v>
      </c>
      <c r="AH7" s="102" t="n">
        <f aca="false">IF(U7&gt;0,(U7/R7),"no data")</f>
        <v>0.823921227917753</v>
      </c>
      <c r="AI7" s="104" t="n">
        <f aca="false">IF(U7&gt;0,(1440-((W7*X7)+(Y7*Z7)+(AA7*AB7))/(W7+Y7+AA7))/1440,"no data")</f>
        <v>1</v>
      </c>
      <c r="AJ7" s="105" t="n">
        <f aca="false">IF(U7&gt;0,(1440-((X7*W7+AT7*AU7)+(Z7*Y7+AV7*AW7)+(AA7*AB7+AX7*AY7))/(W7+Y7+AA7))/1440,"no data")</f>
        <v>0.879432624113475</v>
      </c>
      <c r="AK7" s="210" t="n">
        <v>9.272</v>
      </c>
      <c r="AL7" s="211" t="n">
        <v>204.93</v>
      </c>
      <c r="AM7" s="94" t="n">
        <f aca="false">AK7*AL7</f>
        <v>1900.11096</v>
      </c>
      <c r="AN7" s="210" t="n">
        <v>23.09135</v>
      </c>
      <c r="AO7" s="225" t="n">
        <v>998.977539208405</v>
      </c>
      <c r="AP7" s="109" t="n">
        <f aca="false">AN7*AO7</f>
        <v>23067.74</v>
      </c>
      <c r="AQ7" s="130" t="n">
        <f aca="false">IF(U7&gt;0,((((AK7*AL7)+(AN7*AO7))/(U7*1000))*1000000),"no data")</f>
        <v>8776.04603163445</v>
      </c>
      <c r="AR7" s="111" t="n">
        <f aca="false">IF(S7&gt;0,S7/24, "no data")</f>
        <v>121.666666666667</v>
      </c>
      <c r="AS7" s="36"/>
      <c r="AT7" s="95" t="n">
        <v>0</v>
      </c>
      <c r="AU7" s="112" t="n">
        <v>0</v>
      </c>
      <c r="AV7" s="112" t="n">
        <v>0</v>
      </c>
      <c r="AW7" s="95" t="n">
        <v>0</v>
      </c>
      <c r="AX7" s="112" t="n">
        <v>17</v>
      </c>
      <c r="AY7" s="95" t="n">
        <v>1440</v>
      </c>
      <c r="AZ7" s="95" t="n">
        <v>0</v>
      </c>
      <c r="BB7" s="113" t="n">
        <v>945</v>
      </c>
      <c r="BC7" s="113" t="n">
        <v>1027</v>
      </c>
      <c r="BD7" s="113" t="n">
        <v>973</v>
      </c>
      <c r="BE7" s="113" t="n">
        <f aca="false">BC7-BB7</f>
        <v>82</v>
      </c>
      <c r="BF7" s="113" t="n">
        <f aca="false">AQ7</f>
        <v>8776.04603163445</v>
      </c>
      <c r="BG7" s="173" t="n">
        <f aca="false">BD7/24</f>
        <v>40.5416666666667</v>
      </c>
      <c r="BH7" s="115" t="n">
        <v>0</v>
      </c>
      <c r="BI7" s="116" t="n">
        <v>0</v>
      </c>
      <c r="BJ7" s="117" t="n">
        <v>28.9</v>
      </c>
      <c r="BK7" s="118" t="n">
        <v>24.31</v>
      </c>
      <c r="BL7" s="118" t="n">
        <v>20.97</v>
      </c>
      <c r="BM7" s="118" t="n">
        <v>27.9</v>
      </c>
      <c r="BN7" s="113" t="n">
        <v>988.1</v>
      </c>
      <c r="BO7" s="118" t="n">
        <v>50.09</v>
      </c>
      <c r="BP7" s="119" t="n">
        <v>0.9313</v>
      </c>
      <c r="BQ7" s="118" t="n">
        <v>93.7</v>
      </c>
      <c r="BR7" s="117" t="n">
        <v>87.22</v>
      </c>
      <c r="BS7" s="113" t="n">
        <v>12073</v>
      </c>
      <c r="BT7" s="113" t="n">
        <v>11846</v>
      </c>
      <c r="BU7" s="224" t="n">
        <f aca="false">BT7-BS7</f>
        <v>-227</v>
      </c>
      <c r="BV7" s="113" t="n">
        <v>0</v>
      </c>
      <c r="BW7" s="114" t="n">
        <v>0</v>
      </c>
      <c r="BX7" s="114" t="n">
        <v>0</v>
      </c>
      <c r="BZ7" s="114" t="n">
        <v>18.13</v>
      </c>
      <c r="CA7" s="114" t="n">
        <v>6.72</v>
      </c>
      <c r="CC7" s="114" t="n">
        <v>2.1</v>
      </c>
      <c r="CD7" s="114" t="n">
        <v>4.3</v>
      </c>
      <c r="CE7" s="114" t="n">
        <v>2.1</v>
      </c>
      <c r="CF7" s="114" t="n">
        <v>0</v>
      </c>
    </row>
    <row r="8" customFormat="false" ht="15" hidden="false" customHeight="false" outlineLevel="0" collapsed="false">
      <c r="A8" s="243"/>
      <c r="B8" s="91" t="n">
        <v>43342</v>
      </c>
      <c r="C8" s="92" t="n">
        <v>93.6</v>
      </c>
      <c r="D8" s="93" t="n">
        <v>0.619</v>
      </c>
      <c r="E8" s="94" t="n">
        <v>78.4</v>
      </c>
      <c r="F8" s="95" t="n">
        <v>103</v>
      </c>
      <c r="G8" s="95" t="n">
        <v>84</v>
      </c>
      <c r="H8" s="96" t="n">
        <v>24</v>
      </c>
      <c r="I8" s="96" t="n">
        <v>0</v>
      </c>
      <c r="J8" s="96" t="n">
        <v>24</v>
      </c>
      <c r="K8" s="96" t="n">
        <v>0</v>
      </c>
      <c r="L8" s="97" t="n">
        <v>0</v>
      </c>
      <c r="M8" s="97" t="n">
        <v>0</v>
      </c>
      <c r="N8" s="97" t="n">
        <v>0</v>
      </c>
      <c r="O8" s="97" t="n">
        <v>0</v>
      </c>
      <c r="P8" s="97" t="n">
        <v>0</v>
      </c>
      <c r="Q8" s="112" t="n">
        <v>0</v>
      </c>
      <c r="R8" s="203" t="n">
        <v>3461</v>
      </c>
      <c r="S8" s="112" t="n">
        <v>2947</v>
      </c>
      <c r="T8" s="112" t="n">
        <v>2947</v>
      </c>
      <c r="U8" s="112" t="n">
        <v>2875</v>
      </c>
      <c r="V8" s="216" t="n">
        <v>2974</v>
      </c>
      <c r="W8" s="96" t="n">
        <v>40</v>
      </c>
      <c r="X8" s="96" t="n">
        <v>0</v>
      </c>
      <c r="Y8" s="96" t="n">
        <v>43</v>
      </c>
      <c r="Z8" s="221" t="n">
        <v>0</v>
      </c>
      <c r="AA8" s="221" t="n">
        <v>57</v>
      </c>
      <c r="AB8" s="97" t="n">
        <v>0</v>
      </c>
      <c r="AC8" s="97" t="n">
        <f aca="false">V8-U8+AZ8</f>
        <v>99</v>
      </c>
      <c r="AD8" s="101" t="n">
        <f aca="false">U8-T8</f>
        <v>-72</v>
      </c>
      <c r="AE8" s="95" t="n">
        <v>125</v>
      </c>
      <c r="AF8" s="102" t="n">
        <f aca="false">IF(AE8&gt;0, V8/(AE8*24),"no data")</f>
        <v>0.991333333333333</v>
      </c>
      <c r="AG8" s="103" t="n">
        <f aca="false">IF(R8&gt;0,R8/24,"no data")</f>
        <v>144.208333333333</v>
      </c>
      <c r="AH8" s="102" t="n">
        <f aca="false">IF(U8&gt;0,(U8/R8),"no data")</f>
        <v>0.83068477318694</v>
      </c>
      <c r="AI8" s="104" t="n">
        <f aca="false">IF(U8&gt;0,(1440-((W8*X8)+(Y8*Z8)+(AA8*AB8))/(W8+Y8+AA8))/1440,"no data")</f>
        <v>1</v>
      </c>
      <c r="AJ8" s="105" t="n">
        <f aca="false">IF(U8&gt;0,(1440-((X8*W8+AT8*AU8)+(Z8*Y8+AV8*AW8)+(AA8*AB8+AX8*AY8))/(W8+Y8+AA8))/1440,"no data")</f>
        <v>0.885714285714286</v>
      </c>
      <c r="AK8" s="210" t="n">
        <v>9.284</v>
      </c>
      <c r="AL8" s="211" t="n">
        <v>206.72</v>
      </c>
      <c r="AM8" s="94" t="n">
        <f aca="false">AK8*AL8</f>
        <v>1919.18848</v>
      </c>
      <c r="AN8" s="210" t="n">
        <v>23.31465</v>
      </c>
      <c r="AO8" s="225" t="n">
        <v>1000.44131050648</v>
      </c>
      <c r="AP8" s="109" t="n">
        <f aca="false">AN8*AO8</f>
        <v>23324.939</v>
      </c>
      <c r="AQ8" s="130" t="n">
        <f aca="false">IF(U8&gt;0,((((AK8*AL8)+(AN8*AO8))/(U8*1000))*1000000),"no data")</f>
        <v>8780.56608</v>
      </c>
      <c r="AR8" s="111" t="n">
        <f aca="false">IF(S8&gt;0,S8/24, "no data")</f>
        <v>122.791666666667</v>
      </c>
      <c r="AS8" s="36"/>
      <c r="AT8" s="95" t="n">
        <v>0</v>
      </c>
      <c r="AU8" s="112" t="n">
        <v>0</v>
      </c>
      <c r="AV8" s="112" t="n">
        <v>0</v>
      </c>
      <c r="AW8" s="95" t="n">
        <v>0</v>
      </c>
      <c r="AX8" s="112" t="n">
        <v>16</v>
      </c>
      <c r="AY8" s="95" t="n">
        <v>1440</v>
      </c>
      <c r="AZ8" s="95" t="n">
        <v>0</v>
      </c>
      <c r="BB8" s="113" t="n">
        <v>977</v>
      </c>
      <c r="BC8" s="113" t="n">
        <v>1023</v>
      </c>
      <c r="BD8" s="113" t="n">
        <v>974</v>
      </c>
      <c r="BE8" s="113" t="n">
        <f aca="false">BC8-BB8</f>
        <v>46</v>
      </c>
      <c r="BF8" s="113" t="n">
        <f aca="false">AQ8</f>
        <v>8780.56608</v>
      </c>
      <c r="BG8" s="173" t="n">
        <f aca="false">BD8/24</f>
        <v>40.5833333333333</v>
      </c>
      <c r="BH8" s="115" t="n">
        <v>0</v>
      </c>
      <c r="BI8" s="116" t="n">
        <v>0</v>
      </c>
      <c r="BJ8" s="117" t="n">
        <v>28.8</v>
      </c>
      <c r="BK8" s="118" t="n">
        <v>24.81</v>
      </c>
      <c r="BL8" s="118" t="n">
        <v>20.92</v>
      </c>
      <c r="BM8" s="118" t="n">
        <v>27.9</v>
      </c>
      <c r="BN8" s="113" t="n">
        <v>985.83</v>
      </c>
      <c r="BO8" s="118" t="n">
        <v>50.05</v>
      </c>
      <c r="BP8" s="119" t="n">
        <v>0.9311</v>
      </c>
      <c r="BQ8" s="118" t="n">
        <v>96.97</v>
      </c>
      <c r="BR8" s="117" t="n">
        <v>87.31</v>
      </c>
      <c r="BS8" s="113" t="n">
        <v>11926</v>
      </c>
      <c r="BT8" s="113" t="n">
        <v>11856</v>
      </c>
      <c r="BU8" s="224" t="n">
        <f aca="false">BT8-BS8</f>
        <v>-70</v>
      </c>
      <c r="BV8" s="113" t="n">
        <v>0</v>
      </c>
      <c r="BW8" s="114" t="n">
        <v>0</v>
      </c>
      <c r="BX8" s="114" t="n">
        <v>0</v>
      </c>
      <c r="BZ8" s="114" t="n">
        <v>24</v>
      </c>
      <c r="CA8" s="114" t="n">
        <v>6.67</v>
      </c>
      <c r="CC8" s="114" t="n">
        <v>2.1</v>
      </c>
      <c r="CD8" s="114" t="n">
        <v>4.5</v>
      </c>
      <c r="CE8" s="114" t="n">
        <v>2</v>
      </c>
      <c r="CF8" s="114" t="n">
        <v>0</v>
      </c>
    </row>
    <row r="9" customFormat="false" ht="15" hidden="false" customHeight="false" outlineLevel="0" collapsed="false">
      <c r="A9" s="243"/>
      <c r="B9" s="91" t="n">
        <v>43343</v>
      </c>
      <c r="C9" s="92" t="n">
        <v>91.77</v>
      </c>
      <c r="D9" s="93" t="n">
        <v>0.6443</v>
      </c>
      <c r="E9" s="94" t="n">
        <v>76.76</v>
      </c>
      <c r="F9" s="95" t="n">
        <v>99.2</v>
      </c>
      <c r="G9" s="95" t="n">
        <v>85.6</v>
      </c>
      <c r="H9" s="96" t="n">
        <v>24</v>
      </c>
      <c r="I9" s="96" t="n">
        <v>0</v>
      </c>
      <c r="J9" s="96" t="n">
        <v>24</v>
      </c>
      <c r="K9" s="96" t="n">
        <v>0</v>
      </c>
      <c r="L9" s="97" t="n">
        <v>0</v>
      </c>
      <c r="M9" s="97" t="n">
        <v>0</v>
      </c>
      <c r="N9" s="97" t="n">
        <v>0</v>
      </c>
      <c r="O9" s="97" t="n">
        <v>0</v>
      </c>
      <c r="P9" s="97" t="n">
        <v>0</v>
      </c>
      <c r="Q9" s="112" t="n">
        <v>0</v>
      </c>
      <c r="R9" s="203" t="n">
        <v>3481</v>
      </c>
      <c r="S9" s="112" t="n">
        <v>2955</v>
      </c>
      <c r="T9" s="112" t="n">
        <v>2955</v>
      </c>
      <c r="U9" s="112" t="n">
        <v>2889</v>
      </c>
      <c r="V9" s="216" t="n">
        <v>2986</v>
      </c>
      <c r="W9" s="96" t="n">
        <v>41</v>
      </c>
      <c r="X9" s="96" t="n">
        <v>0</v>
      </c>
      <c r="Y9" s="96" t="n">
        <v>43</v>
      </c>
      <c r="Z9" s="221" t="n">
        <v>0</v>
      </c>
      <c r="AA9" s="221" t="n">
        <v>57</v>
      </c>
      <c r="AB9" s="97" t="n">
        <v>0</v>
      </c>
      <c r="AC9" s="97" t="n">
        <f aca="false">V9-U9+AZ9</f>
        <v>97</v>
      </c>
      <c r="AD9" s="101" t="n">
        <f aca="false">U9-T9</f>
        <v>-66</v>
      </c>
      <c r="AE9" s="95" t="n">
        <v>126</v>
      </c>
      <c r="AF9" s="102" t="n">
        <f aca="false">IF(AE9&gt;0, V9/(AE9*24),"no data")</f>
        <v>0.987433862433862</v>
      </c>
      <c r="AG9" s="103" t="n">
        <f aca="false">IF(R9&gt;0,R9/24,"no data")</f>
        <v>145.041666666667</v>
      </c>
      <c r="AH9" s="102" t="n">
        <f aca="false">IF(U9&gt;0,(U9/R9),"no data")</f>
        <v>0.829933927032462</v>
      </c>
      <c r="AI9" s="104" t="n">
        <f aca="false">IF(U9&gt;0,(1440-((W9*X9)+(Y9*Z9)+(AA9*AB9))/(W9+Y9+AA9))/1440,"no data")</f>
        <v>1</v>
      </c>
      <c r="AJ9" s="105" t="n">
        <f aca="false">IF(U9&gt;0,(1440-((X9*W9+AT9*AU9)+(Z9*Y9+AV9*AW9)+(AA9*AB9+AX9*AY9))/(W9+Y9+AA9))/1440,"no data")</f>
        <v>0.886524822695036</v>
      </c>
      <c r="AK9" s="210" t="n">
        <v>9.252</v>
      </c>
      <c r="AL9" s="211" t="n">
        <v>205.73</v>
      </c>
      <c r="AM9" s="94" t="n">
        <f aca="false">AK9*AL9</f>
        <v>1903.41396</v>
      </c>
      <c r="AN9" s="210" t="n">
        <v>23.54199</v>
      </c>
      <c r="AO9" s="225" t="n">
        <v>993.103854007244</v>
      </c>
      <c r="AP9" s="109" t="n">
        <f aca="false">AN9*AO9</f>
        <v>23379.641</v>
      </c>
      <c r="AQ9" s="130" t="n">
        <f aca="false">IF(U9&gt;0,((((AK9*AL9)+(AN9*AO9))/(U9*1000))*1000000),"no data")</f>
        <v>8751.49012114919</v>
      </c>
      <c r="AR9" s="111" t="n">
        <f aca="false">IF(S9&gt;0,S9/24, "no data")</f>
        <v>123.125</v>
      </c>
      <c r="AS9" s="36"/>
      <c r="AT9" s="95" t="n">
        <v>0</v>
      </c>
      <c r="AU9" s="112" t="n">
        <v>0</v>
      </c>
      <c r="AV9" s="112" t="n">
        <v>0</v>
      </c>
      <c r="AW9" s="95" t="n">
        <v>0</v>
      </c>
      <c r="AX9" s="112" t="n">
        <v>16</v>
      </c>
      <c r="AY9" s="95" t="n">
        <v>1440</v>
      </c>
      <c r="AZ9" s="95" t="n">
        <v>0</v>
      </c>
      <c r="BB9" s="113" t="n">
        <v>980</v>
      </c>
      <c r="BC9" s="113" t="n">
        <v>1028</v>
      </c>
      <c r="BD9" s="113" t="n">
        <v>978</v>
      </c>
      <c r="BE9" s="113" t="n">
        <f aca="false">BC9-BB9</f>
        <v>48</v>
      </c>
      <c r="BF9" s="113" t="n">
        <f aca="false">AQ9</f>
        <v>8751.49012114919</v>
      </c>
      <c r="BG9" s="173" t="n">
        <f aca="false">BD9/24</f>
        <v>40.75</v>
      </c>
      <c r="BH9" s="115" t="n">
        <v>0</v>
      </c>
      <c r="BI9" s="116" t="n">
        <v>0</v>
      </c>
      <c r="BJ9" s="117" t="n">
        <v>28.98</v>
      </c>
      <c r="BK9" s="118" t="n">
        <v>25.04</v>
      </c>
      <c r="BL9" s="118" t="n">
        <v>21.17</v>
      </c>
      <c r="BM9" s="118" t="n">
        <v>27.96</v>
      </c>
      <c r="BN9" s="113" t="n">
        <v>985.6</v>
      </c>
      <c r="BO9" s="118" t="n">
        <v>50.04</v>
      </c>
      <c r="BP9" s="119" t="n">
        <v>0.932</v>
      </c>
      <c r="BQ9" s="118" t="n">
        <v>96.96</v>
      </c>
      <c r="BR9" s="117" t="n">
        <v>87.2</v>
      </c>
      <c r="BS9" s="113" t="n">
        <v>11977</v>
      </c>
      <c r="BT9" s="113" t="n">
        <v>11898</v>
      </c>
      <c r="BU9" s="224" t="n">
        <f aca="false">BT9-BS9</f>
        <v>-79</v>
      </c>
      <c r="BV9" s="113" t="n">
        <v>0</v>
      </c>
      <c r="BW9" s="114" t="n">
        <v>0</v>
      </c>
      <c r="BX9" s="114" t="n">
        <v>0</v>
      </c>
      <c r="BZ9" s="114" t="n">
        <v>24</v>
      </c>
      <c r="CA9" s="114" t="n">
        <v>6.5</v>
      </c>
      <c r="CC9" s="114" t="n">
        <v>2.1</v>
      </c>
      <c r="CD9" s="114" t="n">
        <v>4.65</v>
      </c>
      <c r="CE9" s="114" t="n">
        <v>2.1</v>
      </c>
      <c r="CF9" s="114" t="n">
        <v>0</v>
      </c>
    </row>
    <row r="10" customFormat="false" ht="15" hidden="false" customHeight="false" outlineLevel="0" collapsed="false">
      <c r="A10" s="243"/>
      <c r="B10" s="91" t="n">
        <v>43344</v>
      </c>
      <c r="C10" s="92" t="n">
        <v>90.75</v>
      </c>
      <c r="D10" s="93" t="n">
        <v>0.6514</v>
      </c>
      <c r="E10" s="94" t="n">
        <v>77.1</v>
      </c>
      <c r="F10" s="95" t="n">
        <v>99</v>
      </c>
      <c r="G10" s="95" t="n">
        <v>84</v>
      </c>
      <c r="H10" s="96" t="n">
        <v>24</v>
      </c>
      <c r="I10" s="96" t="n">
        <v>0</v>
      </c>
      <c r="J10" s="96" t="n">
        <v>24</v>
      </c>
      <c r="K10" s="96" t="n">
        <v>0</v>
      </c>
      <c r="L10" s="97" t="n">
        <v>0</v>
      </c>
      <c r="M10" s="97" t="n">
        <v>0</v>
      </c>
      <c r="N10" s="97" t="n">
        <v>0</v>
      </c>
      <c r="O10" s="97" t="n">
        <v>0</v>
      </c>
      <c r="P10" s="97" t="n">
        <v>0</v>
      </c>
      <c r="Q10" s="112" t="n">
        <v>0</v>
      </c>
      <c r="R10" s="203" t="n">
        <v>3488</v>
      </c>
      <c r="S10" s="112" t="n">
        <v>2977</v>
      </c>
      <c r="T10" s="112" t="n">
        <v>2977</v>
      </c>
      <c r="U10" s="112" t="n">
        <v>2906</v>
      </c>
      <c r="V10" s="216" t="n">
        <v>3002</v>
      </c>
      <c r="W10" s="96" t="n">
        <v>41</v>
      </c>
      <c r="X10" s="96" t="n">
        <v>0</v>
      </c>
      <c r="Y10" s="96" t="n">
        <v>43</v>
      </c>
      <c r="Z10" s="221" t="n">
        <v>0</v>
      </c>
      <c r="AA10" s="221" t="n">
        <v>57</v>
      </c>
      <c r="AB10" s="97" t="n">
        <v>0</v>
      </c>
      <c r="AC10" s="97" t="n">
        <f aca="false">V10-U10+AZ10</f>
        <v>96</v>
      </c>
      <c r="AD10" s="101" t="n">
        <f aca="false">U10-T10</f>
        <v>-71</v>
      </c>
      <c r="AE10" s="95" t="n">
        <v>127</v>
      </c>
      <c r="AF10" s="102" t="n">
        <f aca="false">IF(AE10&gt;0, V10/(AE10*24),"no data")</f>
        <v>0.98490813648294</v>
      </c>
      <c r="AG10" s="103" t="n">
        <f aca="false">IF(R10&gt;0,R10/24,"no data")</f>
        <v>145.333333333333</v>
      </c>
      <c r="AH10" s="102" t="n">
        <f aca="false">IF(U10&gt;0,(U10/R10),"no data")</f>
        <v>0.833142201834862</v>
      </c>
      <c r="AI10" s="104" t="n">
        <f aca="false">IF(U10&gt;0,(1440-((W10*X10)+(Y10*Z10)+(AA10*AB10))/(W10+Y10+AA10))/1440,"no data")</f>
        <v>1</v>
      </c>
      <c r="AJ10" s="105" t="n">
        <f aca="false">IF(U10&gt;0,(1440-((X10*W10+AT10*AU10)+(Z10*Y10+AV10*AW10)+(AA10*AB10+AX10*AY10))/(W10+Y10+AA10))/1440,"no data")</f>
        <v>0.886524822695036</v>
      </c>
      <c r="AK10" s="210" t="n">
        <v>8.942</v>
      </c>
      <c r="AL10" s="232" t="n">
        <v>200.59</v>
      </c>
      <c r="AM10" s="94" t="n">
        <f aca="false">AK10*AL10</f>
        <v>1793.67578</v>
      </c>
      <c r="AN10" s="210" t="n">
        <v>23.86474</v>
      </c>
      <c r="AO10" s="231" t="n">
        <v>983.027261139237</v>
      </c>
      <c r="AP10" s="109" t="n">
        <f aca="false">AN10*AO10</f>
        <v>23459.69</v>
      </c>
      <c r="AQ10" s="130" t="n">
        <f aca="false">IF(U10&gt;0,((((AK10*AL10)+(AN10*AO10))/(U10*1000))*1000000),"no data")</f>
        <v>8690.07769442533</v>
      </c>
      <c r="AR10" s="111" t="n">
        <f aca="false">IF(S10&gt;0,S10/24, "no data")</f>
        <v>124.041666666667</v>
      </c>
      <c r="AS10" s="36"/>
      <c r="AT10" s="95" t="n">
        <v>0</v>
      </c>
      <c r="AU10" s="112" t="n">
        <v>0</v>
      </c>
      <c r="AV10" s="112" t="n">
        <v>0</v>
      </c>
      <c r="AW10" s="95" t="n">
        <v>0</v>
      </c>
      <c r="AX10" s="112" t="n">
        <v>16</v>
      </c>
      <c r="AY10" s="95" t="n">
        <v>1440</v>
      </c>
      <c r="AZ10" s="95" t="n">
        <v>0</v>
      </c>
      <c r="BB10" s="113" t="n">
        <v>986</v>
      </c>
      <c r="BC10" s="113" t="n">
        <v>1034</v>
      </c>
      <c r="BD10" s="113" t="n">
        <v>982</v>
      </c>
      <c r="BE10" s="113" t="n">
        <f aca="false">BC10-BB10</f>
        <v>48</v>
      </c>
      <c r="BF10" s="113" t="n">
        <f aca="false">AQ10</f>
        <v>8690.07769442533</v>
      </c>
      <c r="BG10" s="173" t="n">
        <f aca="false">BD10/24</f>
        <v>40.9166666666667</v>
      </c>
      <c r="BH10" s="115" t="n">
        <v>0</v>
      </c>
      <c r="BI10" s="116" t="n">
        <v>0</v>
      </c>
      <c r="BJ10" s="117" t="n">
        <v>29.1</v>
      </c>
      <c r="BK10" s="118" t="n">
        <v>25.5</v>
      </c>
      <c r="BL10" s="118" t="n">
        <v>21.6</v>
      </c>
      <c r="BM10" s="118" t="n">
        <v>28.02</v>
      </c>
      <c r="BN10" s="113" t="n">
        <v>988.7</v>
      </c>
      <c r="BO10" s="118" t="n">
        <v>50.01</v>
      </c>
      <c r="BP10" s="119" t="n">
        <v>0.9328</v>
      </c>
      <c r="BQ10" s="118" t="n">
        <v>97</v>
      </c>
      <c r="BR10" s="117" t="n">
        <v>87.2</v>
      </c>
      <c r="BS10" s="113" t="n">
        <v>12144</v>
      </c>
      <c r="BT10" s="113" t="n">
        <v>12024</v>
      </c>
      <c r="BU10" s="224" t="n">
        <f aca="false">BT10-BS10</f>
        <v>-120</v>
      </c>
      <c r="BV10" s="113" t="n">
        <v>0</v>
      </c>
      <c r="BW10" s="114" t="n">
        <v>0</v>
      </c>
      <c r="BX10" s="114" t="n">
        <v>0</v>
      </c>
      <c r="BZ10" s="114" t="n">
        <v>24</v>
      </c>
      <c r="CA10" s="114" t="n">
        <v>6.67</v>
      </c>
      <c r="CC10" s="114" t="n">
        <v>2.1</v>
      </c>
      <c r="CD10" s="114" t="n">
        <v>4.4</v>
      </c>
      <c r="CE10" s="114" t="n">
        <v>2.1</v>
      </c>
      <c r="CF10" s="114" t="n">
        <v>0</v>
      </c>
    </row>
    <row r="11" customFormat="false" ht="15" hidden="false" customHeight="false" outlineLevel="0" collapsed="false">
      <c r="A11" s="243"/>
      <c r="B11" s="91" t="n">
        <v>43345</v>
      </c>
      <c r="C11" s="92" t="n">
        <v>90.21</v>
      </c>
      <c r="D11" s="93" t="n">
        <v>0.6648</v>
      </c>
      <c r="E11" s="94" t="n">
        <v>77.83</v>
      </c>
      <c r="F11" s="95" t="n">
        <v>99</v>
      </c>
      <c r="G11" s="95" t="n">
        <v>83</v>
      </c>
      <c r="H11" s="96" t="n">
        <v>24</v>
      </c>
      <c r="I11" s="96" t="n">
        <v>0</v>
      </c>
      <c r="J11" s="96" t="n">
        <v>24</v>
      </c>
      <c r="K11" s="96" t="n">
        <v>0</v>
      </c>
      <c r="L11" s="97" t="n">
        <v>0</v>
      </c>
      <c r="M11" s="97" t="n">
        <v>0</v>
      </c>
      <c r="N11" s="97" t="n">
        <v>0</v>
      </c>
      <c r="O11" s="97" t="n">
        <v>0</v>
      </c>
      <c r="P11" s="97" t="n">
        <v>0</v>
      </c>
      <c r="Q11" s="112" t="n">
        <v>0</v>
      </c>
      <c r="R11" s="203" t="n">
        <v>3497</v>
      </c>
      <c r="S11" s="112" t="n">
        <v>2973</v>
      </c>
      <c r="T11" s="112" t="n">
        <v>2973</v>
      </c>
      <c r="U11" s="112" t="n">
        <v>2902</v>
      </c>
      <c r="V11" s="216" t="n">
        <v>3001</v>
      </c>
      <c r="W11" s="96" t="n">
        <v>41</v>
      </c>
      <c r="X11" s="96" t="n">
        <v>0</v>
      </c>
      <c r="Y11" s="96" t="n">
        <v>43</v>
      </c>
      <c r="Z11" s="221" t="n">
        <v>0</v>
      </c>
      <c r="AA11" s="221" t="n">
        <v>57</v>
      </c>
      <c r="AB11" s="97" t="n">
        <v>0</v>
      </c>
      <c r="AC11" s="97" t="n">
        <f aca="false">V11-U11+AZ11</f>
        <v>99</v>
      </c>
      <c r="AD11" s="101" t="n">
        <f aca="false">U11-T11</f>
        <v>-71</v>
      </c>
      <c r="AE11" s="95" t="n">
        <v>127</v>
      </c>
      <c r="AF11" s="102" t="n">
        <f aca="false">IF(AE11&gt;0, V11/(AE11*24),"no data")</f>
        <v>0.984580052493438</v>
      </c>
      <c r="AG11" s="103" t="n">
        <f aca="false">IF(R11&gt;0,R11/24,"no data")</f>
        <v>145.708333333333</v>
      </c>
      <c r="AH11" s="102" t="n">
        <f aca="false">IF(U11&gt;0,(U11/R11),"no data")</f>
        <v>0.829854160709179</v>
      </c>
      <c r="AI11" s="104" t="n">
        <f aca="false">IF(U11&gt;0,(1440-((W11*X11)+(Y11*Z11)+(AA11*AB11))/(W11+Y11+AA11))/1440,"no data")</f>
        <v>1</v>
      </c>
      <c r="AJ11" s="105" t="n">
        <f aca="false">IF(U11&gt;0,(1440-((X11*W11+AT11*AU11)+(Z11*Y11+AV11*AW11)+(AA11*AB11+AX11*AY11))/(W11+Y11+AA11))/1440,"no data")</f>
        <v>0.886524822695036</v>
      </c>
      <c r="AK11" s="210" t="n">
        <v>8.922</v>
      </c>
      <c r="AL11" s="232" t="n">
        <v>202.96</v>
      </c>
      <c r="AM11" s="94" t="n">
        <f aca="false">AK11*AL11</f>
        <v>1810.80912</v>
      </c>
      <c r="AN11" s="210" t="n">
        <v>23.81881</v>
      </c>
      <c r="AO11" s="231" t="n">
        <v>988.148862180772</v>
      </c>
      <c r="AP11" s="109" t="n">
        <f aca="false">AN11*AO11</f>
        <v>23536.53</v>
      </c>
      <c r="AQ11" s="130" t="n">
        <f aca="false">IF(U11&gt;0,((((AK11*AL11)+(AN11*AO11))/(U11*1000))*1000000),"no data")</f>
        <v>8734.43801516196</v>
      </c>
      <c r="AR11" s="111" t="n">
        <f aca="false">IF(S11&gt;0,S11/24, "no data")</f>
        <v>123.875</v>
      </c>
      <c r="AS11" s="36"/>
      <c r="AT11" s="95" t="n">
        <v>0</v>
      </c>
      <c r="AU11" s="112" t="n">
        <v>0</v>
      </c>
      <c r="AV11" s="112" t="n">
        <v>0</v>
      </c>
      <c r="AW11" s="95" t="n">
        <v>0</v>
      </c>
      <c r="AX11" s="112" t="n">
        <v>16</v>
      </c>
      <c r="AY11" s="95" t="n">
        <v>1440</v>
      </c>
      <c r="AZ11" s="95" t="n">
        <v>0</v>
      </c>
      <c r="BB11" s="113" t="n">
        <v>986</v>
      </c>
      <c r="BC11" s="113" t="n">
        <v>1034</v>
      </c>
      <c r="BD11" s="113" t="n">
        <v>981</v>
      </c>
      <c r="BE11" s="113" t="n">
        <f aca="false">BC11-BB11</f>
        <v>48</v>
      </c>
      <c r="BF11" s="113" t="n">
        <f aca="false">AQ11</f>
        <v>8734.43801516196</v>
      </c>
      <c r="BG11" s="173" t="n">
        <f aca="false">BD11/24</f>
        <v>40.875</v>
      </c>
      <c r="BH11" s="115" t="n">
        <v>0</v>
      </c>
      <c r="BI11" s="116" t="n">
        <v>0</v>
      </c>
      <c r="BJ11" s="117" t="n">
        <v>29.2</v>
      </c>
      <c r="BK11" s="118" t="n">
        <v>25.4</v>
      </c>
      <c r="BL11" s="118" t="n">
        <v>21.49</v>
      </c>
      <c r="BM11" s="118" t="n">
        <v>27.85</v>
      </c>
      <c r="BN11" s="113" t="n">
        <v>988.4</v>
      </c>
      <c r="BO11" s="118" t="n">
        <v>50.06</v>
      </c>
      <c r="BP11" s="119" t="n">
        <v>0.9317</v>
      </c>
      <c r="BQ11" s="118" t="n">
        <v>97.03</v>
      </c>
      <c r="BR11" s="117" t="n">
        <v>87.2</v>
      </c>
      <c r="BS11" s="113" t="n">
        <v>12092</v>
      </c>
      <c r="BT11" s="113" t="n">
        <v>11978</v>
      </c>
      <c r="BU11" s="224" t="n">
        <f aca="false">BT11-BS11</f>
        <v>-114</v>
      </c>
      <c r="BV11" s="113" t="n">
        <v>0</v>
      </c>
      <c r="BW11" s="114" t="n">
        <v>0</v>
      </c>
      <c r="BX11" s="114" t="n">
        <v>0</v>
      </c>
      <c r="BZ11" s="114" t="n">
        <v>24</v>
      </c>
      <c r="CA11" s="114" t="n">
        <v>6.67</v>
      </c>
      <c r="CC11" s="114" t="n">
        <v>2.1</v>
      </c>
      <c r="CD11" s="114" t="n">
        <v>4.55</v>
      </c>
      <c r="CE11" s="114" t="n">
        <v>2.1</v>
      </c>
      <c r="CF11" s="114" t="n">
        <v>0</v>
      </c>
    </row>
    <row r="12" customFormat="false" ht="15" hidden="false" customHeight="true" outlineLevel="0" collapsed="false">
      <c r="A12" s="90" t="s">
        <v>128</v>
      </c>
      <c r="B12" s="91" t="n">
        <v>43346</v>
      </c>
      <c r="C12" s="140" t="n">
        <v>91</v>
      </c>
      <c r="D12" s="141" t="n">
        <v>0.64</v>
      </c>
      <c r="E12" s="140" t="n">
        <v>77</v>
      </c>
      <c r="F12" s="143" t="n">
        <v>99</v>
      </c>
      <c r="G12" s="143" t="n">
        <v>84</v>
      </c>
      <c r="H12" s="144" t="n">
        <v>24</v>
      </c>
      <c r="I12" s="144" t="n">
        <v>0</v>
      </c>
      <c r="J12" s="144" t="n">
        <v>24</v>
      </c>
      <c r="K12" s="144" t="n">
        <v>0</v>
      </c>
      <c r="L12" s="145" t="n">
        <v>0</v>
      </c>
      <c r="M12" s="145" t="n">
        <v>0</v>
      </c>
      <c r="N12" s="145" t="n">
        <v>0</v>
      </c>
      <c r="O12" s="145" t="n">
        <v>0</v>
      </c>
      <c r="P12" s="145" t="n">
        <v>0</v>
      </c>
      <c r="Q12" s="159" t="n">
        <v>0</v>
      </c>
      <c r="R12" s="143" t="n">
        <v>3485</v>
      </c>
      <c r="S12" s="143" t="n">
        <v>2976</v>
      </c>
      <c r="T12" s="143" t="n">
        <v>2976</v>
      </c>
      <c r="U12" s="143" t="n">
        <v>2905</v>
      </c>
      <c r="V12" s="144" t="n">
        <v>3002</v>
      </c>
      <c r="W12" s="144" t="n">
        <v>41</v>
      </c>
      <c r="X12" s="144" t="n">
        <v>0</v>
      </c>
      <c r="Y12" s="144" t="n">
        <v>43</v>
      </c>
      <c r="Z12" s="145" t="n">
        <v>0</v>
      </c>
      <c r="AA12" s="145" t="n">
        <v>57</v>
      </c>
      <c r="AB12" s="145" t="n">
        <v>0</v>
      </c>
      <c r="AC12" s="149" t="n">
        <f aca="false">V12-U12+AZ12</f>
        <v>97</v>
      </c>
      <c r="AD12" s="150" t="n">
        <f aca="false">U12-T12</f>
        <v>-71</v>
      </c>
      <c r="AE12" s="143" t="n">
        <v>128</v>
      </c>
      <c r="AF12" s="151" t="n">
        <f aca="false">IF(AE12&gt;0, V12/(AE12*24),"no data")</f>
        <v>0.977213541666667</v>
      </c>
      <c r="AG12" s="152" t="n">
        <f aca="false">IF(R12&gt;0,R12/24,"no data")</f>
        <v>145.208333333333</v>
      </c>
      <c r="AH12" s="151" t="n">
        <f aca="false">IF(U12&gt;0,(U12/R12),"no data")</f>
        <v>0.833572453371593</v>
      </c>
      <c r="AI12" s="153" t="n">
        <f aca="false">IF(U12&gt;0,(1440-((W12*X12)+(Y12*Z12)+(AA12*AB12))/(W12+Y12+AA12))/1440,"no data")</f>
        <v>1</v>
      </c>
      <c r="AJ12" s="154" t="n">
        <f aca="false">IF(U12&gt;0,(1440-((X12*W12+AT12*AU12)+(Z12*Y12+AV12*AW12)+(AA12*AB12+AX12*AY12))/(W12+Y12+AA12))/1440,"no data")</f>
        <v>0.886524822695036</v>
      </c>
      <c r="AK12" s="249" t="n">
        <v>8.884</v>
      </c>
      <c r="AL12" s="250" t="n">
        <v>200.79</v>
      </c>
      <c r="AM12" s="251" t="n">
        <f aca="false">AK12*AL12</f>
        <v>1783.81836</v>
      </c>
      <c r="AN12" s="249" t="n">
        <v>23.94323</v>
      </c>
      <c r="AO12" s="252" t="n">
        <v>985.105184221177</v>
      </c>
      <c r="AP12" s="155" t="n">
        <f aca="false">AN12*AO12</f>
        <v>23586.6</v>
      </c>
      <c r="AQ12" s="156" t="n">
        <f aca="false">IF(U12&gt;0,((((AK12*AL12)+(AN12*AO12))/(U12*1000))*1000000),"no data")</f>
        <v>8733.36260240964</v>
      </c>
      <c r="AR12" s="236" t="n">
        <f aca="false">IF(S12&gt;0,S12/24, "no data")</f>
        <v>124</v>
      </c>
      <c r="AS12" s="36"/>
      <c r="AT12" s="158" t="n">
        <v>0</v>
      </c>
      <c r="AU12" s="143" t="n">
        <v>0</v>
      </c>
      <c r="AV12" s="159" t="n">
        <v>0</v>
      </c>
      <c r="AW12" s="159" t="n">
        <v>0</v>
      </c>
      <c r="AX12" s="143" t="n">
        <v>16</v>
      </c>
      <c r="AY12" s="159" t="n">
        <v>1440</v>
      </c>
      <c r="AZ12" s="143" t="n">
        <v>0</v>
      </c>
      <c r="BB12" s="143" t="n">
        <v>987</v>
      </c>
      <c r="BC12" s="143" t="n">
        <v>1033</v>
      </c>
      <c r="BD12" s="143" t="n">
        <v>982</v>
      </c>
      <c r="BE12" s="160" t="n">
        <f aca="false">BC12-BB12</f>
        <v>46</v>
      </c>
      <c r="BF12" s="161" t="n">
        <f aca="false">AQ12</f>
        <v>8733.36260240964</v>
      </c>
      <c r="BG12" s="162" t="n">
        <f aca="false">BD12/24</f>
        <v>40.9166666666667</v>
      </c>
      <c r="BH12" s="163" t="n">
        <v>0</v>
      </c>
      <c r="BI12" s="164" t="n">
        <v>0</v>
      </c>
      <c r="BJ12" s="162" t="n">
        <v>29.07</v>
      </c>
      <c r="BK12" s="160" t="n">
        <v>25.5</v>
      </c>
      <c r="BL12" s="160" t="n">
        <v>21.6</v>
      </c>
      <c r="BM12" s="160" t="n">
        <v>27.8</v>
      </c>
      <c r="BN12" s="160" t="n">
        <v>988.9</v>
      </c>
      <c r="BO12" s="162" t="n">
        <v>50.08</v>
      </c>
      <c r="BP12" s="165" t="n">
        <v>0.9317</v>
      </c>
      <c r="BQ12" s="162" t="n">
        <v>96.99</v>
      </c>
      <c r="BR12" s="162" t="n">
        <v>87.22</v>
      </c>
      <c r="BS12" s="160" t="n">
        <v>12147</v>
      </c>
      <c r="BT12" s="160" t="n">
        <v>12039</v>
      </c>
      <c r="BU12" s="135" t="n">
        <f aca="false">BT12-BS12</f>
        <v>-108</v>
      </c>
      <c r="BV12" s="244" t="n">
        <f aca="false">BH12+BI12</f>
        <v>0</v>
      </c>
      <c r="BW12" s="162" t="n">
        <v>0</v>
      </c>
      <c r="BX12" s="162" t="n">
        <v>0</v>
      </c>
      <c r="BZ12" s="162" t="n">
        <v>24</v>
      </c>
      <c r="CA12" s="162" t="n">
        <v>7.1</v>
      </c>
      <c r="CC12" s="162" t="n">
        <v>2.1</v>
      </c>
      <c r="CD12" s="162" t="n">
        <v>4.6</v>
      </c>
      <c r="CE12" s="162" t="n">
        <v>2.1</v>
      </c>
      <c r="CF12" s="162" t="n">
        <v>0</v>
      </c>
    </row>
    <row r="13" customFormat="false" ht="15" hidden="false" customHeight="false" outlineLevel="0" collapsed="false">
      <c r="A13" s="90"/>
      <c r="B13" s="91" t="n">
        <v>43347</v>
      </c>
      <c r="C13" s="140" t="n">
        <v>92</v>
      </c>
      <c r="D13" s="166" t="n">
        <v>0.649</v>
      </c>
      <c r="E13" s="140" t="n">
        <v>78</v>
      </c>
      <c r="F13" s="143" t="n">
        <v>100</v>
      </c>
      <c r="G13" s="143" t="n">
        <v>83</v>
      </c>
      <c r="H13" s="144" t="n">
        <v>24</v>
      </c>
      <c r="I13" s="144" t="n">
        <v>0</v>
      </c>
      <c r="J13" s="144" t="n">
        <v>24</v>
      </c>
      <c r="K13" s="144" t="n">
        <v>0</v>
      </c>
      <c r="L13" s="145" t="n">
        <v>0</v>
      </c>
      <c r="M13" s="145" t="n">
        <v>0</v>
      </c>
      <c r="N13" s="145" t="n">
        <v>0</v>
      </c>
      <c r="O13" s="145" t="n">
        <v>0</v>
      </c>
      <c r="P13" s="145" t="n">
        <v>0</v>
      </c>
      <c r="Q13" s="159" t="n">
        <v>0</v>
      </c>
      <c r="R13" s="143" t="n">
        <v>3475</v>
      </c>
      <c r="S13" s="143" t="n">
        <v>2972</v>
      </c>
      <c r="T13" s="143" t="n">
        <v>2972</v>
      </c>
      <c r="U13" s="143" t="n">
        <v>2902</v>
      </c>
      <c r="V13" s="144" t="n">
        <v>2999</v>
      </c>
      <c r="W13" s="144" t="n">
        <v>41</v>
      </c>
      <c r="X13" s="144" t="n">
        <v>0</v>
      </c>
      <c r="Y13" s="144" t="n">
        <v>43</v>
      </c>
      <c r="Z13" s="145" t="n">
        <v>0</v>
      </c>
      <c r="AA13" s="145" t="n">
        <v>57</v>
      </c>
      <c r="AB13" s="145" t="n">
        <v>0</v>
      </c>
      <c r="AC13" s="149" t="n">
        <f aca="false">V13-U13+AZ13</f>
        <v>97</v>
      </c>
      <c r="AD13" s="150" t="n">
        <f aca="false">U13-T13</f>
        <v>-70</v>
      </c>
      <c r="AE13" s="143" t="n">
        <v>127</v>
      </c>
      <c r="AF13" s="151" t="n">
        <f aca="false">IF(AE13&gt;0, V13/(AE13*24),"no data")</f>
        <v>0.983923884514436</v>
      </c>
      <c r="AG13" s="152" t="n">
        <f aca="false">IF(R13&gt;0,R13/24,"no data")</f>
        <v>144.791666666667</v>
      </c>
      <c r="AH13" s="151" t="n">
        <f aca="false">IF(U13&gt;0,(U13/R13),"no data")</f>
        <v>0.835107913669065</v>
      </c>
      <c r="AI13" s="153" t="n">
        <f aca="false">IF(U13&gt;0,(1440-((W13*X13)+(Y13*Z13)+(AA13*AB13))/(W13+Y13+AA13))/1440,"no data")</f>
        <v>1</v>
      </c>
      <c r="AJ13" s="154" t="n">
        <f aca="false">IF(U13&gt;0,(1440-((X13*W13+AT13*AU13)+(Z13*Y13+AV13*AW13)+(AA13*AB13+AX13*AY13))/(W13+Y13+AA13))/1440,"no data")</f>
        <v>0.886524822695036</v>
      </c>
      <c r="AK13" s="249" t="n">
        <v>8.831</v>
      </c>
      <c r="AL13" s="250" t="n">
        <v>204.63</v>
      </c>
      <c r="AM13" s="251" t="n">
        <f aca="false">AK13*AL13</f>
        <v>1807.08753</v>
      </c>
      <c r="AN13" s="249" t="n">
        <v>24.0487</v>
      </c>
      <c r="AO13" s="252" t="n">
        <v>979.074128747084</v>
      </c>
      <c r="AP13" s="155" t="n">
        <f aca="false">AN13*AO13</f>
        <v>23545.46</v>
      </c>
      <c r="AQ13" s="156" t="n">
        <f aca="false">IF(U13&gt;0,((((AK13*AL13)+(AN13*AO13))/(U13*1000))*1000000),"no data")</f>
        <v>8736.2327808408</v>
      </c>
      <c r="AR13" s="236" t="n">
        <f aca="false">IF(S13&gt;0,S13/24, "no data")</f>
        <v>123.833333333333</v>
      </c>
      <c r="AS13" s="36"/>
      <c r="AT13" s="158" t="n">
        <v>0</v>
      </c>
      <c r="AU13" s="143" t="n">
        <v>0</v>
      </c>
      <c r="AV13" s="159" t="n">
        <v>0</v>
      </c>
      <c r="AW13" s="159" t="n">
        <v>0</v>
      </c>
      <c r="AX13" s="143" t="n">
        <v>16</v>
      </c>
      <c r="AY13" s="159" t="n">
        <v>1440</v>
      </c>
      <c r="AZ13" s="143" t="n">
        <v>0</v>
      </c>
      <c r="BA13" s="227"/>
      <c r="BB13" s="143" t="n">
        <v>986</v>
      </c>
      <c r="BC13" s="143" t="n">
        <v>1032</v>
      </c>
      <c r="BD13" s="143" t="n">
        <v>981</v>
      </c>
      <c r="BE13" s="160" t="n">
        <f aca="false">BC13-BB13</f>
        <v>46</v>
      </c>
      <c r="BF13" s="161" t="n">
        <f aca="false">AQ13</f>
        <v>8736.2327808408</v>
      </c>
      <c r="BG13" s="162" t="n">
        <f aca="false">BD13/24</f>
        <v>40.875</v>
      </c>
      <c r="BH13" s="163" t="n">
        <v>0</v>
      </c>
      <c r="BI13" s="164" t="n">
        <v>0</v>
      </c>
      <c r="BJ13" s="162" t="n">
        <v>28.99</v>
      </c>
      <c r="BK13" s="160" t="n">
        <v>25.7</v>
      </c>
      <c r="BL13" s="160" t="n">
        <v>22.28</v>
      </c>
      <c r="BM13" s="160" t="n">
        <v>27.8</v>
      </c>
      <c r="BN13" s="160" t="n">
        <v>989.5</v>
      </c>
      <c r="BO13" s="162" t="n">
        <v>50.12</v>
      </c>
      <c r="BP13" s="165" t="n">
        <v>0.9323</v>
      </c>
      <c r="BQ13" s="162" t="n">
        <v>96.88</v>
      </c>
      <c r="BR13" s="162" t="n">
        <v>87.2</v>
      </c>
      <c r="BS13" s="160" t="n">
        <v>12234</v>
      </c>
      <c r="BT13" s="160" t="n">
        <v>12307</v>
      </c>
      <c r="BU13" s="135" t="n">
        <f aca="false">BT13-BS13</f>
        <v>73</v>
      </c>
      <c r="BV13" s="244" t="n">
        <f aca="false">BH13+BI13</f>
        <v>0</v>
      </c>
      <c r="BW13" s="162" t="n">
        <v>0</v>
      </c>
      <c r="BX13" s="162" t="n">
        <v>0</v>
      </c>
      <c r="BZ13" s="162" t="n">
        <v>24</v>
      </c>
      <c r="CA13" s="162" t="n">
        <v>7.1</v>
      </c>
      <c r="CC13" s="162" t="n">
        <v>2.1</v>
      </c>
      <c r="CD13" s="162" t="n">
        <v>5</v>
      </c>
      <c r="CE13" s="162" t="n">
        <v>2.1</v>
      </c>
      <c r="CF13" s="162" t="n">
        <v>0</v>
      </c>
    </row>
    <row r="14" customFormat="false" ht="15" hidden="false" customHeight="false" outlineLevel="0" collapsed="false">
      <c r="A14" s="90"/>
      <c r="B14" s="91" t="n">
        <v>43348</v>
      </c>
      <c r="C14" s="140" t="n">
        <v>91.4</v>
      </c>
      <c r="D14" s="166" t="n">
        <v>0.66</v>
      </c>
      <c r="E14" s="140" t="n">
        <v>78.1</v>
      </c>
      <c r="F14" s="143" t="n">
        <v>100</v>
      </c>
      <c r="G14" s="143" t="n">
        <v>83</v>
      </c>
      <c r="H14" s="144" t="n">
        <v>24</v>
      </c>
      <c r="I14" s="144" t="n">
        <v>0</v>
      </c>
      <c r="J14" s="144" t="n">
        <v>24</v>
      </c>
      <c r="K14" s="144" t="n">
        <v>0</v>
      </c>
      <c r="L14" s="145" t="n">
        <v>0</v>
      </c>
      <c r="M14" s="145" t="n">
        <v>0</v>
      </c>
      <c r="N14" s="145" t="n">
        <v>0</v>
      </c>
      <c r="O14" s="145" t="n">
        <v>0</v>
      </c>
      <c r="P14" s="145" t="n">
        <v>0</v>
      </c>
      <c r="Q14" s="159" t="n">
        <v>0</v>
      </c>
      <c r="R14" s="143" t="n">
        <v>3484</v>
      </c>
      <c r="S14" s="143" t="n">
        <v>2966</v>
      </c>
      <c r="T14" s="143" t="n">
        <v>2966</v>
      </c>
      <c r="U14" s="143" t="n">
        <v>2893</v>
      </c>
      <c r="V14" s="144" t="n">
        <v>2993</v>
      </c>
      <c r="W14" s="144" t="n">
        <v>41</v>
      </c>
      <c r="X14" s="144" t="n">
        <v>0</v>
      </c>
      <c r="Y14" s="144" t="n">
        <v>43</v>
      </c>
      <c r="Z14" s="145" t="n">
        <v>0</v>
      </c>
      <c r="AA14" s="145" t="n">
        <v>57</v>
      </c>
      <c r="AB14" s="145" t="n">
        <v>0</v>
      </c>
      <c r="AC14" s="149" t="n">
        <f aca="false">V14-U14+AZ14</f>
        <v>100</v>
      </c>
      <c r="AD14" s="150" t="n">
        <f aca="false">U14-T14</f>
        <v>-73</v>
      </c>
      <c r="AE14" s="143" t="n">
        <v>126</v>
      </c>
      <c r="AF14" s="151" t="n">
        <f aca="false">IF(AE14&gt;0, V14/(AE14*24),"no data")</f>
        <v>0.989748677248677</v>
      </c>
      <c r="AG14" s="152" t="n">
        <f aca="false">IF(R14&gt;0,R14/24,"no data")</f>
        <v>145.166666666667</v>
      </c>
      <c r="AH14" s="151" t="n">
        <f aca="false">IF(U14&gt;0,(U14/R14),"no data")</f>
        <v>0.83036739380023</v>
      </c>
      <c r="AI14" s="153" t="n">
        <f aca="false">IF(U14&gt;0,(1440-((W14*X14)+(Y14*Z14)+(AA14*AB14))/(W14+Y14+AA14))/1440,"no data")</f>
        <v>1</v>
      </c>
      <c r="AJ14" s="154" t="n">
        <f aca="false">IF(U14&gt;0,(1440-((X14*W14+AT14*AU14)+(Z14*Y14+AV14*AW14)+(AA14*AB14+AX14*AY14))/(W14+Y14+AA14))/1440,"no data")</f>
        <v>0.886524822695036</v>
      </c>
      <c r="AK14" s="249" t="n">
        <v>8.896</v>
      </c>
      <c r="AL14" s="250" t="n">
        <v>206.56</v>
      </c>
      <c r="AM14" s="251" t="n">
        <f aca="false">AK14*AL14</f>
        <v>1837.55776</v>
      </c>
      <c r="AN14" s="249" t="n">
        <v>23.99629</v>
      </c>
      <c r="AO14" s="252" t="n">
        <v>979.530169038631</v>
      </c>
      <c r="AP14" s="155" t="n">
        <f aca="false">AN14*AO14</f>
        <v>23505.09</v>
      </c>
      <c r="AQ14" s="156" t="n">
        <f aca="false">IF(U14&gt;0,((((AK14*AL14)+(AN14*AO14))/(U14*1000))*1000000),"no data")</f>
        <v>8759.98885585897</v>
      </c>
      <c r="AR14" s="236" t="n">
        <f aca="false">IF(S14&gt;0,S14/24, "no data")</f>
        <v>123.583333333333</v>
      </c>
      <c r="AS14" s="36"/>
      <c r="AT14" s="167" t="n">
        <v>0</v>
      </c>
      <c r="AU14" s="143" t="n">
        <v>0</v>
      </c>
      <c r="AV14" s="159" t="n">
        <v>0</v>
      </c>
      <c r="AW14" s="159" t="n">
        <v>0</v>
      </c>
      <c r="AX14" s="143" t="n">
        <v>16</v>
      </c>
      <c r="AY14" s="159" t="n">
        <v>1440</v>
      </c>
      <c r="AZ14" s="143" t="n">
        <v>0</v>
      </c>
      <c r="BA14" s="227"/>
      <c r="BB14" s="143" t="n">
        <v>984</v>
      </c>
      <c r="BC14" s="143" t="n">
        <v>1030</v>
      </c>
      <c r="BD14" s="143" t="n">
        <v>979</v>
      </c>
      <c r="BE14" s="160" t="n">
        <f aca="false">BC14-BB14</f>
        <v>46</v>
      </c>
      <c r="BF14" s="161" t="n">
        <f aca="false">AQ14</f>
        <v>8759.98885585897</v>
      </c>
      <c r="BG14" s="162" t="n">
        <f aca="false">BD14/24</f>
        <v>40.7916666666667</v>
      </c>
      <c r="BH14" s="163" t="n">
        <v>0</v>
      </c>
      <c r="BI14" s="164" t="n">
        <v>0</v>
      </c>
      <c r="BJ14" s="162" t="n">
        <v>28.94</v>
      </c>
      <c r="BK14" s="160" t="n">
        <v>25.64</v>
      </c>
      <c r="BL14" s="160" t="n">
        <v>22.57</v>
      </c>
      <c r="BM14" s="160" t="n">
        <v>27.8</v>
      </c>
      <c r="BN14" s="160" t="n">
        <v>988.6</v>
      </c>
      <c r="BO14" s="160" t="n">
        <v>50.09</v>
      </c>
      <c r="BP14" s="165" t="n">
        <v>0.9324</v>
      </c>
      <c r="BQ14" s="162" t="n">
        <v>96.93</v>
      </c>
      <c r="BR14" s="162" t="n">
        <v>87.21</v>
      </c>
      <c r="BS14" s="160" t="n">
        <v>12243</v>
      </c>
      <c r="BT14" s="160" t="n">
        <v>12423</v>
      </c>
      <c r="BU14" s="135" t="n">
        <f aca="false">BT14-BS14</f>
        <v>180</v>
      </c>
      <c r="BV14" s="244" t="n">
        <f aca="false">BH14+BI14</f>
        <v>0</v>
      </c>
      <c r="BW14" s="162" t="n">
        <v>0</v>
      </c>
      <c r="BX14" s="162" t="n">
        <v>0</v>
      </c>
      <c r="BZ14" s="162" t="n">
        <v>24</v>
      </c>
      <c r="CA14" s="162" t="n">
        <v>7.1</v>
      </c>
      <c r="CC14" s="162" t="n">
        <v>2.1</v>
      </c>
      <c r="CD14" s="162" t="n">
        <v>5</v>
      </c>
      <c r="CE14" s="162" t="n">
        <v>2</v>
      </c>
      <c r="CF14" s="162" t="n">
        <v>0</v>
      </c>
    </row>
    <row r="15" customFormat="false" ht="15" hidden="false" customHeight="false" outlineLevel="0" collapsed="false">
      <c r="A15" s="90"/>
      <c r="B15" s="91" t="n">
        <v>43349</v>
      </c>
      <c r="C15" s="140" t="n">
        <v>91.8</v>
      </c>
      <c r="D15" s="166" t="n">
        <v>0.626</v>
      </c>
      <c r="E15" s="140" t="n">
        <v>76.9</v>
      </c>
      <c r="F15" s="168" t="n">
        <v>102</v>
      </c>
      <c r="G15" s="168" t="n">
        <v>83</v>
      </c>
      <c r="H15" s="144" t="n">
        <v>24</v>
      </c>
      <c r="I15" s="144" t="n">
        <v>0</v>
      </c>
      <c r="J15" s="144" t="n">
        <v>24</v>
      </c>
      <c r="K15" s="144" t="n">
        <v>0</v>
      </c>
      <c r="L15" s="145" t="n">
        <v>0</v>
      </c>
      <c r="M15" s="145" t="n">
        <v>0</v>
      </c>
      <c r="N15" s="145" t="n">
        <v>0</v>
      </c>
      <c r="O15" s="145" t="n">
        <v>0</v>
      </c>
      <c r="P15" s="145" t="n">
        <v>0</v>
      </c>
      <c r="Q15" s="159" t="n">
        <v>0</v>
      </c>
      <c r="R15" s="143" t="n">
        <v>3479</v>
      </c>
      <c r="S15" s="143" t="n">
        <v>2981</v>
      </c>
      <c r="T15" s="143" t="n">
        <v>2981</v>
      </c>
      <c r="U15" s="143" t="n">
        <v>2908</v>
      </c>
      <c r="V15" s="144" t="n">
        <v>3006</v>
      </c>
      <c r="W15" s="144" t="n">
        <v>41</v>
      </c>
      <c r="X15" s="144" t="n">
        <v>0</v>
      </c>
      <c r="Y15" s="144" t="n">
        <v>43</v>
      </c>
      <c r="Z15" s="145" t="n">
        <v>0</v>
      </c>
      <c r="AA15" s="145" t="n">
        <v>57</v>
      </c>
      <c r="AB15" s="145" t="n">
        <v>0</v>
      </c>
      <c r="AC15" s="149" t="n">
        <f aca="false">V15-U15+AZ15</f>
        <v>98</v>
      </c>
      <c r="AD15" s="150" t="n">
        <f aca="false">U15-T15</f>
        <v>-73</v>
      </c>
      <c r="AE15" s="143" t="n">
        <v>127</v>
      </c>
      <c r="AF15" s="151" t="n">
        <f aca="false">IF(AE15&gt;0, V15/(AE15*24),"no data")</f>
        <v>0.986220472440945</v>
      </c>
      <c r="AG15" s="152" t="n">
        <f aca="false">IF(R15&gt;0,R15/24,"no data")</f>
        <v>144.958333333333</v>
      </c>
      <c r="AH15" s="151" t="n">
        <f aca="false">IF(U15&gt;0,(U15/R15),"no data")</f>
        <v>0.835872377119862</v>
      </c>
      <c r="AI15" s="153" t="n">
        <f aca="false">IF(U15&gt;0,(1440-((W15*X15)+(Y15*Z15)+(AA15*AB15))/(W15+Y15+AA15))/1440,"no data")</f>
        <v>1</v>
      </c>
      <c r="AJ15" s="154" t="n">
        <f aca="false">IF(U15&gt;0,(1440-((X15*W15+AT15*AU15)+(Z15*Y15+AV15*AW15)+(AA15*AB15+AX15*AY15))/(W15+Y15+AA15))/1440,"no data")</f>
        <v>0.886524822695036</v>
      </c>
      <c r="AK15" s="249" t="n">
        <v>8.862</v>
      </c>
      <c r="AL15" s="250" t="n">
        <v>214.23</v>
      </c>
      <c r="AM15" s="251" t="n">
        <f aca="false">AK15*AL15</f>
        <v>1898.50626</v>
      </c>
      <c r="AN15" s="249" t="n">
        <v>24.03916</v>
      </c>
      <c r="AO15" s="252" t="n">
        <v>979.482228164379</v>
      </c>
      <c r="AP15" s="155" t="n">
        <f aca="false">AN15*AO15</f>
        <v>23545.93</v>
      </c>
      <c r="AQ15" s="156" t="n">
        <f aca="false">IF(U15&gt;0,((((AK15*AL15)+(AN15*AO15))/(U15*1000))*1000000),"no data")</f>
        <v>8749.80614167813</v>
      </c>
      <c r="AR15" s="236" t="n">
        <f aca="false">IF(S15&gt;0,S15/24, "no data")</f>
        <v>124.208333333333</v>
      </c>
      <c r="AS15" s="36"/>
      <c r="AT15" s="143" t="n">
        <v>0</v>
      </c>
      <c r="AU15" s="159" t="n">
        <v>0</v>
      </c>
      <c r="AV15" s="159" t="n">
        <v>0</v>
      </c>
      <c r="AW15" s="143" t="n">
        <v>0</v>
      </c>
      <c r="AX15" s="159" t="n">
        <v>16</v>
      </c>
      <c r="AY15" s="143" t="n">
        <v>1440</v>
      </c>
      <c r="AZ15" s="143" t="n">
        <v>0</v>
      </c>
      <c r="BA15" s="227"/>
      <c r="BB15" s="160" t="n">
        <v>988</v>
      </c>
      <c r="BC15" s="160" t="n">
        <v>1034</v>
      </c>
      <c r="BD15" s="143" t="n">
        <v>984</v>
      </c>
      <c r="BE15" s="160" t="n">
        <f aca="false">BC15-BB15</f>
        <v>46</v>
      </c>
      <c r="BF15" s="162" t="n">
        <f aca="false">AQ15</f>
        <v>8749.80614167813</v>
      </c>
      <c r="BG15" s="162" t="n">
        <f aca="false">BD15/24</f>
        <v>41</v>
      </c>
      <c r="BH15" s="163" t="n">
        <v>0</v>
      </c>
      <c r="BI15" s="164" t="n">
        <v>0</v>
      </c>
      <c r="BJ15" s="162" t="n">
        <v>28.9</v>
      </c>
      <c r="BK15" s="160" t="n">
        <v>25.7</v>
      </c>
      <c r="BL15" s="160" t="n">
        <v>22.61</v>
      </c>
      <c r="BM15" s="160" t="n">
        <v>28.06</v>
      </c>
      <c r="BN15" s="160" t="n">
        <v>988.17</v>
      </c>
      <c r="BO15" s="160" t="n">
        <v>50.12</v>
      </c>
      <c r="BP15" s="165" t="n">
        <v>0.9351</v>
      </c>
      <c r="BQ15" s="162" t="n">
        <v>96.83</v>
      </c>
      <c r="BR15" s="162" t="n">
        <v>87.18</v>
      </c>
      <c r="BS15" s="160" t="n">
        <v>12209</v>
      </c>
      <c r="BT15" s="160" t="n">
        <v>12409</v>
      </c>
      <c r="BU15" s="135" t="n">
        <f aca="false">BT15-BS15</f>
        <v>200</v>
      </c>
      <c r="BV15" s="244" t="n">
        <f aca="false">BH15+BI15</f>
        <v>0</v>
      </c>
      <c r="BW15" s="162" t="n">
        <v>0</v>
      </c>
      <c r="BX15" s="162" t="n">
        <v>0</v>
      </c>
      <c r="BZ15" s="162" t="n">
        <v>24</v>
      </c>
      <c r="CA15" s="162" t="n">
        <v>7.58</v>
      </c>
      <c r="CC15" s="162" t="n">
        <v>2.1</v>
      </c>
      <c r="CD15" s="162" t="n">
        <v>5</v>
      </c>
      <c r="CE15" s="162" t="n">
        <v>2.1</v>
      </c>
      <c r="CF15" s="162" t="n">
        <v>0</v>
      </c>
    </row>
    <row r="16" customFormat="false" ht="15" hidden="false" customHeight="false" outlineLevel="0" collapsed="false">
      <c r="A16" s="90"/>
      <c r="B16" s="91" t="n">
        <v>43350</v>
      </c>
      <c r="C16" s="140" t="n">
        <v>91.7</v>
      </c>
      <c r="D16" s="166" t="n">
        <v>0.606</v>
      </c>
      <c r="E16" s="140" t="n">
        <v>76</v>
      </c>
      <c r="F16" s="143" t="n">
        <v>103</v>
      </c>
      <c r="G16" s="143" t="n">
        <v>81</v>
      </c>
      <c r="H16" s="143" t="n">
        <v>24</v>
      </c>
      <c r="I16" s="143" t="n">
        <v>0</v>
      </c>
      <c r="J16" s="143" t="n">
        <v>24</v>
      </c>
      <c r="K16" s="143" t="n">
        <v>0</v>
      </c>
      <c r="L16" s="145" t="n">
        <v>0</v>
      </c>
      <c r="M16" s="145" t="n">
        <v>0</v>
      </c>
      <c r="N16" s="145" t="n">
        <v>0</v>
      </c>
      <c r="O16" s="145" t="n">
        <v>0</v>
      </c>
      <c r="P16" s="145" t="n">
        <v>0</v>
      </c>
      <c r="Q16" s="159" t="n">
        <v>0</v>
      </c>
      <c r="R16" s="143" t="n">
        <v>3482</v>
      </c>
      <c r="S16" s="143" t="n">
        <v>2998</v>
      </c>
      <c r="T16" s="143" t="n">
        <v>2998</v>
      </c>
      <c r="U16" s="143" t="n">
        <v>2921</v>
      </c>
      <c r="V16" s="143" t="n">
        <v>3016</v>
      </c>
      <c r="W16" s="143" t="n">
        <v>41</v>
      </c>
      <c r="X16" s="143" t="n">
        <v>0</v>
      </c>
      <c r="Y16" s="143" t="n">
        <v>43</v>
      </c>
      <c r="Z16" s="145" t="n">
        <v>0</v>
      </c>
      <c r="AA16" s="145" t="n">
        <v>57</v>
      </c>
      <c r="AB16" s="145" t="n">
        <v>0</v>
      </c>
      <c r="AC16" s="149" t="n">
        <f aca="false">V16-U16+AZ16</f>
        <v>95</v>
      </c>
      <c r="AD16" s="150" t="n">
        <f aca="false">U16-T16</f>
        <v>-77</v>
      </c>
      <c r="AE16" s="143" t="n">
        <v>128</v>
      </c>
      <c r="AF16" s="151" t="n">
        <f aca="false">IF(AE16&gt;0, V16/(AE16*24),"no data")</f>
        <v>0.981770833333333</v>
      </c>
      <c r="AG16" s="152" t="n">
        <f aca="false">IF(R16&gt;0,R16/24,"no data")</f>
        <v>145.083333333333</v>
      </c>
      <c r="AH16" s="151" t="n">
        <f aca="false">IF(U16&gt;0,(U16/R16),"no data")</f>
        <v>0.838885697874785</v>
      </c>
      <c r="AI16" s="153" t="n">
        <f aca="false">IF(U16&gt;0,(1440-((W16*X16)+(Y16*Z16)+(AA16*AB16))/(W16+Y16+AA16))/1440,"no data")</f>
        <v>1</v>
      </c>
      <c r="AJ16" s="154" t="n">
        <f aca="false">IF(U16&gt;0,(1440-((X16*W16+AT16*AU16)+(Z16*Y16+AV16*AW16)+(AA16*AB16+AX16*AY16))/(W16+Y16+AA16))/1440,"no data")</f>
        <v>0.886524822695036</v>
      </c>
      <c r="AK16" s="249" t="n">
        <v>8.883</v>
      </c>
      <c r="AL16" s="250" t="n">
        <v>214.78</v>
      </c>
      <c r="AM16" s="251" t="n">
        <f aca="false">AK16*AL16</f>
        <v>1907.89074</v>
      </c>
      <c r="AN16" s="249" t="n">
        <v>24.09306</v>
      </c>
      <c r="AO16" s="252" t="n">
        <v>981.054710360577</v>
      </c>
      <c r="AP16" s="155" t="n">
        <f aca="false">AN16*AO16</f>
        <v>23636.61</v>
      </c>
      <c r="AQ16" s="156" t="n">
        <f aca="false">IF(U16&gt;0,((((AK16*AL16)+(AN16*AO16))/(U16*1000))*1000000),"no data")</f>
        <v>8745.12178705923</v>
      </c>
      <c r="AR16" s="236" t="n">
        <f aca="false">IF(S16&gt;0,S16/24, "no data")</f>
        <v>124.916666666667</v>
      </c>
      <c r="AS16" s="36"/>
      <c r="AT16" s="143" t="n">
        <v>0</v>
      </c>
      <c r="AU16" s="143" t="n">
        <v>0</v>
      </c>
      <c r="AV16" s="143" t="n">
        <v>0</v>
      </c>
      <c r="AW16" s="143" t="n">
        <v>0</v>
      </c>
      <c r="AX16" s="143" t="n">
        <v>16</v>
      </c>
      <c r="AY16" s="143" t="n">
        <v>1440</v>
      </c>
      <c r="AZ16" s="143" t="n">
        <v>0</v>
      </c>
      <c r="BA16" s="227"/>
      <c r="BB16" s="160" t="n">
        <v>991</v>
      </c>
      <c r="BC16" s="160" t="n">
        <v>1036</v>
      </c>
      <c r="BD16" s="143" t="n">
        <v>989</v>
      </c>
      <c r="BE16" s="160" t="n">
        <f aca="false">BC16-BB16</f>
        <v>45</v>
      </c>
      <c r="BF16" s="162" t="n">
        <f aca="false">AQ16</f>
        <v>8745.12178705923</v>
      </c>
      <c r="BG16" s="162" t="n">
        <f aca="false">BD16/24</f>
        <v>41.2083333333333</v>
      </c>
      <c r="BH16" s="163" t="n">
        <v>0</v>
      </c>
      <c r="BI16" s="164" t="n">
        <v>0</v>
      </c>
      <c r="BJ16" s="162" t="n">
        <v>29</v>
      </c>
      <c r="BK16" s="160" t="n">
        <v>25.74</v>
      </c>
      <c r="BL16" s="160" t="n">
        <v>22.65</v>
      </c>
      <c r="BM16" s="160" t="n">
        <v>27.9</v>
      </c>
      <c r="BN16" s="160" t="n">
        <v>990</v>
      </c>
      <c r="BO16" s="160" t="n">
        <v>50.12</v>
      </c>
      <c r="BP16" s="165" t="n">
        <v>0.9336</v>
      </c>
      <c r="BQ16" s="162" t="n">
        <v>96.75</v>
      </c>
      <c r="BR16" s="162" t="n">
        <v>87.11</v>
      </c>
      <c r="BS16" s="160" t="n">
        <v>12184</v>
      </c>
      <c r="BT16" s="160" t="n">
        <v>12365</v>
      </c>
      <c r="BU16" s="135" t="n">
        <f aca="false">BT16-BS16</f>
        <v>181</v>
      </c>
      <c r="BV16" s="244" t="n">
        <f aca="false">BH16+BI16</f>
        <v>0</v>
      </c>
      <c r="BW16" s="162" t="n">
        <v>0</v>
      </c>
      <c r="BX16" s="162" t="n">
        <v>0</v>
      </c>
      <c r="BZ16" s="162" t="n">
        <v>24</v>
      </c>
      <c r="CA16" s="162" t="n">
        <v>8.5</v>
      </c>
      <c r="CC16" s="162" t="n">
        <v>2.1</v>
      </c>
      <c r="CD16" s="162" t="n">
        <v>5</v>
      </c>
      <c r="CE16" s="162" t="n">
        <v>2.1</v>
      </c>
      <c r="CF16" s="162" t="n">
        <v>0</v>
      </c>
    </row>
    <row r="17" customFormat="false" ht="15" hidden="false" customHeight="false" outlineLevel="0" collapsed="false">
      <c r="A17" s="90"/>
      <c r="B17" s="91" t="n">
        <v>43351</v>
      </c>
      <c r="C17" s="140" t="n">
        <v>90.6</v>
      </c>
      <c r="D17" s="166" t="n">
        <v>0.6812</v>
      </c>
      <c r="E17" s="140" t="n">
        <v>78.8</v>
      </c>
      <c r="F17" s="143" t="n">
        <v>99</v>
      </c>
      <c r="G17" s="143" t="n">
        <v>82</v>
      </c>
      <c r="H17" s="143" t="n">
        <v>24</v>
      </c>
      <c r="I17" s="143" t="n">
        <v>0</v>
      </c>
      <c r="J17" s="143" t="n">
        <v>24</v>
      </c>
      <c r="K17" s="143" t="n">
        <v>0</v>
      </c>
      <c r="L17" s="145" t="n">
        <v>0</v>
      </c>
      <c r="M17" s="145" t="n">
        <v>0</v>
      </c>
      <c r="N17" s="145" t="n">
        <v>0</v>
      </c>
      <c r="O17" s="145" t="n">
        <v>0</v>
      </c>
      <c r="P17" s="145" t="n">
        <v>0</v>
      </c>
      <c r="Q17" s="159" t="n">
        <v>0</v>
      </c>
      <c r="R17" s="143" t="n">
        <v>3493</v>
      </c>
      <c r="S17" s="143" t="n">
        <v>2965</v>
      </c>
      <c r="T17" s="143" t="n">
        <v>2965</v>
      </c>
      <c r="U17" s="143" t="n">
        <v>2892</v>
      </c>
      <c r="V17" s="143" t="n">
        <v>2990</v>
      </c>
      <c r="W17" s="143" t="n">
        <v>41</v>
      </c>
      <c r="X17" s="143" t="n">
        <v>0</v>
      </c>
      <c r="Y17" s="143" t="n">
        <v>43</v>
      </c>
      <c r="Z17" s="145" t="n">
        <v>0</v>
      </c>
      <c r="AA17" s="145" t="n">
        <v>57</v>
      </c>
      <c r="AB17" s="145" t="n">
        <v>0</v>
      </c>
      <c r="AC17" s="149" t="n">
        <f aca="false">V17-U17+AZ17</f>
        <v>98</v>
      </c>
      <c r="AD17" s="150" t="n">
        <f aca="false">U17-T17</f>
        <v>-73</v>
      </c>
      <c r="AE17" s="143" t="n">
        <v>128</v>
      </c>
      <c r="AF17" s="151" t="n">
        <f aca="false">IF(AE17&gt;0, V17/(AE17*24),"no data")</f>
        <v>0.973307291666667</v>
      </c>
      <c r="AG17" s="152" t="n">
        <f aca="false">IF(R17&gt;0,R17/24,"no data")</f>
        <v>145.541666666667</v>
      </c>
      <c r="AH17" s="151" t="n">
        <f aca="false">IF(U17&gt;0,(U17/R17),"no data")</f>
        <v>0.827941597480676</v>
      </c>
      <c r="AI17" s="153" t="n">
        <f aca="false">IF(U17&gt;0,(1440-((W17*X17)+(Y17*Z17)+(AA17*AB17))/(W17+Y17+AA17))/1440,"no data")</f>
        <v>1</v>
      </c>
      <c r="AJ17" s="154" t="n">
        <f aca="false">IF(U17&gt;0,(1440-((X17*W17+AT17*AU17)+(Z17*Y17+AV17*AW17)+(AA17*AB17+AX17*AY17))/(W17+Y17+AA17))/1440,"no data")</f>
        <v>0.886524822695036</v>
      </c>
      <c r="AK17" s="249" t="n">
        <v>8.806</v>
      </c>
      <c r="AL17" s="250" t="n">
        <v>208.65</v>
      </c>
      <c r="AM17" s="251" t="n">
        <f aca="false">AK17*AL17</f>
        <v>1837.3719</v>
      </c>
      <c r="AN17" s="249" t="n">
        <v>23.737</v>
      </c>
      <c r="AO17" s="252" t="n">
        <v>984.934591577029</v>
      </c>
      <c r="AP17" s="155" t="n">
        <f aca="false">AN17*AO17</f>
        <v>23379.3924002639</v>
      </c>
      <c r="AQ17" s="156" t="n">
        <f aca="false">IF(U17&gt;0,((((AK17*AL17)+(AN17*AO17))/(U17*1000))*1000000),"no data")</f>
        <v>8719.48973038172</v>
      </c>
      <c r="AR17" s="236" t="n">
        <f aca="false">IF(S17&gt;0,S17/24, "no data")</f>
        <v>123.541666666667</v>
      </c>
      <c r="AS17" s="36"/>
      <c r="AT17" s="143" t="n">
        <v>0</v>
      </c>
      <c r="AU17" s="143" t="n">
        <v>0</v>
      </c>
      <c r="AV17" s="143" t="n">
        <v>0</v>
      </c>
      <c r="AW17" s="143" t="n">
        <v>0</v>
      </c>
      <c r="AX17" s="143" t="n">
        <v>16</v>
      </c>
      <c r="AY17" s="143" t="n">
        <v>1440</v>
      </c>
      <c r="AZ17" s="143" t="n">
        <v>0</v>
      </c>
      <c r="BA17" s="227"/>
      <c r="BB17" s="160" t="n">
        <v>982</v>
      </c>
      <c r="BC17" s="160" t="n">
        <v>1027</v>
      </c>
      <c r="BD17" s="143" t="n">
        <v>981</v>
      </c>
      <c r="BE17" s="160" t="n">
        <f aca="false">BC17-BB17</f>
        <v>45</v>
      </c>
      <c r="BF17" s="162" t="n">
        <f aca="false">AQ17</f>
        <v>8719.48973038172</v>
      </c>
      <c r="BG17" s="162" t="n">
        <f aca="false">BD17/24</f>
        <v>40.875</v>
      </c>
      <c r="BH17" s="163" t="n">
        <v>0</v>
      </c>
      <c r="BI17" s="164" t="n">
        <v>0</v>
      </c>
      <c r="BJ17" s="162" t="n">
        <v>29</v>
      </c>
      <c r="BK17" s="160" t="n">
        <v>25.5</v>
      </c>
      <c r="BL17" s="160" t="n">
        <v>22.43</v>
      </c>
      <c r="BM17" s="160" t="n">
        <v>27.83</v>
      </c>
      <c r="BN17" s="162" t="n">
        <v>991</v>
      </c>
      <c r="BO17" s="160" t="n">
        <v>50.08</v>
      </c>
      <c r="BP17" s="165" t="n">
        <v>0.9317</v>
      </c>
      <c r="BQ17" s="162" t="n">
        <v>97.15</v>
      </c>
      <c r="BR17" s="162" t="n">
        <v>87.26</v>
      </c>
      <c r="BS17" s="160" t="n">
        <v>12187</v>
      </c>
      <c r="BT17" s="160" t="n">
        <v>12413</v>
      </c>
      <c r="BU17" s="135" t="n">
        <f aca="false">BT17-BS17</f>
        <v>226</v>
      </c>
      <c r="BV17" s="244" t="n">
        <f aca="false">BH17+BI17</f>
        <v>0</v>
      </c>
      <c r="BW17" s="162" t="n">
        <v>0</v>
      </c>
      <c r="BX17" s="162" t="n">
        <v>0</v>
      </c>
      <c r="BZ17" s="162" t="n">
        <v>24</v>
      </c>
      <c r="CA17" s="162" t="n">
        <v>7.1</v>
      </c>
      <c r="CC17" s="162" t="n">
        <v>2.1</v>
      </c>
      <c r="CD17" s="162" t="n">
        <v>5</v>
      </c>
      <c r="CE17" s="162" t="n">
        <v>2</v>
      </c>
      <c r="CF17" s="162" t="n">
        <v>0</v>
      </c>
    </row>
    <row r="18" customFormat="false" ht="15" hidden="false" customHeight="false" outlineLevel="0" collapsed="false">
      <c r="A18" s="90"/>
      <c r="B18" s="91" t="n">
        <v>43352</v>
      </c>
      <c r="C18" s="140" t="n">
        <v>90.4</v>
      </c>
      <c r="D18" s="166" t="n">
        <v>0.7</v>
      </c>
      <c r="E18" s="140" t="n">
        <v>80</v>
      </c>
      <c r="F18" s="143" t="n">
        <v>98</v>
      </c>
      <c r="G18" s="143" t="n">
        <v>84</v>
      </c>
      <c r="H18" s="143" t="n">
        <v>24</v>
      </c>
      <c r="I18" s="143" t="n">
        <v>0</v>
      </c>
      <c r="J18" s="143" t="n">
        <v>24</v>
      </c>
      <c r="K18" s="143" t="n">
        <v>0</v>
      </c>
      <c r="L18" s="143" t="n">
        <v>0</v>
      </c>
      <c r="M18" s="143" t="n">
        <v>0</v>
      </c>
      <c r="N18" s="170" t="n">
        <v>0</v>
      </c>
      <c r="O18" s="170" t="n">
        <v>0</v>
      </c>
      <c r="P18" s="170" t="n">
        <v>0</v>
      </c>
      <c r="Q18" s="159" t="n">
        <v>0</v>
      </c>
      <c r="R18" s="143" t="n">
        <v>3494</v>
      </c>
      <c r="S18" s="143" t="n">
        <v>2962</v>
      </c>
      <c r="T18" s="143" t="n">
        <v>2962</v>
      </c>
      <c r="U18" s="143" t="n">
        <v>2893</v>
      </c>
      <c r="V18" s="143" t="n">
        <v>2990</v>
      </c>
      <c r="W18" s="143" t="n">
        <v>41</v>
      </c>
      <c r="X18" s="143" t="n">
        <v>0</v>
      </c>
      <c r="Y18" s="143" t="n">
        <v>43</v>
      </c>
      <c r="Z18" s="143" t="n">
        <v>0</v>
      </c>
      <c r="AA18" s="143" t="n">
        <v>57</v>
      </c>
      <c r="AB18" s="170" t="n">
        <v>0</v>
      </c>
      <c r="AC18" s="149" t="n">
        <f aca="false">V18-U18+AZ18</f>
        <v>97</v>
      </c>
      <c r="AD18" s="150" t="n">
        <f aca="false">U18-T18</f>
        <v>-69</v>
      </c>
      <c r="AE18" s="143" t="n">
        <v>126</v>
      </c>
      <c r="AF18" s="151" t="n">
        <f aca="false">IF(AE18&gt;0, V18/(AE18*24),"no data")</f>
        <v>0.988756613756614</v>
      </c>
      <c r="AG18" s="152" t="n">
        <f aca="false">IF(R18&gt;0,R18/24,"no data")</f>
        <v>145.583333333333</v>
      </c>
      <c r="AH18" s="151" t="n">
        <f aca="false">IF(U18&gt;0,(U18/R18),"no data")</f>
        <v>0.827990841442473</v>
      </c>
      <c r="AI18" s="153" t="n">
        <f aca="false">IF(U18&gt;0,(1440-((W18*X18)+(Y18*Z18)+(AA18*AB18))/(W18+Y18+AA18))/1440,"no data")</f>
        <v>1</v>
      </c>
      <c r="AJ18" s="154" t="n">
        <f aca="false">IF(U18&gt;0,(1440-((X18*W18+AT18*AU18)+(Z18*Y18+AV18*AW18)+(AA18*AB18+AX18*AY18))/(W18+Y18+AA18))/1440,"no data")</f>
        <v>0.886524822695036</v>
      </c>
      <c r="AK18" s="249" t="n">
        <v>8.78</v>
      </c>
      <c r="AL18" s="250" t="n">
        <v>205.1</v>
      </c>
      <c r="AM18" s="251" t="n">
        <f aca="false">AK18*AL18</f>
        <v>1800.778</v>
      </c>
      <c r="AN18" s="249" t="n">
        <v>23.79926</v>
      </c>
      <c r="AO18" s="252" t="n">
        <v>987.953827135802</v>
      </c>
      <c r="AP18" s="155" t="n">
        <f aca="false">AN18*AO18</f>
        <v>23512.57</v>
      </c>
      <c r="AQ18" s="156" t="n">
        <f aca="false">IF(U18&gt;0,((((AK18*AL18)+(AN18*AO18))/(U18*1000))*1000000),"no data")</f>
        <v>8749.86104389907</v>
      </c>
      <c r="AR18" s="236" t="n">
        <f aca="false">IF(S18&gt;0,S18/24, "no data")</f>
        <v>123.416666666667</v>
      </c>
      <c r="AS18" s="36"/>
      <c r="AT18" s="143" t="n">
        <v>0</v>
      </c>
      <c r="AU18" s="143" t="n">
        <v>0</v>
      </c>
      <c r="AV18" s="143" t="n">
        <v>0</v>
      </c>
      <c r="AW18" s="143" t="n">
        <v>0</v>
      </c>
      <c r="AX18" s="159" t="n">
        <v>16</v>
      </c>
      <c r="AY18" s="143" t="n">
        <v>1440</v>
      </c>
      <c r="AZ18" s="143" t="n">
        <v>0</v>
      </c>
      <c r="BA18" s="227"/>
      <c r="BB18" s="160" t="n">
        <v>981</v>
      </c>
      <c r="BC18" s="160" t="n">
        <v>1026</v>
      </c>
      <c r="BD18" s="143" t="n">
        <v>983</v>
      </c>
      <c r="BE18" s="160" t="n">
        <f aca="false">BC18-BB18</f>
        <v>45</v>
      </c>
      <c r="BF18" s="162" t="n">
        <f aca="false">AQ18</f>
        <v>8749.86104389907</v>
      </c>
      <c r="BG18" s="162" t="n">
        <f aca="false">BD18/24</f>
        <v>40.9583333333333</v>
      </c>
      <c r="BH18" s="163" t="n">
        <v>0</v>
      </c>
      <c r="BI18" s="164" t="n">
        <v>0</v>
      </c>
      <c r="BJ18" s="162" t="n">
        <v>29.15</v>
      </c>
      <c r="BK18" s="160" t="n">
        <v>25.36</v>
      </c>
      <c r="BL18" s="160" t="n">
        <v>22.34</v>
      </c>
      <c r="BM18" s="160" t="n">
        <v>27.62</v>
      </c>
      <c r="BN18" s="162" t="n">
        <v>991.79</v>
      </c>
      <c r="BO18" s="160" t="n">
        <v>50.13</v>
      </c>
      <c r="BP18" s="165" t="n">
        <v>0.9312</v>
      </c>
      <c r="BQ18" s="162" t="n">
        <v>97.15</v>
      </c>
      <c r="BR18" s="162" t="n">
        <v>87.32</v>
      </c>
      <c r="BS18" s="160" t="n">
        <v>12134</v>
      </c>
      <c r="BT18" s="160" t="n">
        <v>12354</v>
      </c>
      <c r="BU18" s="135" t="n">
        <f aca="false">BT18-BS18</f>
        <v>220</v>
      </c>
      <c r="BV18" s="244" t="n">
        <f aca="false">BH18+BI18</f>
        <v>0</v>
      </c>
      <c r="BW18" s="162" t="n">
        <v>0</v>
      </c>
      <c r="BX18" s="162" t="n">
        <v>0</v>
      </c>
      <c r="BZ18" s="162" t="n">
        <v>24</v>
      </c>
      <c r="CA18" s="162" t="n">
        <v>7.58</v>
      </c>
      <c r="CC18" s="162" t="n">
        <v>2.1</v>
      </c>
      <c r="CD18" s="162" t="n">
        <v>5</v>
      </c>
      <c r="CE18" s="162" t="n">
        <v>2.1</v>
      </c>
      <c r="CF18" s="162" t="n">
        <v>0</v>
      </c>
    </row>
    <row r="19" customFormat="false" ht="15" hidden="false" customHeight="true" outlineLevel="0" collapsed="false">
      <c r="A19" s="90" t="s">
        <v>129</v>
      </c>
      <c r="B19" s="91" t="n">
        <v>43353</v>
      </c>
      <c r="C19" s="92" t="n">
        <v>90.8</v>
      </c>
      <c r="D19" s="93" t="n">
        <v>0.669</v>
      </c>
      <c r="E19" s="92" t="n">
        <v>78.5</v>
      </c>
      <c r="F19" s="95" t="n">
        <v>99</v>
      </c>
      <c r="G19" s="95" t="n">
        <v>81</v>
      </c>
      <c r="H19" s="95" t="n">
        <v>24</v>
      </c>
      <c r="I19" s="95" t="n">
        <v>0</v>
      </c>
      <c r="J19" s="95" t="n">
        <v>24</v>
      </c>
      <c r="K19" s="95" t="n">
        <v>0</v>
      </c>
      <c r="L19" s="95" t="n">
        <v>0</v>
      </c>
      <c r="M19" s="95" t="n">
        <v>0</v>
      </c>
      <c r="N19" s="97" t="n">
        <v>0</v>
      </c>
      <c r="O19" s="97" t="n">
        <v>0</v>
      </c>
      <c r="P19" s="97" t="n">
        <v>0</v>
      </c>
      <c r="Q19" s="95" t="n">
        <v>0</v>
      </c>
      <c r="R19" s="202" t="n">
        <v>3493</v>
      </c>
      <c r="S19" s="112" t="n">
        <v>2974</v>
      </c>
      <c r="T19" s="95" t="n">
        <v>2974</v>
      </c>
      <c r="U19" s="95" t="n">
        <v>2904</v>
      </c>
      <c r="V19" s="95" t="n">
        <v>3000</v>
      </c>
      <c r="W19" s="95" t="n">
        <v>41</v>
      </c>
      <c r="X19" s="95" t="n">
        <v>0</v>
      </c>
      <c r="Y19" s="95" t="n">
        <v>43</v>
      </c>
      <c r="Z19" s="95" t="n">
        <v>0</v>
      </c>
      <c r="AA19" s="95" t="n">
        <v>57</v>
      </c>
      <c r="AB19" s="97" t="n">
        <v>0</v>
      </c>
      <c r="AC19" s="100" t="n">
        <f aca="false">V19-U19+AZ19</f>
        <v>96</v>
      </c>
      <c r="AD19" s="101" t="n">
        <f aca="false">U19-T19</f>
        <v>-70</v>
      </c>
      <c r="AE19" s="95" t="n">
        <v>126</v>
      </c>
      <c r="AF19" s="102" t="n">
        <f aca="false">IF(AE19&gt;0, V19/(AE19*24),"no data")</f>
        <v>0.992063492063492</v>
      </c>
      <c r="AG19" s="103" t="n">
        <f aca="false">IF(R19&gt;0,R19/24,"no data")</f>
        <v>145.541666666667</v>
      </c>
      <c r="AH19" s="102" t="n">
        <f aca="false">IF(U19&gt;0,(U19/R19),"no data")</f>
        <v>0.831377039793873</v>
      </c>
      <c r="AI19" s="104" t="n">
        <f aca="false">IF(U19&gt;0,(1440-((W19*X19)+(Y19*Z19)+(AA19*AB19))/(W19+Y19+AA19))/1440,"no data")</f>
        <v>1</v>
      </c>
      <c r="AJ19" s="105" t="n">
        <f aca="false">IF(U19&gt;0,(1440-((X19*W19+AT19*AU19)+(Z19*Y19+AV19*AW19)+(AA19*AB19+AX19*AY19))/(W19+Y19+AA19))/1440,"no data")</f>
        <v>0.886524822695036</v>
      </c>
      <c r="AK19" s="210" t="n">
        <v>8.731</v>
      </c>
      <c r="AL19" s="211" t="n">
        <v>204.6</v>
      </c>
      <c r="AM19" s="94" t="n">
        <f aca="false">AK19*AL19</f>
        <v>1786.3626</v>
      </c>
      <c r="AN19" s="210" t="n">
        <v>23.82043</v>
      </c>
      <c r="AO19" s="231" t="n">
        <v>990.199169368479</v>
      </c>
      <c r="AP19" s="109" t="n">
        <f aca="false">AN19*AO19</f>
        <v>23586.97</v>
      </c>
      <c r="AQ19" s="130" t="n">
        <f aca="false">IF(U19&gt;0,((((AK19*AL19)+(AN19*AO19))/(U19*1000))*1000000),"no data")</f>
        <v>8737.37348484849</v>
      </c>
      <c r="AR19" s="111" t="n">
        <f aca="false">IF(S19&gt;0,S19/24, "no data")</f>
        <v>123.916666666667</v>
      </c>
      <c r="AS19" s="36"/>
      <c r="AT19" s="95" t="n">
        <v>0</v>
      </c>
      <c r="AU19" s="112" t="n">
        <v>0</v>
      </c>
      <c r="AV19" s="112" t="n">
        <v>0</v>
      </c>
      <c r="AW19" s="95" t="n">
        <v>0</v>
      </c>
      <c r="AX19" s="112" t="n">
        <v>16</v>
      </c>
      <c r="AY19" s="95" t="n">
        <v>1440</v>
      </c>
      <c r="AZ19" s="95" t="n">
        <v>0</v>
      </c>
      <c r="BA19" s="227"/>
      <c r="BB19" s="113" t="n">
        <v>984</v>
      </c>
      <c r="BC19" s="113" t="n">
        <v>1028</v>
      </c>
      <c r="BD19" s="113" t="n">
        <v>988</v>
      </c>
      <c r="BE19" s="113" t="n">
        <f aca="false">BC19-BB19</f>
        <v>44</v>
      </c>
      <c r="BF19" s="113" t="n">
        <f aca="false">AQ19</f>
        <v>8737.37348484849</v>
      </c>
      <c r="BG19" s="173" t="n">
        <f aca="false">BD19/24</f>
        <v>41.1666666666667</v>
      </c>
      <c r="BH19" s="174" t="n">
        <v>0</v>
      </c>
      <c r="BI19" s="137" t="n">
        <v>0</v>
      </c>
      <c r="BJ19" s="114" t="n">
        <v>29.1</v>
      </c>
      <c r="BK19" s="113" t="n">
        <v>25.38</v>
      </c>
      <c r="BL19" s="113" t="n">
        <v>21.53</v>
      </c>
      <c r="BM19" s="113" t="n">
        <v>28.22</v>
      </c>
      <c r="BN19" s="114" t="n">
        <v>993.5</v>
      </c>
      <c r="BO19" s="113" t="n">
        <v>50.09</v>
      </c>
      <c r="BP19" s="136" t="n">
        <v>0.9327</v>
      </c>
      <c r="BQ19" s="114" t="n">
        <v>96.99</v>
      </c>
      <c r="BR19" s="114" t="n">
        <v>87.22</v>
      </c>
      <c r="BS19" s="113" t="n">
        <v>12100</v>
      </c>
      <c r="BT19" s="113" t="n">
        <v>12022</v>
      </c>
      <c r="BU19" s="135" t="n">
        <f aca="false">BT19-BS19</f>
        <v>-78</v>
      </c>
      <c r="BV19" s="113" t="n">
        <f aca="false">BH19+BI19</f>
        <v>0</v>
      </c>
      <c r="BW19" s="114" t="n">
        <v>0</v>
      </c>
      <c r="BX19" s="114" t="n">
        <v>0</v>
      </c>
      <c r="BZ19" s="114" t="n">
        <v>24</v>
      </c>
      <c r="CA19" s="114" t="n">
        <v>6.65</v>
      </c>
      <c r="CC19" s="162" t="n">
        <v>2.1</v>
      </c>
      <c r="CD19" s="162" t="n">
        <v>5</v>
      </c>
      <c r="CE19" s="162" t="n">
        <v>2</v>
      </c>
      <c r="CF19" s="162" t="n">
        <v>0</v>
      </c>
    </row>
    <row r="20" customFormat="false" ht="15" hidden="false" customHeight="false" outlineLevel="0" collapsed="false">
      <c r="A20" s="90"/>
      <c r="B20" s="91" t="n">
        <v>43354</v>
      </c>
      <c r="C20" s="92" t="n">
        <v>92.1</v>
      </c>
      <c r="D20" s="93" t="n">
        <v>0.652</v>
      </c>
      <c r="E20" s="92" t="n">
        <v>79</v>
      </c>
      <c r="F20" s="95" t="n">
        <v>103</v>
      </c>
      <c r="G20" s="95" t="n">
        <v>83</v>
      </c>
      <c r="H20" s="95" t="n">
        <v>24</v>
      </c>
      <c r="I20" s="95" t="n">
        <v>0</v>
      </c>
      <c r="J20" s="95" t="n">
        <v>24</v>
      </c>
      <c r="K20" s="95" t="n">
        <v>0</v>
      </c>
      <c r="L20" s="97" t="n">
        <v>0</v>
      </c>
      <c r="M20" s="97" t="n">
        <v>0</v>
      </c>
      <c r="N20" s="97" t="n">
        <v>0</v>
      </c>
      <c r="O20" s="97" t="n">
        <v>0</v>
      </c>
      <c r="P20" s="97" t="n">
        <v>0</v>
      </c>
      <c r="Q20" s="95" t="n">
        <v>0</v>
      </c>
      <c r="R20" s="203" t="n">
        <v>3477</v>
      </c>
      <c r="S20" s="112" t="n">
        <v>2966</v>
      </c>
      <c r="T20" s="95" t="n">
        <v>2966</v>
      </c>
      <c r="U20" s="95" t="n">
        <v>2897</v>
      </c>
      <c r="V20" s="95" t="n">
        <v>2996</v>
      </c>
      <c r="W20" s="95" t="n">
        <v>41</v>
      </c>
      <c r="X20" s="95" t="n">
        <v>0</v>
      </c>
      <c r="Y20" s="95" t="n">
        <v>43</v>
      </c>
      <c r="Z20" s="97" t="n">
        <v>0</v>
      </c>
      <c r="AA20" s="97" t="n">
        <v>57</v>
      </c>
      <c r="AB20" s="97" t="n">
        <v>0</v>
      </c>
      <c r="AC20" s="100" t="n">
        <f aca="false">V20-U20+AZ20</f>
        <v>99</v>
      </c>
      <c r="AD20" s="101" t="n">
        <f aca="false">U20-T20</f>
        <v>-69</v>
      </c>
      <c r="AE20" s="95" t="n">
        <v>127</v>
      </c>
      <c r="AF20" s="102" t="n">
        <f aca="false">IF(AE20&gt;0, V20/(AE20*24),"no data")</f>
        <v>0.982939632545932</v>
      </c>
      <c r="AG20" s="103" t="n">
        <f aca="false">IF(R20&gt;0,R20/24,"no data")</f>
        <v>144.875</v>
      </c>
      <c r="AH20" s="102" t="n">
        <f aca="false">IF(U20&gt;0,(U20/R20),"no data")</f>
        <v>0.833189531205062</v>
      </c>
      <c r="AI20" s="104" t="n">
        <f aca="false">IF(U20&gt;0,(1440-((W20*X20)+(Y20*Z20)+(AA20*AB20))/(W20+Y20+AA20))/1440,"no data")</f>
        <v>1</v>
      </c>
      <c r="AJ20" s="105" t="n">
        <f aca="false">IF(U20&gt;0,(1440-((X20*W20+AT20*AU20)+(Z20*Y20+AV20*AW20)+(AA20*AB20+AX20*AY20))/(W20+Y20+AA20))/1440,"no data")</f>
        <v>0.886524822695036</v>
      </c>
      <c r="AK20" s="210" t="n">
        <v>8.748</v>
      </c>
      <c r="AL20" s="211" t="n">
        <v>202.56</v>
      </c>
      <c r="AM20" s="94" t="n">
        <f aca="false">AK20*AL20</f>
        <v>1771.99488</v>
      </c>
      <c r="AN20" s="210" t="n">
        <v>23.84685</v>
      </c>
      <c r="AO20" s="231" t="n">
        <v>988.537689464227</v>
      </c>
      <c r="AP20" s="109" t="n">
        <f aca="false">AN20*AO20</f>
        <v>23573.51</v>
      </c>
      <c r="AQ20" s="130" t="n">
        <f aca="false">IF(U20&gt;0,((((AK20*AL20)+(AN20*AO20))/(U20*1000))*1000000),"no data")</f>
        <v>8748.87983431136</v>
      </c>
      <c r="AR20" s="111" t="n">
        <f aca="false">IF(S20&gt;0,S20/24, "no data")</f>
        <v>123.583333333333</v>
      </c>
      <c r="AS20" s="36"/>
      <c r="AT20" s="95" t="n">
        <v>0</v>
      </c>
      <c r="AU20" s="112" t="n">
        <v>0</v>
      </c>
      <c r="AV20" s="112" t="n">
        <v>0</v>
      </c>
      <c r="AW20" s="112" t="n">
        <v>0</v>
      </c>
      <c r="AX20" s="112" t="n">
        <v>16</v>
      </c>
      <c r="AY20" s="112" t="n">
        <v>1440</v>
      </c>
      <c r="AZ20" s="95" t="n">
        <v>0</v>
      </c>
      <c r="BA20" s="227"/>
      <c r="BB20" s="113" t="n">
        <v>982</v>
      </c>
      <c r="BC20" s="113" t="n">
        <v>1028</v>
      </c>
      <c r="BD20" s="113" t="n">
        <v>986</v>
      </c>
      <c r="BE20" s="113" t="n">
        <f aca="false">BC20-BB20</f>
        <v>46</v>
      </c>
      <c r="BF20" s="113" t="n">
        <f aca="false">AQ20</f>
        <v>8748.87983431136</v>
      </c>
      <c r="BG20" s="173" t="n">
        <f aca="false">BD20/24</f>
        <v>41.0833333333333</v>
      </c>
      <c r="BH20" s="115" t="n">
        <v>0</v>
      </c>
      <c r="BI20" s="116" t="n">
        <v>0</v>
      </c>
      <c r="BJ20" s="117" t="n">
        <v>28.95</v>
      </c>
      <c r="BK20" s="118" t="n">
        <v>25.4</v>
      </c>
      <c r="BL20" s="118" t="n">
        <v>20.23</v>
      </c>
      <c r="BM20" s="118" t="n">
        <v>28.88</v>
      </c>
      <c r="BN20" s="117" t="n">
        <v>991.79</v>
      </c>
      <c r="BO20" s="117" t="n">
        <v>50.13</v>
      </c>
      <c r="BP20" s="119" t="n">
        <v>0.9306</v>
      </c>
      <c r="BQ20" s="114" t="n">
        <v>96.85</v>
      </c>
      <c r="BR20" s="114" t="n">
        <v>87.24</v>
      </c>
      <c r="BS20" s="113" t="n">
        <v>12150</v>
      </c>
      <c r="BT20" s="113" t="n">
        <v>11564</v>
      </c>
      <c r="BU20" s="135" t="n">
        <f aca="false">BT20-BS20</f>
        <v>-586</v>
      </c>
      <c r="BV20" s="113" t="n">
        <f aca="false">BH20+BI20</f>
        <v>0</v>
      </c>
      <c r="BW20" s="114" t="n">
        <v>0</v>
      </c>
      <c r="BX20" s="114" t="n">
        <v>0</v>
      </c>
      <c r="BZ20" s="114" t="n">
        <v>24</v>
      </c>
      <c r="CA20" s="114" t="n">
        <v>6.55</v>
      </c>
      <c r="CC20" s="114" t="n">
        <v>2.1</v>
      </c>
      <c r="CD20" s="114" t="n">
        <v>5</v>
      </c>
      <c r="CE20" s="114" t="n">
        <v>2.1</v>
      </c>
      <c r="CF20" s="114" t="n">
        <v>0</v>
      </c>
    </row>
    <row r="21" customFormat="false" ht="15" hidden="false" customHeight="false" outlineLevel="0" collapsed="false">
      <c r="A21" s="90"/>
      <c r="B21" s="91" t="n">
        <v>43355</v>
      </c>
      <c r="C21" s="92" t="n">
        <v>90.31</v>
      </c>
      <c r="D21" s="93" t="n">
        <v>0.6727</v>
      </c>
      <c r="E21" s="92" t="n">
        <v>77.72</v>
      </c>
      <c r="F21" s="95" t="n">
        <v>98</v>
      </c>
      <c r="G21" s="95" t="n">
        <v>85</v>
      </c>
      <c r="H21" s="95" t="n">
        <v>24</v>
      </c>
      <c r="I21" s="95" t="n">
        <v>0</v>
      </c>
      <c r="J21" s="95" t="n">
        <v>24</v>
      </c>
      <c r="K21" s="95" t="n">
        <v>0</v>
      </c>
      <c r="L21" s="97" t="n">
        <v>0</v>
      </c>
      <c r="M21" s="97" t="n">
        <v>0</v>
      </c>
      <c r="N21" s="97" t="n">
        <v>0</v>
      </c>
      <c r="O21" s="97" t="n">
        <v>0</v>
      </c>
      <c r="P21" s="97" t="n">
        <v>0</v>
      </c>
      <c r="Q21" s="95" t="n">
        <v>0</v>
      </c>
      <c r="R21" s="203" t="n">
        <v>3494</v>
      </c>
      <c r="S21" s="112" t="n">
        <v>2982</v>
      </c>
      <c r="T21" s="112" t="n">
        <v>2982</v>
      </c>
      <c r="U21" s="112" t="n">
        <v>2911</v>
      </c>
      <c r="V21" s="112" t="n">
        <v>3006</v>
      </c>
      <c r="W21" s="95" t="n">
        <v>41</v>
      </c>
      <c r="X21" s="95" t="n">
        <v>0</v>
      </c>
      <c r="Y21" s="95" t="n">
        <v>43</v>
      </c>
      <c r="Z21" s="97" t="n">
        <v>0</v>
      </c>
      <c r="AA21" s="97" t="n">
        <v>57</v>
      </c>
      <c r="AB21" s="97" t="n">
        <v>0</v>
      </c>
      <c r="AC21" s="100" t="n">
        <f aca="false">V21-U21+AZ21</f>
        <v>95</v>
      </c>
      <c r="AD21" s="101" t="n">
        <f aca="false">U21-T21</f>
        <v>-71</v>
      </c>
      <c r="AE21" s="95" t="n">
        <v>127</v>
      </c>
      <c r="AF21" s="102" t="n">
        <f aca="false">IF(AE21&gt;0, V21/(AE21*24),"no data")</f>
        <v>0.986220472440945</v>
      </c>
      <c r="AG21" s="103" t="n">
        <f aca="false">IF(R21&gt;0,R21/24,"no data")</f>
        <v>145.583333333333</v>
      </c>
      <c r="AH21" s="102" t="n">
        <f aca="false">IF(U21&gt;0,(U21/R21),"no data")</f>
        <v>0.833142530051517</v>
      </c>
      <c r="AI21" s="104" t="n">
        <f aca="false">IF(U21&gt;0,(1440-((W21*X21)+(Y21*Z21)+(AA21*AB21))/(W21+Y21+AA21))/1440,"no data")</f>
        <v>1</v>
      </c>
      <c r="AJ21" s="105" t="n">
        <f aca="false">IF(U21&gt;0,(1440-((X21*W21+AT21*AU21)+(Z21*Y21+AV21*AW21)+(AA21*AB21+AX21*AY21))/(W21+Y21+AA21))/1440,"no data")</f>
        <v>0.886524822695036</v>
      </c>
      <c r="AK21" s="210" t="n">
        <v>8.609</v>
      </c>
      <c r="AL21" s="211" t="n">
        <v>200.99</v>
      </c>
      <c r="AM21" s="94" t="n">
        <f aca="false">AK21*AL21</f>
        <v>1730.32291</v>
      </c>
      <c r="AN21" s="210" t="n">
        <v>23.89191</v>
      </c>
      <c r="AO21" s="231" t="n">
        <v>989.000879377162</v>
      </c>
      <c r="AP21" s="109" t="n">
        <f aca="false">AN21*AO21</f>
        <v>23629.12</v>
      </c>
      <c r="AQ21" s="130" t="n">
        <f aca="false">IF(U21&gt;0,((((AK21*AL21)+(AN21*AO21))/(U21*1000))*1000000),"no data")</f>
        <v>8711.59151837856</v>
      </c>
      <c r="AR21" s="111" t="n">
        <f aca="false">IF(S21&gt;0,S21/24, "no data")</f>
        <v>124.25</v>
      </c>
      <c r="AS21" s="36"/>
      <c r="AT21" s="95" t="n">
        <v>0</v>
      </c>
      <c r="AU21" s="112" t="n">
        <v>0</v>
      </c>
      <c r="AV21" s="112" t="n">
        <v>0</v>
      </c>
      <c r="AW21" s="95" t="n">
        <v>0</v>
      </c>
      <c r="AX21" s="112" t="n">
        <v>16</v>
      </c>
      <c r="AY21" s="95" t="n">
        <v>1440</v>
      </c>
      <c r="AZ21" s="95" t="n">
        <v>0</v>
      </c>
      <c r="BA21" s="227"/>
      <c r="BB21" s="113" t="n">
        <v>985</v>
      </c>
      <c r="BC21" s="113" t="n">
        <v>1031</v>
      </c>
      <c r="BD21" s="113" t="n">
        <v>990</v>
      </c>
      <c r="BE21" s="113" t="n">
        <f aca="false">BC21-BB21</f>
        <v>46</v>
      </c>
      <c r="BF21" s="113" t="n">
        <f aca="false">AQ21</f>
        <v>8711.59151837856</v>
      </c>
      <c r="BG21" s="173" t="n">
        <f aca="false">BD21/24</f>
        <v>41.25</v>
      </c>
      <c r="BH21" s="115" t="n">
        <v>0</v>
      </c>
      <c r="BI21" s="116" t="n">
        <v>0</v>
      </c>
      <c r="BJ21" s="117" t="n">
        <v>29.17</v>
      </c>
      <c r="BK21" s="117" t="n">
        <v>25.41</v>
      </c>
      <c r="BL21" s="118" t="n">
        <v>20.25</v>
      </c>
      <c r="BM21" s="118" t="n">
        <v>28.62</v>
      </c>
      <c r="BN21" s="117" t="n">
        <v>989.38</v>
      </c>
      <c r="BO21" s="117" t="n">
        <v>50.13</v>
      </c>
      <c r="BP21" s="119" t="n">
        <v>0.9308</v>
      </c>
      <c r="BQ21" s="114" t="n">
        <v>96.9</v>
      </c>
      <c r="BR21" s="114" t="n">
        <v>87.17</v>
      </c>
      <c r="BS21" s="113" t="n">
        <v>12100</v>
      </c>
      <c r="BT21" s="113" t="n">
        <v>11496</v>
      </c>
      <c r="BU21" s="135" t="n">
        <f aca="false">BT21-BS21</f>
        <v>-604</v>
      </c>
      <c r="BV21" s="113" t="n">
        <f aca="false">BH21+BI21</f>
        <v>0</v>
      </c>
      <c r="BW21" s="114" t="n">
        <v>0</v>
      </c>
      <c r="BX21" s="114" t="n">
        <v>0</v>
      </c>
      <c r="BZ21" s="114" t="n">
        <v>24</v>
      </c>
      <c r="CA21" s="114" t="n">
        <v>7.42</v>
      </c>
      <c r="CC21" s="114" t="n">
        <v>2.1</v>
      </c>
      <c r="CD21" s="114" t="n">
        <v>5</v>
      </c>
      <c r="CE21" s="114" t="n">
        <v>2</v>
      </c>
      <c r="CF21" s="114" t="n">
        <v>0</v>
      </c>
    </row>
    <row r="22" customFormat="false" ht="15" hidden="false" customHeight="false" outlineLevel="0" collapsed="false">
      <c r="A22" s="90"/>
      <c r="B22" s="91" t="n">
        <v>43356</v>
      </c>
      <c r="C22" s="92" t="n">
        <v>88.74</v>
      </c>
      <c r="D22" s="93" t="n">
        <v>0.6646</v>
      </c>
      <c r="E22" s="94" t="n">
        <v>76.05</v>
      </c>
      <c r="F22" s="95" t="n">
        <v>97</v>
      </c>
      <c r="G22" s="95" t="n">
        <v>83</v>
      </c>
      <c r="H22" s="95" t="n">
        <v>24</v>
      </c>
      <c r="I22" s="95" t="n">
        <v>0</v>
      </c>
      <c r="J22" s="95" t="n">
        <v>24</v>
      </c>
      <c r="K22" s="95" t="n">
        <v>0</v>
      </c>
      <c r="L22" s="97" t="n">
        <v>0</v>
      </c>
      <c r="M22" s="97" t="n">
        <v>0</v>
      </c>
      <c r="N22" s="97" t="n">
        <v>0</v>
      </c>
      <c r="O22" s="97" t="n">
        <v>0</v>
      </c>
      <c r="P22" s="97" t="n">
        <v>0</v>
      </c>
      <c r="Q22" s="95" t="n">
        <v>0</v>
      </c>
      <c r="R22" s="203" t="n">
        <v>3514</v>
      </c>
      <c r="S22" s="112" t="n">
        <v>2999</v>
      </c>
      <c r="T22" s="95" t="n">
        <v>2999</v>
      </c>
      <c r="U22" s="95" t="n">
        <v>2924</v>
      </c>
      <c r="V22" s="95" t="n">
        <v>3023</v>
      </c>
      <c r="W22" s="95" t="n">
        <v>41</v>
      </c>
      <c r="X22" s="95" t="n">
        <v>0</v>
      </c>
      <c r="Y22" s="95" t="n">
        <v>43</v>
      </c>
      <c r="Z22" s="97" t="n">
        <v>0</v>
      </c>
      <c r="AA22" s="97" t="n">
        <v>57</v>
      </c>
      <c r="AB22" s="97" t="n">
        <v>0</v>
      </c>
      <c r="AC22" s="100" t="n">
        <f aca="false">V22-U22+AZ22</f>
        <v>99</v>
      </c>
      <c r="AD22" s="101" t="n">
        <f aca="false">U22-T22</f>
        <v>-75</v>
      </c>
      <c r="AE22" s="95" t="n">
        <v>128</v>
      </c>
      <c r="AF22" s="102" t="n">
        <f aca="false">IF(AE22&gt;0, V22/(AE22*24),"no data")</f>
        <v>0.984049479166667</v>
      </c>
      <c r="AG22" s="103" t="n">
        <f aca="false">IF(R22&gt;0,R22/24,"no data")</f>
        <v>146.416666666667</v>
      </c>
      <c r="AH22" s="102" t="n">
        <f aca="false">IF(U22&gt;0,(U22/R22),"no data")</f>
        <v>0.832100170745589</v>
      </c>
      <c r="AI22" s="104" t="n">
        <f aca="false">IF(U22&gt;0,(1440-((W22*X22)+(Y22*Z22)+(AA22*AB22))/(W22+Y22+AA22))/1440,"no data")</f>
        <v>1</v>
      </c>
      <c r="AJ22" s="105" t="n">
        <f aca="false">IF(U22&gt;0,(1440-((X22*W22+AT22*AU22)+(Z22*Y22+AV22*AW22)+(AA22*AB22+AX22*AY22))/(W22+Y22+AA22))/1440,"no data")</f>
        <v>0.886524822695036</v>
      </c>
      <c r="AK22" s="210" t="n">
        <v>8.618</v>
      </c>
      <c r="AL22" s="211" t="n">
        <v>200.35</v>
      </c>
      <c r="AM22" s="94" t="n">
        <f aca="false">AK22*AL22</f>
        <v>1726.6163</v>
      </c>
      <c r="AN22" s="210" t="n">
        <v>24.02989</v>
      </c>
      <c r="AO22" s="231" t="n">
        <v>988.85429771006</v>
      </c>
      <c r="AP22" s="109" t="n">
        <f aca="false">AN22*AO22</f>
        <v>23762.06</v>
      </c>
      <c r="AQ22" s="130" t="n">
        <f aca="false">IF(U22&gt;0,((((AK22*AL22)+(AN22*AO22))/(U22*1000))*1000000),"no data")</f>
        <v>8717.05755813954</v>
      </c>
      <c r="AR22" s="111" t="n">
        <f aca="false">IF(S22&gt;0,S22/24, "no data")</f>
        <v>124.958333333333</v>
      </c>
      <c r="AS22" s="36"/>
      <c r="AT22" s="95" t="n">
        <v>0</v>
      </c>
      <c r="AU22" s="112" t="n">
        <v>0</v>
      </c>
      <c r="AV22" s="112" t="n">
        <v>0</v>
      </c>
      <c r="AW22" s="95" t="n">
        <v>0</v>
      </c>
      <c r="AX22" s="112" t="n">
        <v>16</v>
      </c>
      <c r="AY22" s="95" t="n">
        <v>1440</v>
      </c>
      <c r="AZ22" s="95" t="n">
        <v>0</v>
      </c>
      <c r="BA22" s="227"/>
      <c r="BB22" s="113" t="n">
        <v>991</v>
      </c>
      <c r="BC22" s="113" t="n">
        <v>1038</v>
      </c>
      <c r="BD22" s="113" t="n">
        <v>994</v>
      </c>
      <c r="BE22" s="113" t="n">
        <f aca="false">BC22-BB22</f>
        <v>47</v>
      </c>
      <c r="BF22" s="113" t="n">
        <f aca="false">AQ22</f>
        <v>8717.05755813954</v>
      </c>
      <c r="BG22" s="173" t="n">
        <f aca="false">BD22/24</f>
        <v>41.4166666666667</v>
      </c>
      <c r="BH22" s="115" t="n">
        <v>0</v>
      </c>
      <c r="BI22" s="116" t="n">
        <v>0</v>
      </c>
      <c r="BJ22" s="117" t="n">
        <v>29.2</v>
      </c>
      <c r="BK22" s="117" t="n">
        <v>25.55</v>
      </c>
      <c r="BL22" s="118" t="n">
        <v>20.44</v>
      </c>
      <c r="BM22" s="118" t="n">
        <v>28.86</v>
      </c>
      <c r="BN22" s="117" t="n">
        <v>988.92</v>
      </c>
      <c r="BO22" s="117" t="n">
        <v>50.12</v>
      </c>
      <c r="BP22" s="119" t="n">
        <v>0.9305</v>
      </c>
      <c r="BQ22" s="114" t="n">
        <v>96.86</v>
      </c>
      <c r="BR22" s="114" t="n">
        <v>87.1</v>
      </c>
      <c r="BS22" s="113" t="n">
        <v>12112</v>
      </c>
      <c r="BT22" s="113" t="n">
        <v>11526</v>
      </c>
      <c r="BU22" s="135" t="n">
        <f aca="false">BT22-BS22</f>
        <v>-586</v>
      </c>
      <c r="BV22" s="113" t="n">
        <f aca="false">BH22+BI22</f>
        <v>0</v>
      </c>
      <c r="BW22" s="114" t="n">
        <v>0</v>
      </c>
      <c r="BX22" s="114" t="n">
        <v>0</v>
      </c>
      <c r="BZ22" s="114" t="n">
        <v>24</v>
      </c>
      <c r="CA22" s="114" t="n">
        <v>7.1</v>
      </c>
      <c r="CC22" s="114" t="n">
        <v>2.1</v>
      </c>
      <c r="CD22" s="114" t="n">
        <v>5.05</v>
      </c>
      <c r="CE22" s="114" t="n">
        <v>2.1</v>
      </c>
      <c r="CF22" s="114" t="n">
        <v>0</v>
      </c>
    </row>
    <row r="23" customFormat="false" ht="15" hidden="false" customHeight="false" outlineLevel="0" collapsed="false">
      <c r="A23" s="90"/>
      <c r="B23" s="91" t="n">
        <v>43357</v>
      </c>
      <c r="C23" s="92" t="n">
        <v>88.4</v>
      </c>
      <c r="D23" s="93" t="n">
        <v>0.6398</v>
      </c>
      <c r="E23" s="94" t="n">
        <v>74.85</v>
      </c>
      <c r="F23" s="96" t="n">
        <v>97</v>
      </c>
      <c r="G23" s="96" t="n">
        <v>82</v>
      </c>
      <c r="H23" s="96" t="n">
        <v>24</v>
      </c>
      <c r="I23" s="96" t="n">
        <v>0</v>
      </c>
      <c r="J23" s="96" t="n">
        <v>24</v>
      </c>
      <c r="K23" s="96" t="n">
        <v>0</v>
      </c>
      <c r="L23" s="96" t="n">
        <v>0</v>
      </c>
      <c r="M23" s="96" t="n">
        <v>0</v>
      </c>
      <c r="N23" s="96" t="n">
        <v>0</v>
      </c>
      <c r="O23" s="96" t="n">
        <v>0</v>
      </c>
      <c r="P23" s="96" t="n">
        <v>0</v>
      </c>
      <c r="Q23" s="95" t="n">
        <v>0</v>
      </c>
      <c r="R23" s="203" t="n">
        <v>3515</v>
      </c>
      <c r="S23" s="112" t="n">
        <v>3018</v>
      </c>
      <c r="T23" s="96" t="n">
        <v>3018</v>
      </c>
      <c r="U23" s="96" t="n">
        <v>2943</v>
      </c>
      <c r="V23" s="96" t="n">
        <v>3043</v>
      </c>
      <c r="W23" s="96" t="n">
        <v>42</v>
      </c>
      <c r="X23" s="96" t="n">
        <v>0</v>
      </c>
      <c r="Y23" s="96" t="n">
        <v>44</v>
      </c>
      <c r="Z23" s="96" t="n">
        <v>0</v>
      </c>
      <c r="AA23" s="96" t="n">
        <v>57</v>
      </c>
      <c r="AB23" s="96" t="n">
        <v>0</v>
      </c>
      <c r="AC23" s="100" t="n">
        <f aca="false">V23-U23+AZ23</f>
        <v>100</v>
      </c>
      <c r="AD23" s="101" t="n">
        <f aca="false">U23-T23</f>
        <v>-75</v>
      </c>
      <c r="AE23" s="96" t="n">
        <v>128</v>
      </c>
      <c r="AF23" s="102" t="n">
        <f aca="false">IF(AE23&gt;0, V23/(AE23*24),"no data")</f>
        <v>0.990559895833333</v>
      </c>
      <c r="AG23" s="103" t="n">
        <f aca="false">IF(R23&gt;0,R23/24,"no data")</f>
        <v>146.458333333333</v>
      </c>
      <c r="AH23" s="102" t="n">
        <f aca="false">IF(U23&gt;0,(U23/R23),"no data")</f>
        <v>0.837268847795164</v>
      </c>
      <c r="AI23" s="104" t="n">
        <f aca="false">IF(U23&gt;0,(1440-((W23*X23)+(Y23*Z23)+(AA23*AB23))/(W23+Y23+AA23))/1440,"no data")</f>
        <v>1</v>
      </c>
      <c r="AJ23" s="105" t="n">
        <f aca="false">IF(U23&gt;0,(1440-((X23*W23+AT23*AU23)+(Z23*Y23+AV23*AW23)+(AA23*AB23+AX23*AY23))/(W23+Y23+AA23))/1440,"no data")</f>
        <v>0.895104895104895</v>
      </c>
      <c r="AK23" s="210" t="n">
        <v>8.601</v>
      </c>
      <c r="AL23" s="211" t="n">
        <v>201.56</v>
      </c>
      <c r="AM23" s="94" t="n">
        <f aca="false">AK23*AL23</f>
        <v>1733.61756</v>
      </c>
      <c r="AN23" s="210" t="n">
        <v>24.16058</v>
      </c>
      <c r="AO23" s="231" t="n">
        <v>985.683704613051</v>
      </c>
      <c r="AP23" s="109" t="n">
        <f aca="false">AN23*AO23</f>
        <v>23814.69</v>
      </c>
      <c r="AQ23" s="130" t="n">
        <f aca="false">IF(U23&gt;0,((((AK23*AL23)+(AN23*AO23))/(U23*1000))*1000000),"no data")</f>
        <v>8681.04232415902</v>
      </c>
      <c r="AR23" s="111" t="n">
        <f aca="false">IF(S23&gt;0,S23/24, "no data")</f>
        <v>125.75</v>
      </c>
      <c r="AS23" s="36"/>
      <c r="AT23" s="96" t="n">
        <v>0</v>
      </c>
      <c r="AU23" s="112" t="n">
        <v>0</v>
      </c>
      <c r="AV23" s="112" t="n">
        <v>0</v>
      </c>
      <c r="AW23" s="95" t="n">
        <v>0</v>
      </c>
      <c r="AX23" s="96" t="n">
        <v>15</v>
      </c>
      <c r="AY23" s="96" t="n">
        <v>1440</v>
      </c>
      <c r="AZ23" s="96" t="n">
        <v>0</v>
      </c>
      <c r="BA23" s="227"/>
      <c r="BB23" s="113" t="n">
        <v>998</v>
      </c>
      <c r="BC23" s="113" t="n">
        <v>1045</v>
      </c>
      <c r="BD23" s="113" t="n">
        <v>1000</v>
      </c>
      <c r="BE23" s="113" t="n">
        <f aca="false">BC23-BB23</f>
        <v>47</v>
      </c>
      <c r="BF23" s="113" t="n">
        <f aca="false">AQ23</f>
        <v>8681.04232415902</v>
      </c>
      <c r="BG23" s="173" t="n">
        <f aca="false">BD23/24</f>
        <v>41.6666666666667</v>
      </c>
      <c r="BH23" s="179" t="n">
        <v>0</v>
      </c>
      <c r="BI23" s="179" t="n">
        <v>0</v>
      </c>
      <c r="BJ23" s="180" t="n">
        <v>29.37</v>
      </c>
      <c r="BK23" s="180" t="n">
        <v>25.74</v>
      </c>
      <c r="BL23" s="180" t="n">
        <v>20.68</v>
      </c>
      <c r="BM23" s="180" t="n">
        <v>28.83</v>
      </c>
      <c r="BN23" s="181" t="n">
        <v>991.38</v>
      </c>
      <c r="BO23" s="181" t="n">
        <v>50.18</v>
      </c>
      <c r="BP23" s="182" t="n">
        <v>0.9312</v>
      </c>
      <c r="BQ23" s="114" t="n">
        <v>96.76</v>
      </c>
      <c r="BR23" s="114" t="n">
        <v>87.06</v>
      </c>
      <c r="BS23" s="134" t="n">
        <v>12107</v>
      </c>
      <c r="BT23" s="134" t="n">
        <v>11541</v>
      </c>
      <c r="BU23" s="135" t="n">
        <f aca="false">BT23-BS23</f>
        <v>-566</v>
      </c>
      <c r="BV23" s="113" t="n">
        <f aca="false">BH23+BI23</f>
        <v>0</v>
      </c>
      <c r="BW23" s="181" t="n">
        <v>0</v>
      </c>
      <c r="BX23" s="181" t="n">
        <v>0</v>
      </c>
      <c r="BZ23" s="181" t="n">
        <v>24</v>
      </c>
      <c r="CA23" s="181" t="n">
        <v>7.18</v>
      </c>
      <c r="CC23" s="181" t="n">
        <v>2.1</v>
      </c>
      <c r="CD23" s="181" t="n">
        <v>5</v>
      </c>
      <c r="CE23" s="181" t="n">
        <v>2.1</v>
      </c>
      <c r="CF23" s="181" t="n">
        <v>0</v>
      </c>
    </row>
    <row r="24" customFormat="false" ht="15" hidden="false" customHeight="false" outlineLevel="0" collapsed="false">
      <c r="A24" s="90"/>
      <c r="B24" s="91" t="n">
        <v>43358</v>
      </c>
      <c r="C24" s="92" t="n">
        <v>83</v>
      </c>
      <c r="D24" s="93" t="n">
        <v>0.7</v>
      </c>
      <c r="E24" s="94" t="n">
        <v>73</v>
      </c>
      <c r="F24" s="183" t="n">
        <v>93</v>
      </c>
      <c r="G24" s="183" t="n">
        <v>77</v>
      </c>
      <c r="H24" s="95" t="n">
        <v>24</v>
      </c>
      <c r="I24" s="95" t="n">
        <v>0</v>
      </c>
      <c r="J24" s="95" t="n">
        <v>24</v>
      </c>
      <c r="K24" s="95" t="n">
        <v>0</v>
      </c>
      <c r="L24" s="97" t="n">
        <v>0</v>
      </c>
      <c r="M24" s="97" t="n">
        <v>0</v>
      </c>
      <c r="N24" s="97" t="n">
        <v>0</v>
      </c>
      <c r="O24" s="97" t="n">
        <v>0</v>
      </c>
      <c r="P24" s="97" t="n">
        <v>0</v>
      </c>
      <c r="Q24" s="112" t="n">
        <v>0</v>
      </c>
      <c r="R24" s="203" t="n">
        <v>3568</v>
      </c>
      <c r="S24" s="112" t="n">
        <v>3042</v>
      </c>
      <c r="T24" s="183" t="n">
        <v>3042</v>
      </c>
      <c r="U24" s="183" t="n">
        <v>2968</v>
      </c>
      <c r="V24" s="95" t="n">
        <v>3068</v>
      </c>
      <c r="W24" s="95" t="n">
        <v>42</v>
      </c>
      <c r="X24" s="95" t="n">
        <v>0</v>
      </c>
      <c r="Y24" s="95" t="n">
        <v>44</v>
      </c>
      <c r="Z24" s="97" t="n">
        <v>0</v>
      </c>
      <c r="AA24" s="97" t="n">
        <v>57</v>
      </c>
      <c r="AB24" s="97" t="n">
        <v>0</v>
      </c>
      <c r="AC24" s="100" t="n">
        <f aca="false">V24-U24+AZ24</f>
        <v>100</v>
      </c>
      <c r="AD24" s="101" t="n">
        <f aca="false">U24-T24</f>
        <v>-74</v>
      </c>
      <c r="AE24" s="96" t="n">
        <v>130</v>
      </c>
      <c r="AF24" s="102" t="n">
        <f aca="false">IF(AE24&gt;0, V24/(AE24*24),"no data")</f>
        <v>0.983333333333333</v>
      </c>
      <c r="AG24" s="103" t="n">
        <f aca="false">IF(R24&gt;0,R24/24,"no data")</f>
        <v>148.666666666667</v>
      </c>
      <c r="AH24" s="102" t="n">
        <f aca="false">IF(U24&gt;0,(U24/R24),"no data")</f>
        <v>0.831838565022422</v>
      </c>
      <c r="AI24" s="104" t="n">
        <f aca="false">IF(U24&gt;0,(1440-((W24*X24)+(Y24*Z24)+(AA24*AB24))/(W24+Y24+AA24))/1440,"no data")</f>
        <v>1</v>
      </c>
      <c r="AJ24" s="105" t="n">
        <f aca="false">IF(U24&gt;0,(1440-((X24*W24+AT24*AU24)+(Z24*Y24+AV24*AW24)+(AA24*AB24+AX24*AY24))/(W24+Y24+AA24))/1440,"no data")</f>
        <v>0.895104895104895</v>
      </c>
      <c r="AK24" s="210" t="n">
        <v>8.625</v>
      </c>
      <c r="AL24" s="211" t="n">
        <v>205.58</v>
      </c>
      <c r="AM24" s="94" t="n">
        <f aca="false">AK24*AL24</f>
        <v>1773.1275</v>
      </c>
      <c r="AN24" s="210" t="n">
        <v>23.989</v>
      </c>
      <c r="AO24" s="231" t="n">
        <v>999.813826565419</v>
      </c>
      <c r="AP24" s="109" t="n">
        <f aca="false">AN24*AO24</f>
        <v>23984.5338854778</v>
      </c>
      <c r="AQ24" s="130" t="n">
        <f aca="false">IF(U24&gt;0,((((AK24*AL24)+(AN24*AO24))/(U24*1000))*1000000),"no data")</f>
        <v>8678.45734012056</v>
      </c>
      <c r="AR24" s="111" t="n">
        <f aca="false">IF(S24&gt;0,S24/24, "no data")</f>
        <v>126.75</v>
      </c>
      <c r="AS24" s="36"/>
      <c r="AT24" s="95" t="n">
        <v>0</v>
      </c>
      <c r="AU24" s="112" t="n">
        <v>0</v>
      </c>
      <c r="AV24" s="112" t="n">
        <v>0</v>
      </c>
      <c r="AW24" s="95" t="n">
        <v>0</v>
      </c>
      <c r="AX24" s="112" t="n">
        <v>15</v>
      </c>
      <c r="AY24" s="95" t="n">
        <v>1440</v>
      </c>
      <c r="AZ24" s="95" t="n">
        <v>0</v>
      </c>
      <c r="BA24" s="227"/>
      <c r="BB24" s="113" t="n">
        <v>1007</v>
      </c>
      <c r="BC24" s="113" t="n">
        <v>1054</v>
      </c>
      <c r="BD24" s="113" t="n">
        <v>1007</v>
      </c>
      <c r="BE24" s="113" t="n">
        <f aca="false">BC24-BB24</f>
        <v>47</v>
      </c>
      <c r="BF24" s="113" t="n">
        <f aca="false">AQ24</f>
        <v>8678.45734012056</v>
      </c>
      <c r="BG24" s="173" t="n">
        <f aca="false">BD24/24</f>
        <v>41.9583333333333</v>
      </c>
      <c r="BH24" s="115" t="n">
        <v>0</v>
      </c>
      <c r="BI24" s="116" t="n">
        <v>0</v>
      </c>
      <c r="BJ24" s="117" t="n">
        <v>29.95</v>
      </c>
      <c r="BK24" s="253" t="n">
        <v>25.03</v>
      </c>
      <c r="BL24" s="118" t="n">
        <v>20.18</v>
      </c>
      <c r="BM24" s="118" t="n">
        <v>29.29</v>
      </c>
      <c r="BN24" s="117" t="n">
        <v>995.21</v>
      </c>
      <c r="BO24" s="117" t="n">
        <v>50.13</v>
      </c>
      <c r="BP24" s="119" t="n">
        <v>0.9331</v>
      </c>
      <c r="BQ24" s="114" t="n">
        <v>96.93</v>
      </c>
      <c r="BR24" s="114" t="n">
        <v>87</v>
      </c>
      <c r="BS24" s="134" t="n">
        <v>11660</v>
      </c>
      <c r="BT24" s="134" t="n">
        <v>11193</v>
      </c>
      <c r="BU24" s="135" t="n">
        <f aca="false">BT24-BS24</f>
        <v>-467</v>
      </c>
      <c r="BV24" s="113" t="n">
        <f aca="false">BH24+BI24</f>
        <v>0</v>
      </c>
      <c r="BW24" s="114" t="n">
        <v>0</v>
      </c>
      <c r="BX24" s="114" t="n">
        <v>0</v>
      </c>
      <c r="BZ24" s="114" t="n">
        <v>24</v>
      </c>
      <c r="CA24" s="114" t="n">
        <v>6.67</v>
      </c>
      <c r="CC24" s="114" t="n">
        <v>2</v>
      </c>
      <c r="CD24" s="114" t="n">
        <v>5</v>
      </c>
      <c r="CE24" s="114" t="n">
        <v>2.1</v>
      </c>
      <c r="CF24" s="114" t="n">
        <v>0</v>
      </c>
    </row>
    <row r="25" customFormat="false" ht="15" hidden="false" customHeight="false" outlineLevel="0" collapsed="false">
      <c r="A25" s="90"/>
      <c r="B25" s="91" t="n">
        <v>43359</v>
      </c>
      <c r="C25" s="92" t="n">
        <v>87</v>
      </c>
      <c r="D25" s="93" t="n">
        <v>0.64</v>
      </c>
      <c r="E25" s="94" t="n">
        <v>74</v>
      </c>
      <c r="F25" s="96" t="n">
        <v>94</v>
      </c>
      <c r="G25" s="96" t="n">
        <v>78</v>
      </c>
      <c r="H25" s="95" t="n">
        <v>24</v>
      </c>
      <c r="I25" s="95" t="n">
        <v>0</v>
      </c>
      <c r="J25" s="95" t="n">
        <v>24</v>
      </c>
      <c r="K25" s="95" t="n">
        <v>0</v>
      </c>
      <c r="L25" s="97" t="n">
        <v>0</v>
      </c>
      <c r="M25" s="97" t="n">
        <v>0</v>
      </c>
      <c r="N25" s="97" t="n">
        <v>0</v>
      </c>
      <c r="O25" s="97" t="n">
        <v>0</v>
      </c>
      <c r="P25" s="97" t="n">
        <v>0</v>
      </c>
      <c r="Q25" s="112" t="n">
        <v>0</v>
      </c>
      <c r="R25" s="202" t="n">
        <v>3526</v>
      </c>
      <c r="S25" s="112" t="n">
        <v>3024</v>
      </c>
      <c r="T25" s="96" t="n">
        <v>3024</v>
      </c>
      <c r="U25" s="96" t="n">
        <v>2956</v>
      </c>
      <c r="V25" s="95" t="n">
        <v>3057</v>
      </c>
      <c r="W25" s="95" t="n">
        <v>42</v>
      </c>
      <c r="X25" s="95" t="n">
        <v>0</v>
      </c>
      <c r="Y25" s="95" t="n">
        <v>44</v>
      </c>
      <c r="Z25" s="97" t="n">
        <v>0</v>
      </c>
      <c r="AA25" s="97" t="n">
        <v>58</v>
      </c>
      <c r="AB25" s="97" t="n">
        <v>0</v>
      </c>
      <c r="AC25" s="100" t="n">
        <f aca="false">V25-U25+AZ25</f>
        <v>101</v>
      </c>
      <c r="AD25" s="101" t="n">
        <f aca="false">U25-T25</f>
        <v>-68</v>
      </c>
      <c r="AE25" s="96" t="n">
        <v>129</v>
      </c>
      <c r="AF25" s="102" t="n">
        <f aca="false">IF(AE25&gt;0, V25/(AE25*24),"no data")</f>
        <v>0.987403100775194</v>
      </c>
      <c r="AG25" s="103" t="n">
        <f aca="false">IF(R25&gt;0,R25/24,"no data")</f>
        <v>146.916666666667</v>
      </c>
      <c r="AH25" s="102" t="n">
        <f aca="false">IF(U25&gt;0,(U25/R25),"no data")</f>
        <v>0.838343732274532</v>
      </c>
      <c r="AI25" s="104" t="n">
        <f aca="false">IF(U25&gt;0,(1440-((W25*X25)+(Y25*Z25)+(AA25*AB25))/(W25+Y25+AA25))/1440,"no data")</f>
        <v>1</v>
      </c>
      <c r="AJ25" s="105" t="n">
        <f aca="false">IF(U25&gt;0,(1440-((X25*W25+AT25*AU25)+(Z25*Y25+AV25*AW25)+(AA25*AB25+AX25*AY25))/(W25+Y25+AA25))/1440,"no data")</f>
        <v>0.888888888888889</v>
      </c>
      <c r="AK25" s="210" t="n">
        <v>8.603</v>
      </c>
      <c r="AL25" s="211" t="n">
        <v>204.14</v>
      </c>
      <c r="AM25" s="94" t="n">
        <f aca="false">AK25*AL25</f>
        <v>1756.21642</v>
      </c>
      <c r="AN25" s="210" t="n">
        <v>23.612</v>
      </c>
      <c r="AO25" s="231" t="n">
        <v>1012.59488226166</v>
      </c>
      <c r="AP25" s="109" t="n">
        <f aca="false">AN25*AO25</f>
        <v>23909.3903599622</v>
      </c>
      <c r="AQ25" s="130" t="n">
        <f aca="false">IF(U25&gt;0,((((AK25*AL25)+(AN25*AO25))/(U25*1000))*1000000),"no data")</f>
        <v>8682.54627197639</v>
      </c>
      <c r="AR25" s="111" t="n">
        <f aca="false">IF(S25&gt;0,S25/24, "no data")</f>
        <v>126</v>
      </c>
      <c r="AS25" s="36"/>
      <c r="AT25" s="95" t="n">
        <v>0</v>
      </c>
      <c r="AU25" s="112" t="n">
        <v>0</v>
      </c>
      <c r="AV25" s="112" t="n">
        <v>0</v>
      </c>
      <c r="AW25" s="95" t="n">
        <v>0</v>
      </c>
      <c r="AX25" s="112" t="n">
        <v>16</v>
      </c>
      <c r="AY25" s="95" t="n">
        <v>1440</v>
      </c>
      <c r="AZ25" s="95" t="n">
        <v>0</v>
      </c>
      <c r="BA25" s="227"/>
      <c r="BB25" s="113" t="n">
        <v>1002</v>
      </c>
      <c r="BC25" s="113" t="n">
        <v>1050</v>
      </c>
      <c r="BD25" s="113" t="n">
        <v>1005</v>
      </c>
      <c r="BE25" s="113" t="n">
        <f aca="false">BC25-BB25</f>
        <v>48</v>
      </c>
      <c r="BF25" s="113" t="n">
        <f aca="false">AQ25</f>
        <v>8682.54627197639</v>
      </c>
      <c r="BG25" s="173" t="n">
        <f aca="false">BD25/24</f>
        <v>41.875</v>
      </c>
      <c r="BH25" s="115" t="n">
        <v>0</v>
      </c>
      <c r="BI25" s="116" t="n">
        <v>0</v>
      </c>
      <c r="BJ25" s="117" t="n">
        <v>29.53</v>
      </c>
      <c r="BK25" s="118" t="n">
        <v>25.02</v>
      </c>
      <c r="BL25" s="118" t="n">
        <v>20.24</v>
      </c>
      <c r="BM25" s="118" t="n">
        <v>28.92</v>
      </c>
      <c r="BN25" s="117" t="n">
        <v>994.8</v>
      </c>
      <c r="BO25" s="117" t="n">
        <v>50.12</v>
      </c>
      <c r="BP25" s="119" t="n">
        <v>0.9325</v>
      </c>
      <c r="BQ25" s="114" t="n">
        <v>96.77</v>
      </c>
      <c r="BR25" s="114" t="n">
        <v>86.99</v>
      </c>
      <c r="BS25" s="134" t="n">
        <v>11736</v>
      </c>
      <c r="BT25" s="134" t="n">
        <v>11278</v>
      </c>
      <c r="BU25" s="135" t="n">
        <f aca="false">BT25-BS25</f>
        <v>-458</v>
      </c>
      <c r="BV25" s="113" t="n">
        <f aca="false">BH25+BI25</f>
        <v>0</v>
      </c>
      <c r="BW25" s="114" t="n">
        <v>0</v>
      </c>
      <c r="BX25" s="114" t="n">
        <v>0</v>
      </c>
      <c r="BZ25" s="114" t="n">
        <v>24</v>
      </c>
      <c r="CA25" s="114" t="n">
        <v>6.6</v>
      </c>
      <c r="CC25" s="114" t="n">
        <v>2.1</v>
      </c>
      <c r="CD25" s="114" t="n">
        <v>5</v>
      </c>
      <c r="CE25" s="114" t="n">
        <v>2.1</v>
      </c>
      <c r="CF25" s="114" t="n">
        <v>-0.5</v>
      </c>
    </row>
    <row r="26" customFormat="false" ht="15" hidden="false" customHeight="true" outlineLevel="0" collapsed="false">
      <c r="A26" s="90" t="s">
        <v>130</v>
      </c>
      <c r="B26" s="91" t="n">
        <v>43360</v>
      </c>
      <c r="C26" s="140" t="n">
        <v>90</v>
      </c>
      <c r="D26" s="166" t="n">
        <v>0.6</v>
      </c>
      <c r="E26" s="142" t="n">
        <v>74</v>
      </c>
      <c r="F26" s="144" t="n">
        <v>99</v>
      </c>
      <c r="G26" s="144" t="n">
        <v>81</v>
      </c>
      <c r="H26" s="144" t="n">
        <v>24</v>
      </c>
      <c r="I26" s="144" t="n">
        <v>0</v>
      </c>
      <c r="J26" s="144" t="n">
        <v>24</v>
      </c>
      <c r="K26" s="144" t="n">
        <v>0</v>
      </c>
      <c r="L26" s="185" t="n">
        <v>0</v>
      </c>
      <c r="M26" s="185" t="n">
        <v>0</v>
      </c>
      <c r="N26" s="185" t="n">
        <v>0</v>
      </c>
      <c r="O26" s="185" t="n">
        <v>0</v>
      </c>
      <c r="P26" s="185" t="n">
        <v>0</v>
      </c>
      <c r="Q26" s="159" t="n">
        <v>0</v>
      </c>
      <c r="R26" s="204" t="n">
        <v>3499</v>
      </c>
      <c r="S26" s="143" t="n">
        <v>3022</v>
      </c>
      <c r="T26" s="144" t="n">
        <v>3022</v>
      </c>
      <c r="U26" s="144" t="n">
        <v>2946</v>
      </c>
      <c r="V26" s="144" t="n">
        <v>3044</v>
      </c>
      <c r="W26" s="144" t="n">
        <v>42</v>
      </c>
      <c r="X26" s="144" t="n">
        <v>0</v>
      </c>
      <c r="Y26" s="144" t="n">
        <v>44</v>
      </c>
      <c r="Z26" s="185" t="n">
        <v>0</v>
      </c>
      <c r="AA26" s="185" t="n">
        <v>57</v>
      </c>
      <c r="AB26" s="185" t="n">
        <v>0</v>
      </c>
      <c r="AC26" s="149" t="n">
        <f aca="false">V26-U26+AZ26</f>
        <v>98</v>
      </c>
      <c r="AD26" s="150" t="n">
        <f aca="false">U26-T26</f>
        <v>-76</v>
      </c>
      <c r="AE26" s="144" t="n">
        <v>128</v>
      </c>
      <c r="AF26" s="151" t="n">
        <f aca="false">IF(AE26&gt;0, V26/(AE26*24),"no data")</f>
        <v>0.990885416666667</v>
      </c>
      <c r="AG26" s="152" t="n">
        <f aca="false">IF(R26&gt;0,R26/24,"no data")</f>
        <v>145.791666666667</v>
      </c>
      <c r="AH26" s="151" t="n">
        <f aca="false">IF(U26&gt;0,(U26/R26),"no data")</f>
        <v>0.841954844241212</v>
      </c>
      <c r="AI26" s="153" t="n">
        <f aca="false">IF(U26&gt;0,(1440-((W26*X26)+(Y26*Z26)+(AA26*AB26))/(W26+Y26+AA26))/1440,"no data")</f>
        <v>1</v>
      </c>
      <c r="AJ26" s="154" t="n">
        <f aca="false">IF(U26&gt;0,(1440-((X26*W26+AT26*AU26)+(Z26*Y26+AV26*AW26)+(AA26*AB26+AX26*AY26))/(W26+Y26+AA26))/1440,"no data")</f>
        <v>0.895104895104895</v>
      </c>
      <c r="AK26" s="233" t="n">
        <v>8.621</v>
      </c>
      <c r="AL26" s="234" t="n">
        <v>205.07</v>
      </c>
      <c r="AM26" s="201" t="n">
        <f aca="false">AK26*AL26</f>
        <v>1767.90847</v>
      </c>
      <c r="AN26" s="233" t="n">
        <v>23.623</v>
      </c>
      <c r="AO26" s="235" t="n">
        <v>1003.44279616175</v>
      </c>
      <c r="AP26" s="155" t="n">
        <f aca="false">AN26*AO26</f>
        <v>23704.3291737289</v>
      </c>
      <c r="AQ26" s="156" t="n">
        <f aca="false">IF(U26&gt;0,((((AK26*AL26)+(AN26*AO26))/(U26*1000))*1000000),"no data")</f>
        <v>8646.38073446331</v>
      </c>
      <c r="AR26" s="157" t="n">
        <f aca="false">IF(S26&gt;0,S26/24, "no data")</f>
        <v>125.916666666667</v>
      </c>
      <c r="AS26" s="36"/>
      <c r="AT26" s="143" t="n">
        <v>0</v>
      </c>
      <c r="AU26" s="159" t="n">
        <v>0</v>
      </c>
      <c r="AV26" s="159" t="n">
        <v>0</v>
      </c>
      <c r="AW26" s="143" t="n">
        <v>0</v>
      </c>
      <c r="AX26" s="159" t="n">
        <v>15</v>
      </c>
      <c r="AY26" s="143" t="n">
        <v>1440</v>
      </c>
      <c r="AZ26" s="143" t="n">
        <v>0</v>
      </c>
      <c r="BA26" s="227"/>
      <c r="BB26" s="160" t="n">
        <v>996</v>
      </c>
      <c r="BC26" s="160" t="n">
        <v>1046</v>
      </c>
      <c r="BD26" s="160" t="n">
        <v>1002</v>
      </c>
      <c r="BE26" s="160" t="n">
        <f aca="false">BC26-BB26</f>
        <v>50</v>
      </c>
      <c r="BF26" s="160" t="n">
        <f aca="false">AQ26</f>
        <v>8646.38073446331</v>
      </c>
      <c r="BG26" s="162" t="n">
        <f aca="false">BD26/24</f>
        <v>41.75</v>
      </c>
      <c r="BH26" s="187" t="n">
        <v>0</v>
      </c>
      <c r="BI26" s="188" t="n">
        <v>0</v>
      </c>
      <c r="BJ26" s="189" t="n">
        <v>29.2</v>
      </c>
      <c r="BK26" s="190" t="n">
        <v>24.98</v>
      </c>
      <c r="BL26" s="190" t="n">
        <v>20.27</v>
      </c>
      <c r="BM26" s="190" t="n">
        <v>28.86</v>
      </c>
      <c r="BN26" s="190" t="n">
        <v>993.2</v>
      </c>
      <c r="BO26" s="190" t="n">
        <v>50.13</v>
      </c>
      <c r="BP26" s="191" t="n">
        <v>0.931</v>
      </c>
      <c r="BQ26" s="190" t="n">
        <v>96.56</v>
      </c>
      <c r="BR26" s="190" t="n">
        <v>87</v>
      </c>
      <c r="BS26" s="190" t="n">
        <v>11769</v>
      </c>
      <c r="BT26" s="190" t="n">
        <v>11318</v>
      </c>
      <c r="BU26" s="135" t="n">
        <f aca="false">BT26-BS26</f>
        <v>-451</v>
      </c>
      <c r="BV26" s="160" t="n">
        <f aca="false">BH26+BI26</f>
        <v>0</v>
      </c>
      <c r="BW26" s="162" t="n">
        <v>0</v>
      </c>
      <c r="BX26" s="162" t="n">
        <v>0</v>
      </c>
      <c r="BZ26" s="162" t="n">
        <v>24</v>
      </c>
      <c r="CA26" s="162" t="n">
        <v>6.4</v>
      </c>
      <c r="CC26" s="162" t="n">
        <v>2</v>
      </c>
      <c r="CD26" s="162" t="n">
        <v>4.9</v>
      </c>
      <c r="CE26" s="162" t="n">
        <v>2.1</v>
      </c>
      <c r="CF26" s="162" t="n">
        <v>-0.3</v>
      </c>
    </row>
    <row r="27" customFormat="false" ht="15" hidden="false" customHeight="false" outlineLevel="0" collapsed="false">
      <c r="A27" s="90"/>
      <c r="B27" s="91" t="n">
        <v>43361</v>
      </c>
      <c r="C27" s="140" t="n">
        <v>89.9</v>
      </c>
      <c r="D27" s="166" t="n">
        <v>0.607</v>
      </c>
      <c r="E27" s="142" t="n">
        <v>74</v>
      </c>
      <c r="F27" s="144" t="n">
        <v>102</v>
      </c>
      <c r="G27" s="144" t="n">
        <v>79</v>
      </c>
      <c r="H27" s="245" t="n">
        <v>24</v>
      </c>
      <c r="I27" s="245" t="n">
        <v>0</v>
      </c>
      <c r="J27" s="245" t="n">
        <v>24</v>
      </c>
      <c r="K27" s="245" t="n">
        <v>0</v>
      </c>
      <c r="L27" s="246" t="n">
        <v>0</v>
      </c>
      <c r="M27" s="185" t="n">
        <v>0</v>
      </c>
      <c r="N27" s="185" t="n">
        <v>0</v>
      </c>
      <c r="O27" s="185" t="n">
        <v>0</v>
      </c>
      <c r="P27" s="185" t="n">
        <v>0</v>
      </c>
      <c r="Q27" s="159" t="n">
        <v>0</v>
      </c>
      <c r="R27" s="204" t="n">
        <v>3501</v>
      </c>
      <c r="S27" s="143" t="n">
        <v>3019</v>
      </c>
      <c r="T27" s="144" t="n">
        <v>3019</v>
      </c>
      <c r="U27" s="144" t="n">
        <v>2945</v>
      </c>
      <c r="V27" s="144" t="n">
        <v>3043</v>
      </c>
      <c r="W27" s="144" t="n">
        <v>42</v>
      </c>
      <c r="X27" s="144" t="n">
        <v>0</v>
      </c>
      <c r="Y27" s="144" t="n">
        <v>44</v>
      </c>
      <c r="Z27" s="185" t="n">
        <v>0</v>
      </c>
      <c r="AA27" s="185" t="n">
        <v>57</v>
      </c>
      <c r="AB27" s="245" t="n">
        <v>0</v>
      </c>
      <c r="AC27" s="149" t="n">
        <f aca="false">V27-U27+AZ27</f>
        <v>98</v>
      </c>
      <c r="AD27" s="150" t="n">
        <f aca="false">U27-T27</f>
        <v>-74</v>
      </c>
      <c r="AE27" s="144" t="n">
        <v>129</v>
      </c>
      <c r="AF27" s="151" t="n">
        <f aca="false">IF(AE27&gt;0, V27/(AE27*24),"no data")</f>
        <v>0.982881136950904</v>
      </c>
      <c r="AG27" s="152" t="n">
        <f aca="false">IF(R27&gt;0,R27/24,"no data")</f>
        <v>145.875</v>
      </c>
      <c r="AH27" s="151" t="n">
        <f aca="false">IF(U27&gt;0,(U27/R27),"no data")</f>
        <v>0.841188231933733</v>
      </c>
      <c r="AI27" s="153" t="n">
        <f aca="false">IF(U27&gt;0,(1440-((W27*X27)+(Y27*Z27)+(AA27*AB27))/(W27+Y27+AA27))/1440,"no data")</f>
        <v>1</v>
      </c>
      <c r="AJ27" s="154" t="n">
        <f aca="false">IF(U27&gt;0,(1440-((X27*W27+AT27*AU27)+(Z27*Y27+AV27*AW27)+(AA27*AB27+AX27*AY27))/(W27+Y27+AA27))/1440,"no data")</f>
        <v>0.895104895104895</v>
      </c>
      <c r="AK27" s="238" t="n">
        <v>8.624</v>
      </c>
      <c r="AL27" s="239" t="n">
        <v>204.23</v>
      </c>
      <c r="AM27" s="201" t="n">
        <f aca="false">AK27*AL27</f>
        <v>1761.27952</v>
      </c>
      <c r="AN27" s="238" t="n">
        <v>23.771</v>
      </c>
      <c r="AO27" s="240" t="n">
        <v>1001.93396525802</v>
      </c>
      <c r="AP27" s="155" t="n">
        <f aca="false">AN27*AO27</f>
        <v>23816.9722881483</v>
      </c>
      <c r="AQ27" s="156" t="n">
        <f aca="false">IF(U27&gt;0,((((AK27*AL27)+(AN27*AO27))/(U27*1000))*1000000),"no data")</f>
        <v>8685.31470565309</v>
      </c>
      <c r="AR27" s="157" t="n">
        <f aca="false">IF(S27&gt;0,(S27/24), "no data")</f>
        <v>125.791666666667</v>
      </c>
      <c r="AS27" s="36"/>
      <c r="AT27" s="247" t="n">
        <v>0</v>
      </c>
      <c r="AU27" s="248" t="n">
        <v>0</v>
      </c>
      <c r="AV27" s="247" t="n">
        <v>0</v>
      </c>
      <c r="AW27" s="247" t="n">
        <v>0</v>
      </c>
      <c r="AX27" s="248" t="n">
        <v>15</v>
      </c>
      <c r="AY27" s="247" t="n">
        <v>1440</v>
      </c>
      <c r="AZ27" s="143" t="n">
        <v>0</v>
      </c>
      <c r="BA27" s="227"/>
      <c r="BB27" s="160" t="n">
        <v>997</v>
      </c>
      <c r="BC27" s="160" t="n">
        <v>1045</v>
      </c>
      <c r="BD27" s="160" t="n">
        <v>1001</v>
      </c>
      <c r="BE27" s="160" t="n">
        <f aca="false">BC27-BB27</f>
        <v>48</v>
      </c>
      <c r="BF27" s="160" t="n">
        <f aca="false">AQ27</f>
        <v>8685.31470565309</v>
      </c>
      <c r="BG27" s="162" t="n">
        <f aca="false">BD27/24</f>
        <v>41.7083333333333</v>
      </c>
      <c r="BH27" s="187" t="n">
        <v>0</v>
      </c>
      <c r="BI27" s="188" t="n">
        <v>0</v>
      </c>
      <c r="BJ27" s="189" t="n">
        <v>29.2</v>
      </c>
      <c r="BK27" s="190" t="n">
        <v>25.14</v>
      </c>
      <c r="BL27" s="190" t="n">
        <v>20.52</v>
      </c>
      <c r="BM27" s="190" t="n">
        <v>28.56</v>
      </c>
      <c r="BN27" s="189" t="n">
        <v>993</v>
      </c>
      <c r="BO27" s="190" t="n">
        <v>50.21</v>
      </c>
      <c r="BP27" s="191" t="n">
        <v>0.9311</v>
      </c>
      <c r="BQ27" s="190" t="n">
        <v>96.52</v>
      </c>
      <c r="BR27" s="190" t="n">
        <v>87</v>
      </c>
      <c r="BS27" s="190" t="n">
        <v>11838</v>
      </c>
      <c r="BT27" s="190" t="n">
        <v>11423</v>
      </c>
      <c r="BU27" s="135" t="n">
        <f aca="false">BT27-BS27</f>
        <v>-415</v>
      </c>
      <c r="BV27" s="160" t="n">
        <f aca="false">BH27+BI27</f>
        <v>0</v>
      </c>
      <c r="BW27" s="162" t="n">
        <v>0</v>
      </c>
      <c r="BX27" s="162" t="n">
        <v>0</v>
      </c>
      <c r="BZ27" s="162" t="n">
        <v>24</v>
      </c>
      <c r="CA27" s="162" t="n">
        <v>7.16</v>
      </c>
      <c r="CC27" s="162" t="n">
        <v>2</v>
      </c>
      <c r="CD27" s="162" t="n">
        <v>4.9</v>
      </c>
      <c r="CE27" s="162" t="n">
        <v>2.1</v>
      </c>
      <c r="CF27" s="162" t="n">
        <v>-0.4</v>
      </c>
    </row>
    <row r="28" customFormat="false" ht="15" hidden="false" customHeight="false" outlineLevel="0" collapsed="false">
      <c r="A28" s="90"/>
      <c r="B28" s="91" t="n">
        <v>43362</v>
      </c>
      <c r="C28" s="140" t="n">
        <v>88.8</v>
      </c>
      <c r="D28" s="166" t="n">
        <v>0.631</v>
      </c>
      <c r="E28" s="142" t="n">
        <v>74.8</v>
      </c>
      <c r="F28" s="144" t="n">
        <v>102</v>
      </c>
      <c r="G28" s="144" t="n">
        <v>79</v>
      </c>
      <c r="H28" s="245" t="n">
        <v>24</v>
      </c>
      <c r="I28" s="245" t="n">
        <v>0</v>
      </c>
      <c r="J28" s="245" t="n">
        <v>24</v>
      </c>
      <c r="K28" s="245" t="n">
        <v>0</v>
      </c>
      <c r="L28" s="246" t="n">
        <v>0</v>
      </c>
      <c r="M28" s="185" t="n">
        <v>0</v>
      </c>
      <c r="N28" s="185" t="n">
        <v>0</v>
      </c>
      <c r="O28" s="185" t="n">
        <v>0</v>
      </c>
      <c r="P28" s="185" t="n">
        <v>0</v>
      </c>
      <c r="Q28" s="159" t="n">
        <v>0</v>
      </c>
      <c r="R28" s="204" t="n">
        <v>3509</v>
      </c>
      <c r="S28" s="143" t="n">
        <v>3002</v>
      </c>
      <c r="T28" s="144" t="n">
        <v>3002</v>
      </c>
      <c r="U28" s="144" t="n">
        <v>2933</v>
      </c>
      <c r="V28" s="144" t="n">
        <v>3033</v>
      </c>
      <c r="W28" s="144" t="n">
        <v>41</v>
      </c>
      <c r="X28" s="144" t="n">
        <v>0</v>
      </c>
      <c r="Y28" s="144" t="n">
        <v>43</v>
      </c>
      <c r="Z28" s="206" t="n">
        <v>0</v>
      </c>
      <c r="AA28" s="185" t="n">
        <v>57</v>
      </c>
      <c r="AB28" s="185" t="n">
        <v>0</v>
      </c>
      <c r="AC28" s="149" t="n">
        <f aca="false">V28-U28+AZ28</f>
        <v>100</v>
      </c>
      <c r="AD28" s="150" t="n">
        <f aca="false">U28-T28</f>
        <v>-69</v>
      </c>
      <c r="AE28" s="144" t="n">
        <v>130</v>
      </c>
      <c r="AF28" s="151" t="n">
        <f aca="false">IF(AE28&gt;0, V28/(AE28*24),"no data")</f>
        <v>0.972115384615385</v>
      </c>
      <c r="AG28" s="152" t="n">
        <f aca="false">IF(R28&gt;0,R28/24,"no data")</f>
        <v>146.208333333333</v>
      </c>
      <c r="AH28" s="151" t="n">
        <f aca="false">IF(U28&gt;0,(U28/R28),"no data")</f>
        <v>0.835850669706469</v>
      </c>
      <c r="AI28" s="153" t="n">
        <f aca="false">IF(U28&gt;0,(1440-((W28*X28)+(Y28*Z28)+(AA28*AB28))/(W28+Y28+AA28))/1440,"no data")</f>
        <v>1</v>
      </c>
      <c r="AJ28" s="154" t="n">
        <f aca="false">IF(U28&gt;0,(1440-((X28*W28+AT28*AU28)+(Z28*Y28+AV28*AW28)+(AA28*AB28+AX28*AY28))/(W28+Y28+AA28))/1440,"no data")</f>
        <v>0.893617021276596</v>
      </c>
      <c r="AK28" s="238" t="n">
        <v>8.598</v>
      </c>
      <c r="AL28" s="239" t="n">
        <v>189.09</v>
      </c>
      <c r="AM28" s="201" t="n">
        <f aca="false">AK28*AL28</f>
        <v>1625.79582</v>
      </c>
      <c r="AN28" s="238" t="n">
        <v>23.858</v>
      </c>
      <c r="AO28" s="240" t="n">
        <v>997.844241141767</v>
      </c>
      <c r="AP28" s="155" t="n">
        <f aca="false">AN28*AO28</f>
        <v>23806.5679051603</v>
      </c>
      <c r="AQ28" s="156" t="n">
        <f aca="false">IF(U28&gt;0,((((AK28*AL28)+(AN28*AO28))/(U28*1000))*1000000),"no data")</f>
        <v>8671.10935054902</v>
      </c>
      <c r="AR28" s="157" t="n">
        <f aca="false">IF(S28&gt;0,S28/24, "no data")</f>
        <v>125.083333333333</v>
      </c>
      <c r="AS28" s="36"/>
      <c r="AT28" s="143" t="n">
        <v>0</v>
      </c>
      <c r="AU28" s="159" t="n">
        <v>0</v>
      </c>
      <c r="AV28" s="159" t="n">
        <v>0</v>
      </c>
      <c r="AW28" s="143" t="n">
        <v>0</v>
      </c>
      <c r="AX28" s="159" t="n">
        <v>15</v>
      </c>
      <c r="AY28" s="143" t="n">
        <v>1440</v>
      </c>
      <c r="AZ28" s="143" t="n">
        <v>0</v>
      </c>
      <c r="BA28" s="227"/>
      <c r="BB28" s="160" t="n">
        <v>993</v>
      </c>
      <c r="BC28" s="160" t="n">
        <v>1042</v>
      </c>
      <c r="BD28" s="160" t="n">
        <v>998</v>
      </c>
      <c r="BE28" s="160" t="n">
        <f aca="false">BC28-BB28</f>
        <v>49</v>
      </c>
      <c r="BF28" s="160" t="n">
        <f aca="false">AQ28</f>
        <v>8671.10935054902</v>
      </c>
      <c r="BG28" s="162" t="n">
        <f aca="false">BD28/24</f>
        <v>41.5833333333333</v>
      </c>
      <c r="BH28" s="187" t="n">
        <v>0</v>
      </c>
      <c r="BI28" s="187" t="n">
        <v>0</v>
      </c>
      <c r="BJ28" s="189" t="n">
        <v>28.8</v>
      </c>
      <c r="BK28" s="190" t="n">
        <v>25.09</v>
      </c>
      <c r="BL28" s="190" t="n">
        <v>20.47</v>
      </c>
      <c r="BM28" s="190" t="n">
        <v>28.67</v>
      </c>
      <c r="BN28" s="192" t="n">
        <v>991.92</v>
      </c>
      <c r="BO28" s="189" t="n">
        <v>50.15</v>
      </c>
      <c r="BP28" s="191" t="n">
        <v>0.9276</v>
      </c>
      <c r="BQ28" s="190" t="n">
        <v>96.45</v>
      </c>
      <c r="BR28" s="190" t="n">
        <v>87.16</v>
      </c>
      <c r="BS28" s="190" t="n">
        <v>11860</v>
      </c>
      <c r="BT28" s="190" t="n">
        <v>11430</v>
      </c>
      <c r="BU28" s="135" t="n">
        <f aca="false">BT28-BS28</f>
        <v>-430</v>
      </c>
      <c r="BV28" s="160" t="n">
        <f aca="false">BH28+BI28</f>
        <v>0</v>
      </c>
      <c r="BW28" s="162" t="n">
        <v>0</v>
      </c>
      <c r="BX28" s="162" t="n">
        <v>0</v>
      </c>
      <c r="BZ28" s="162" t="n">
        <v>24</v>
      </c>
      <c r="CA28" s="162" t="n">
        <v>7.33</v>
      </c>
      <c r="CC28" s="162" t="n">
        <v>2</v>
      </c>
      <c r="CD28" s="162" t="n">
        <v>4.9</v>
      </c>
      <c r="CE28" s="162" t="n">
        <v>2.1</v>
      </c>
      <c r="CF28" s="162" t="n">
        <v>-0.3</v>
      </c>
    </row>
    <row r="29" customFormat="false" ht="15" hidden="false" customHeight="false" outlineLevel="0" collapsed="false">
      <c r="A29" s="90"/>
      <c r="B29" s="91" t="n">
        <v>43363</v>
      </c>
      <c r="C29" s="140" t="n">
        <v>88.9</v>
      </c>
      <c r="D29" s="166" t="n">
        <v>0.615</v>
      </c>
      <c r="E29" s="142" t="n">
        <v>74.3</v>
      </c>
      <c r="F29" s="144" t="n">
        <v>100</v>
      </c>
      <c r="G29" s="144" t="n">
        <v>79</v>
      </c>
      <c r="H29" s="245" t="n">
        <v>24</v>
      </c>
      <c r="I29" s="245" t="n">
        <v>0</v>
      </c>
      <c r="J29" s="245" t="n">
        <v>24</v>
      </c>
      <c r="K29" s="245" t="n">
        <v>0</v>
      </c>
      <c r="L29" s="246" t="n">
        <v>0</v>
      </c>
      <c r="M29" s="185" t="n">
        <v>0</v>
      </c>
      <c r="N29" s="185" t="n">
        <v>0</v>
      </c>
      <c r="O29" s="185" t="n">
        <v>0</v>
      </c>
      <c r="P29" s="185" t="n">
        <v>0</v>
      </c>
      <c r="Q29" s="159" t="n">
        <v>0</v>
      </c>
      <c r="R29" s="207" t="n">
        <v>3511</v>
      </c>
      <c r="S29" s="143" t="n">
        <v>3009</v>
      </c>
      <c r="T29" s="144" t="n">
        <v>3009</v>
      </c>
      <c r="U29" s="144" t="n">
        <v>2937</v>
      </c>
      <c r="V29" s="144" t="n">
        <v>3035</v>
      </c>
      <c r="W29" s="144" t="n">
        <v>41</v>
      </c>
      <c r="X29" s="144" t="n">
        <v>0</v>
      </c>
      <c r="Y29" s="144" t="n">
        <v>43</v>
      </c>
      <c r="Z29" s="185" t="n">
        <v>0</v>
      </c>
      <c r="AA29" s="185" t="n">
        <v>57</v>
      </c>
      <c r="AB29" s="185" t="n">
        <v>0</v>
      </c>
      <c r="AC29" s="149" t="n">
        <f aca="false">V29-U29+AZ29</f>
        <v>98</v>
      </c>
      <c r="AD29" s="150" t="n">
        <f aca="false">U29-T29</f>
        <v>-72</v>
      </c>
      <c r="AE29" s="144" t="n">
        <v>130</v>
      </c>
      <c r="AF29" s="151" t="n">
        <f aca="false">IF(AE29&gt;0, V29/(AE29*24),"no data")</f>
        <v>0.97275641025641</v>
      </c>
      <c r="AG29" s="152" t="n">
        <f aca="false">IF(R29&gt;0,R29/24,"no data")</f>
        <v>146.291666666667</v>
      </c>
      <c r="AH29" s="151" t="n">
        <f aca="false">IF(U29&gt;0,(U29/R29),"no data")</f>
        <v>0.836513813728283</v>
      </c>
      <c r="AI29" s="153" t="n">
        <f aca="false">IF(U29&gt;0,(1440-((W29*X29)+(Y29*Z29)+(AA29*AB29))/(W29+Y29+AA29))/1440,"no data")</f>
        <v>1</v>
      </c>
      <c r="AJ29" s="154" t="n">
        <f aca="false">IF(U29&gt;0,(1440-((X29*W29+AT29*AU29)+(Z29*Y29+AV29*AW29)+(AA29*AB29+AX29*AY29))/(W29+Y29+AA29))/1440,"no data")</f>
        <v>0.893617021276596</v>
      </c>
      <c r="AK29" s="238" t="n">
        <v>8.585</v>
      </c>
      <c r="AL29" s="239" t="n">
        <v>183.69</v>
      </c>
      <c r="AM29" s="201" t="n">
        <f aca="false">AK29*AL29</f>
        <v>1576.97865</v>
      </c>
      <c r="AN29" s="238" t="n">
        <v>23.879</v>
      </c>
      <c r="AO29" s="240" t="n">
        <v>999.152840670435</v>
      </c>
      <c r="AP29" s="155" t="n">
        <f aca="false">AN29*AO29</f>
        <v>23858.7706823693</v>
      </c>
      <c r="AQ29" s="156" t="n">
        <f aca="false">IF(U29&gt;0,((((AK29*AL29)+(AN29*AO29))/(U29*1000))*1000000),"no data")</f>
        <v>8660.45261571989</v>
      </c>
      <c r="AR29" s="157" t="n">
        <f aca="false">IF(S29&gt;0,S29/24, "no data")</f>
        <v>125.375</v>
      </c>
      <c r="AS29" s="36"/>
      <c r="AT29" s="143" t="n">
        <v>0</v>
      </c>
      <c r="AU29" s="159" t="n">
        <v>0</v>
      </c>
      <c r="AV29" s="159" t="n">
        <v>0</v>
      </c>
      <c r="AW29" s="143" t="n">
        <v>0</v>
      </c>
      <c r="AX29" s="159" t="n">
        <v>15</v>
      </c>
      <c r="AY29" s="143" t="n">
        <v>1440</v>
      </c>
      <c r="AZ29" s="143" t="n">
        <v>0</v>
      </c>
      <c r="BA29" s="227"/>
      <c r="BB29" s="160" t="n">
        <v>994</v>
      </c>
      <c r="BC29" s="160" t="n">
        <v>1041</v>
      </c>
      <c r="BD29" s="160" t="n">
        <v>1000</v>
      </c>
      <c r="BE29" s="160" t="n">
        <f aca="false">BC29-BB29</f>
        <v>47</v>
      </c>
      <c r="BF29" s="160" t="n">
        <f aca="false">AQ29</f>
        <v>8660.45261571989</v>
      </c>
      <c r="BG29" s="162" t="n">
        <f aca="false">BD29/24</f>
        <v>41.6666666666667</v>
      </c>
      <c r="BH29" s="187" t="n">
        <v>0</v>
      </c>
      <c r="BI29" s="188" t="n">
        <v>0</v>
      </c>
      <c r="BJ29" s="208" t="n">
        <v>28.5</v>
      </c>
      <c r="BK29" s="189" t="n">
        <v>25.03</v>
      </c>
      <c r="BL29" s="190" t="n">
        <v>20.48</v>
      </c>
      <c r="BM29" s="192" t="n">
        <v>28.37</v>
      </c>
      <c r="BN29" s="190" t="n">
        <v>992.5</v>
      </c>
      <c r="BO29" s="190" t="n">
        <v>50.12</v>
      </c>
      <c r="BP29" s="191" t="n">
        <v>0.9246</v>
      </c>
      <c r="BQ29" s="190" t="n">
        <v>96.26</v>
      </c>
      <c r="BR29" s="189" t="n">
        <v>87.24</v>
      </c>
      <c r="BS29" s="190" t="n">
        <v>11830</v>
      </c>
      <c r="BT29" s="160" t="n">
        <v>11451</v>
      </c>
      <c r="BU29" s="135" t="n">
        <f aca="false">BT29-BS29</f>
        <v>-379</v>
      </c>
      <c r="BV29" s="160" t="n">
        <f aca="false">BH29+BI29</f>
        <v>0</v>
      </c>
      <c r="BW29" s="162" t="n">
        <v>0</v>
      </c>
      <c r="BX29" s="162" t="n">
        <v>0</v>
      </c>
      <c r="BZ29" s="162" t="n">
        <v>24</v>
      </c>
      <c r="CA29" s="162" t="n">
        <v>7.12</v>
      </c>
      <c r="CC29" s="162" t="n">
        <v>2</v>
      </c>
      <c r="CD29" s="162" t="n">
        <v>4.9</v>
      </c>
      <c r="CE29" s="162" t="n">
        <v>2.1</v>
      </c>
      <c r="CF29" s="162" t="n">
        <v>-0.3</v>
      </c>
    </row>
    <row r="30" customFormat="false" ht="15" hidden="false" customHeight="false" outlineLevel="0" collapsed="false">
      <c r="A30" s="90"/>
      <c r="B30" s="91" t="n">
        <v>43364</v>
      </c>
      <c r="C30" s="140" t="n">
        <v>88.2</v>
      </c>
      <c r="D30" s="166" t="n">
        <v>0.652</v>
      </c>
      <c r="E30" s="142" t="n">
        <v>75.51</v>
      </c>
      <c r="F30" s="144" t="n">
        <v>98</v>
      </c>
      <c r="G30" s="144" t="n">
        <v>79</v>
      </c>
      <c r="H30" s="144" t="n">
        <v>24</v>
      </c>
      <c r="I30" s="144" t="n">
        <v>0</v>
      </c>
      <c r="J30" s="144" t="n">
        <v>24</v>
      </c>
      <c r="K30" s="144" t="n">
        <v>0</v>
      </c>
      <c r="L30" s="170" t="n">
        <v>0</v>
      </c>
      <c r="M30" s="170" t="n">
        <v>0</v>
      </c>
      <c r="N30" s="170" t="n">
        <v>0</v>
      </c>
      <c r="O30" s="170" t="n">
        <v>0</v>
      </c>
      <c r="P30" s="170" t="n">
        <v>0</v>
      </c>
      <c r="Q30" s="159" t="n">
        <v>0</v>
      </c>
      <c r="R30" s="204" t="n">
        <v>3516</v>
      </c>
      <c r="S30" s="159" t="n">
        <v>2999</v>
      </c>
      <c r="T30" s="144" t="n">
        <v>2999</v>
      </c>
      <c r="U30" s="144" t="n">
        <v>2929</v>
      </c>
      <c r="V30" s="144" t="n">
        <v>3025</v>
      </c>
      <c r="W30" s="144" t="n">
        <v>41</v>
      </c>
      <c r="X30" s="144" t="n">
        <v>0</v>
      </c>
      <c r="Y30" s="144" t="n">
        <v>43</v>
      </c>
      <c r="Z30" s="170" t="n">
        <v>0</v>
      </c>
      <c r="AA30" s="170" t="n">
        <v>57</v>
      </c>
      <c r="AB30" s="170" t="n">
        <v>0</v>
      </c>
      <c r="AC30" s="149" t="n">
        <f aca="false">V30-U30+AZ30</f>
        <v>96</v>
      </c>
      <c r="AD30" s="150" t="n">
        <f aca="false">U30-T30</f>
        <v>-70</v>
      </c>
      <c r="AE30" s="144" t="n">
        <v>129</v>
      </c>
      <c r="AF30" s="151" t="n">
        <f aca="false">IF(AE30&gt;0, V30/(AE30*24),"no data")</f>
        <v>0.977067183462532</v>
      </c>
      <c r="AG30" s="152" t="n">
        <f aca="false">IF(R30&gt;0,R30/24,"no data")</f>
        <v>146.5</v>
      </c>
      <c r="AH30" s="151" t="n">
        <f aca="false">IF(U30&gt;0,(U30/R30),"no data")</f>
        <v>0.833048919226394</v>
      </c>
      <c r="AI30" s="153" t="n">
        <f aca="false">IF(U30&gt;0,(1440-((W30*X30)+(Y30*Z30)+(AA30*AB30))/(W30+Y30+AA30))/1440,"no data")</f>
        <v>1</v>
      </c>
      <c r="AJ30" s="154" t="n">
        <f aca="false">IF(U30&gt;0,(1440-((X30*W30+AT30*AU30)+(Z30*Y30+AV30*AW30)+(AA30*AB30+AX30*AY30))/(W30+Y30+AA30))/1440,"no data")</f>
        <v>0.886524822695036</v>
      </c>
      <c r="AK30" s="238" t="n">
        <v>8.577</v>
      </c>
      <c r="AL30" s="239" t="n">
        <v>179.22</v>
      </c>
      <c r="AM30" s="142" t="n">
        <f aca="false">AK30*AL30</f>
        <v>1537.16994</v>
      </c>
      <c r="AN30" s="238" t="n">
        <v>24.091</v>
      </c>
      <c r="AO30" s="240" t="n">
        <v>994.689763462591</v>
      </c>
      <c r="AP30" s="155" t="n">
        <f aca="false">AN30*AO30</f>
        <v>23963.0710915773</v>
      </c>
      <c r="AQ30" s="156" t="n">
        <f aca="false">IF(U30&gt;0,((((AK30*AL30)+(AN30*AO30))/(U30*1000))*1000000),"no data")</f>
        <v>8706.12530951768</v>
      </c>
      <c r="AR30" s="157" t="n">
        <f aca="false">IF(S30&gt;0,S30/24, "no data")</f>
        <v>124.958333333333</v>
      </c>
      <c r="AS30" s="36"/>
      <c r="AT30" s="143" t="n">
        <v>0</v>
      </c>
      <c r="AU30" s="159" t="n">
        <v>0</v>
      </c>
      <c r="AV30" s="159" t="n">
        <v>0</v>
      </c>
      <c r="AW30" s="143" t="n">
        <v>0</v>
      </c>
      <c r="AX30" s="159" t="n">
        <v>16</v>
      </c>
      <c r="AY30" s="143" t="n">
        <v>1440</v>
      </c>
      <c r="AZ30" s="143" t="n">
        <v>0</v>
      </c>
      <c r="BA30" s="227"/>
      <c r="BB30" s="160" t="n">
        <v>992</v>
      </c>
      <c r="BC30" s="160" t="n">
        <v>1038</v>
      </c>
      <c r="BD30" s="160" t="n">
        <v>995</v>
      </c>
      <c r="BE30" s="160" t="n">
        <f aca="false">BC30-BB30</f>
        <v>46</v>
      </c>
      <c r="BF30" s="160" t="n">
        <f aca="false">AQ30</f>
        <v>8706.12530951768</v>
      </c>
      <c r="BG30" s="162" t="n">
        <f aca="false">BD30/24</f>
        <v>41.4583333333333</v>
      </c>
      <c r="BH30" s="187" t="n">
        <v>0</v>
      </c>
      <c r="BI30" s="188" t="n">
        <v>0</v>
      </c>
      <c r="BJ30" s="189" t="n">
        <v>28.46</v>
      </c>
      <c r="BK30" s="190" t="n">
        <v>25.23</v>
      </c>
      <c r="BL30" s="190" t="n">
        <v>20.68</v>
      </c>
      <c r="BM30" s="190" t="n">
        <v>28.43</v>
      </c>
      <c r="BN30" s="192" t="n">
        <v>994.83</v>
      </c>
      <c r="BO30" s="189" t="n">
        <v>50.13</v>
      </c>
      <c r="BP30" s="191" t="n">
        <v>0.9234</v>
      </c>
      <c r="BQ30" s="190" t="n">
        <v>96.34</v>
      </c>
      <c r="BR30" s="189" t="n">
        <v>87.34</v>
      </c>
      <c r="BS30" s="190" t="n">
        <v>11949</v>
      </c>
      <c r="BT30" s="160" t="n">
        <v>11555</v>
      </c>
      <c r="BU30" s="135" t="n">
        <f aca="false">BT30-BS30</f>
        <v>-394</v>
      </c>
      <c r="BV30" s="160" t="n">
        <f aca="false">BH30+BI30</f>
        <v>0</v>
      </c>
      <c r="BW30" s="162" t="n">
        <v>0</v>
      </c>
      <c r="BX30" s="162" t="n">
        <v>0</v>
      </c>
      <c r="BZ30" s="162" t="n">
        <v>24</v>
      </c>
      <c r="CA30" s="162" t="n">
        <v>7.38</v>
      </c>
      <c r="CC30" s="162" t="n">
        <v>2.1</v>
      </c>
      <c r="CD30" s="162" t="n">
        <v>5</v>
      </c>
      <c r="CE30" s="162" t="n">
        <v>2</v>
      </c>
      <c r="CF30" s="162" t="n">
        <v>0</v>
      </c>
    </row>
    <row r="31" customFormat="false" ht="15" hidden="false" customHeight="false" outlineLevel="0" collapsed="false">
      <c r="A31" s="90"/>
      <c r="B31" s="91" t="n">
        <v>43365</v>
      </c>
      <c r="C31" s="140" t="n">
        <v>85.4</v>
      </c>
      <c r="D31" s="166" t="n">
        <v>0.673</v>
      </c>
      <c r="E31" s="142" t="n">
        <v>74.1</v>
      </c>
      <c r="F31" s="143" t="n">
        <v>96</v>
      </c>
      <c r="G31" s="143" t="n">
        <v>77</v>
      </c>
      <c r="H31" s="144" t="n">
        <v>22</v>
      </c>
      <c r="I31" s="144" t="n">
        <v>42</v>
      </c>
      <c r="J31" s="144" t="n">
        <v>24</v>
      </c>
      <c r="K31" s="144" t="n">
        <v>0</v>
      </c>
      <c r="L31" s="170" t="n">
        <v>0</v>
      </c>
      <c r="M31" s="170" t="n">
        <v>57</v>
      </c>
      <c r="N31" s="170" t="n">
        <v>0</v>
      </c>
      <c r="O31" s="170" t="n">
        <v>0</v>
      </c>
      <c r="P31" s="170" t="n">
        <v>0</v>
      </c>
      <c r="Q31" s="159" t="n">
        <v>0</v>
      </c>
      <c r="R31" s="207" t="n">
        <v>3546</v>
      </c>
      <c r="S31" s="159" t="n">
        <v>3021</v>
      </c>
      <c r="T31" s="143" t="n">
        <v>2945</v>
      </c>
      <c r="U31" s="143" t="n">
        <v>2887</v>
      </c>
      <c r="V31" s="144" t="n">
        <v>2981</v>
      </c>
      <c r="W31" s="144" t="n">
        <v>42</v>
      </c>
      <c r="X31" s="144" t="n">
        <v>0</v>
      </c>
      <c r="Y31" s="144" t="n">
        <v>43</v>
      </c>
      <c r="Z31" s="170" t="n">
        <v>0</v>
      </c>
      <c r="AA31" s="170" t="n">
        <v>57</v>
      </c>
      <c r="AB31" s="170" t="n">
        <v>0</v>
      </c>
      <c r="AC31" s="149" t="n">
        <f aca="false">V31-U31+AZ31</f>
        <v>94</v>
      </c>
      <c r="AD31" s="150" t="n">
        <f aca="false">U31-T31</f>
        <v>-58</v>
      </c>
      <c r="AE31" s="144" t="n">
        <v>130</v>
      </c>
      <c r="AF31" s="151" t="n">
        <f aca="false">IF(AE31&gt;0, V31/(AE31*24),"no data")</f>
        <v>0.955448717948718</v>
      </c>
      <c r="AG31" s="152" t="n">
        <f aca="false">IF(R31&gt;0,R31/24,"no data")</f>
        <v>147.75</v>
      </c>
      <c r="AH31" s="151" t="n">
        <f aca="false">IF(U31&gt;0,(U31/R31),"no data")</f>
        <v>0.814156796390299</v>
      </c>
      <c r="AI31" s="153" t="n">
        <f aca="false">IF(U31&gt;0,(1440-((W31*X31)+(Y31*Z31)+(AA31*AB31))/(W31+Y31+AA31))/1440,"no data")</f>
        <v>1</v>
      </c>
      <c r="AJ31" s="154" t="n">
        <f aca="false">IF(U31&gt;0,(1440-((X31*W31+AT31*AU31)+(Z31*Y31+AV31*AW31)+(AA31*AB31+AX31*AY31))/(W31+Y31+AA31))/1440,"no data")</f>
        <v>0.878638497652582</v>
      </c>
      <c r="AK31" s="238" t="n">
        <v>8.565</v>
      </c>
      <c r="AL31" s="239" t="n">
        <v>171.4</v>
      </c>
      <c r="AM31" s="201" t="n">
        <f aca="false">AK31*AL31</f>
        <v>1468.041</v>
      </c>
      <c r="AN31" s="238" t="n">
        <v>23.715</v>
      </c>
      <c r="AO31" s="240" t="n">
        <v>992.412425717956</v>
      </c>
      <c r="AP31" s="155" t="n">
        <f aca="false">AN31*AO31</f>
        <v>23535.0606759013</v>
      </c>
      <c r="AQ31" s="156" t="n">
        <f aca="false">IF(U31&gt;0,((((AK31*AL31)+(AN31*AO31))/(U31*1000))*1000000),"no data")</f>
        <v>8660.58249944626</v>
      </c>
      <c r="AR31" s="157" t="n">
        <f aca="false">IF(S31&gt;0,S31/24, "no data")</f>
        <v>125.875</v>
      </c>
      <c r="AS31" s="36"/>
      <c r="AT31" s="143" t="n">
        <v>16</v>
      </c>
      <c r="AU31" s="159" t="n">
        <v>21</v>
      </c>
      <c r="AV31" s="143" t="n">
        <v>0</v>
      </c>
      <c r="AW31" s="143" t="n">
        <v>0</v>
      </c>
      <c r="AX31" s="159" t="n">
        <v>17</v>
      </c>
      <c r="AY31" s="143" t="n">
        <v>1440</v>
      </c>
      <c r="AZ31" s="143" t="n">
        <v>0</v>
      </c>
      <c r="BA31" s="227"/>
      <c r="BB31" s="160" t="n">
        <v>952</v>
      </c>
      <c r="BC31" s="160" t="n">
        <v>1048</v>
      </c>
      <c r="BD31" s="160" t="n">
        <v>981</v>
      </c>
      <c r="BE31" s="160" t="n">
        <f aca="false">BC31-BB31</f>
        <v>96</v>
      </c>
      <c r="BF31" s="160" t="n">
        <f aca="false">AQ31</f>
        <v>8660.58249944626</v>
      </c>
      <c r="BG31" s="162" t="n">
        <f aca="false">BD31/24</f>
        <v>40.875</v>
      </c>
      <c r="BH31" s="187" t="n">
        <v>0</v>
      </c>
      <c r="BI31" s="188" t="n">
        <v>0</v>
      </c>
      <c r="BJ31" s="189" t="n">
        <v>29.14</v>
      </c>
      <c r="BK31" s="190" t="n">
        <v>24.18</v>
      </c>
      <c r="BL31" s="190" t="n">
        <v>20.87</v>
      </c>
      <c r="BM31" s="190" t="n">
        <v>28.4</v>
      </c>
      <c r="BN31" s="190" t="n">
        <v>996.63</v>
      </c>
      <c r="BO31" s="190" t="n">
        <v>50.12</v>
      </c>
      <c r="BP31" s="191" t="n">
        <v>0.9233</v>
      </c>
      <c r="BQ31" s="190" t="n">
        <v>96.53</v>
      </c>
      <c r="BR31" s="189" t="n">
        <v>87.23</v>
      </c>
      <c r="BS31" s="160" t="n">
        <v>11895</v>
      </c>
      <c r="BT31" s="160" t="n">
        <v>11502</v>
      </c>
      <c r="BU31" s="135" t="n">
        <f aca="false">BT31-BS31</f>
        <v>-393</v>
      </c>
      <c r="BV31" s="160" t="n">
        <f aca="false">BH31+BI31</f>
        <v>0</v>
      </c>
      <c r="BW31" s="162" t="n">
        <v>0</v>
      </c>
      <c r="BX31" s="162" t="n">
        <v>0</v>
      </c>
      <c r="BZ31" s="162" t="n">
        <v>22.42</v>
      </c>
      <c r="CA31" s="162" t="n">
        <v>6.6</v>
      </c>
      <c r="CC31" s="162" t="n">
        <v>2.1</v>
      </c>
      <c r="CD31" s="162" t="n">
        <v>4.8</v>
      </c>
      <c r="CE31" s="162" t="n">
        <v>2.1</v>
      </c>
      <c r="CF31" s="162" t="n">
        <v>0</v>
      </c>
    </row>
    <row r="32" customFormat="false" ht="15" hidden="false" customHeight="false" outlineLevel="0" collapsed="false">
      <c r="A32" s="90"/>
      <c r="B32" s="91" t="n">
        <v>43366</v>
      </c>
      <c r="C32" s="140" t="n">
        <v>81.5</v>
      </c>
      <c r="D32" s="166" t="n">
        <v>0.704</v>
      </c>
      <c r="E32" s="142" t="n">
        <v>72.5</v>
      </c>
      <c r="F32" s="143" t="n">
        <v>92</v>
      </c>
      <c r="G32" s="143" t="n">
        <v>73</v>
      </c>
      <c r="H32" s="144" t="n">
        <v>0</v>
      </c>
      <c r="I32" s="144" t="n">
        <v>0</v>
      </c>
      <c r="J32" s="144" t="n">
        <v>24</v>
      </c>
      <c r="K32" s="144" t="n">
        <v>0</v>
      </c>
      <c r="L32" s="170" t="n">
        <v>24</v>
      </c>
      <c r="M32" s="170" t="n">
        <v>0</v>
      </c>
      <c r="N32" s="170" t="n">
        <v>0</v>
      </c>
      <c r="O32" s="170" t="n">
        <v>0</v>
      </c>
      <c r="P32" s="170" t="n">
        <v>0</v>
      </c>
      <c r="Q32" s="159" t="n">
        <v>0</v>
      </c>
      <c r="R32" s="204" t="n">
        <v>3581</v>
      </c>
      <c r="S32" s="159" t="n">
        <v>3024</v>
      </c>
      <c r="T32" s="159" t="n">
        <v>1459</v>
      </c>
      <c r="U32" s="159" t="n">
        <v>1455</v>
      </c>
      <c r="V32" s="209" t="n">
        <v>1532</v>
      </c>
      <c r="W32" s="144" t="n">
        <v>42</v>
      </c>
      <c r="X32" s="144" t="n">
        <v>0</v>
      </c>
      <c r="Y32" s="144" t="n">
        <v>44</v>
      </c>
      <c r="Z32" s="170" t="n">
        <v>0</v>
      </c>
      <c r="AA32" s="170" t="n">
        <v>57</v>
      </c>
      <c r="AB32" s="170" t="n">
        <v>0</v>
      </c>
      <c r="AC32" s="149" t="n">
        <f aca="false">V32-U32+AZ32</f>
        <v>77</v>
      </c>
      <c r="AD32" s="150" t="n">
        <f aca="false">U32-T32</f>
        <v>-4</v>
      </c>
      <c r="AE32" s="143" t="n">
        <v>66</v>
      </c>
      <c r="AF32" s="151" t="n">
        <f aca="false">IF(AE32&gt;0, V32/(AE32*24),"no data")</f>
        <v>0.967171717171717</v>
      </c>
      <c r="AG32" s="152" t="n">
        <f aca="false">IF(R32&gt;0,R32/24,"no data")</f>
        <v>149.208333333333</v>
      </c>
      <c r="AH32" s="151" t="n">
        <f aca="false">IF(U32&gt;0,(U32/R32),"no data")</f>
        <v>0.406311086288746</v>
      </c>
      <c r="AI32" s="153" t="n">
        <f aca="false">IF(U32&gt;0,(1440-((W32*X32)+(Y32*Z32)+(AA32*AB32))/(W32+Y32+AA32))/1440,"no data")</f>
        <v>1</v>
      </c>
      <c r="AJ32" s="154" t="n">
        <f aca="false">IF(U32&gt;0,(1440-((X32*W32+AT32*AU32)+(Z32*Y32+AV32*AW32)+(AA32*AB32+AX32*AY32))/(W32+Y32+AA32))/1440,"no data")</f>
        <v>0.811188811188811</v>
      </c>
      <c r="AK32" s="238" t="n">
        <v>8.518</v>
      </c>
      <c r="AL32" s="239" t="n">
        <v>170.56</v>
      </c>
      <c r="AM32" s="201" t="n">
        <f aca="false">AK32*AL32</f>
        <v>1452.83008</v>
      </c>
      <c r="AN32" s="238" t="n">
        <v>11.327</v>
      </c>
      <c r="AO32" s="240" t="n">
        <v>993.343662491347</v>
      </c>
      <c r="AP32" s="155" t="n">
        <f aca="false">AN32*AO32</f>
        <v>11251.6036650395</v>
      </c>
      <c r="AQ32" s="156" t="n">
        <f aca="false">IF(U32&gt;0,((((AK32*AL32)+(AN32*AO32))/(U32*1000))*1000000),"no data")</f>
        <v>8731.56958421957</v>
      </c>
      <c r="AR32" s="157" t="n">
        <f aca="false">IF(S32&gt;0,S32/24, "no data")</f>
        <v>126</v>
      </c>
      <c r="AS32" s="36"/>
      <c r="AT32" s="143" t="n">
        <v>0</v>
      </c>
      <c r="AU32" s="159" t="n">
        <v>0</v>
      </c>
      <c r="AV32" s="159" t="n">
        <v>0</v>
      </c>
      <c r="AW32" s="143" t="n">
        <v>0</v>
      </c>
      <c r="AX32" s="159" t="n">
        <v>27</v>
      </c>
      <c r="AY32" s="143" t="n">
        <v>1440</v>
      </c>
      <c r="AZ32" s="143" t="n">
        <v>0</v>
      </c>
      <c r="BA32" s="227"/>
      <c r="BB32" s="160" t="n">
        <v>0</v>
      </c>
      <c r="BC32" s="160" t="n">
        <v>1062</v>
      </c>
      <c r="BD32" s="160" t="n">
        <v>470</v>
      </c>
      <c r="BE32" s="160" t="n">
        <f aca="false">BC32-BB32</f>
        <v>1062</v>
      </c>
      <c r="BF32" s="160" t="n">
        <f aca="false">AQ32</f>
        <v>8731.56958421957</v>
      </c>
      <c r="BG32" s="162" t="n">
        <f aca="false">BD32/24</f>
        <v>19.5833333333333</v>
      </c>
      <c r="BH32" s="187" t="n">
        <v>0</v>
      </c>
      <c r="BI32" s="188" t="n">
        <v>0</v>
      </c>
      <c r="BJ32" s="189" t="n">
        <v>0</v>
      </c>
      <c r="BK32" s="190" t="n">
        <v>0</v>
      </c>
      <c r="BL32" s="190" t="n">
        <v>21.2</v>
      </c>
      <c r="BM32" s="190" t="n">
        <v>28.5</v>
      </c>
      <c r="BN32" s="160" t="n">
        <v>996.88</v>
      </c>
      <c r="BO32" s="189" t="n">
        <v>50.11</v>
      </c>
      <c r="BP32" s="191" t="n">
        <v>0.9221</v>
      </c>
      <c r="BQ32" s="190" t="s">
        <v>131</v>
      </c>
      <c r="BR32" s="189" t="n">
        <v>87.13</v>
      </c>
      <c r="BS32" s="160" t="s">
        <v>131</v>
      </c>
      <c r="BT32" s="160" t="n">
        <v>11504</v>
      </c>
      <c r="BU32" s="135" t="s">
        <v>131</v>
      </c>
      <c r="BV32" s="160" t="n">
        <f aca="false">BH32+BI32</f>
        <v>0</v>
      </c>
      <c r="BW32" s="162" t="n">
        <v>0</v>
      </c>
      <c r="BX32" s="162" t="n">
        <v>0</v>
      </c>
      <c r="BZ32" s="162" t="n">
        <v>0</v>
      </c>
      <c r="CA32" s="162" t="n">
        <v>2.78</v>
      </c>
      <c r="CC32" s="162" t="s">
        <v>131</v>
      </c>
      <c r="CD32" s="162" t="s">
        <v>131</v>
      </c>
      <c r="CE32" s="162" t="n">
        <v>2.1</v>
      </c>
      <c r="CF32" s="162" t="n">
        <v>0</v>
      </c>
    </row>
    <row r="33" customFormat="false" ht="15" hidden="false" customHeight="true" outlineLevel="0" collapsed="false">
      <c r="A33" s="243" t="s">
        <v>132</v>
      </c>
      <c r="B33" s="91" t="n">
        <v>43367</v>
      </c>
      <c r="C33" s="92" t="n">
        <v>82.5</v>
      </c>
      <c r="D33" s="93" t="n">
        <v>0.729</v>
      </c>
      <c r="E33" s="94" t="n">
        <v>74.2</v>
      </c>
      <c r="F33" s="95" t="n">
        <v>93</v>
      </c>
      <c r="G33" s="95" t="n">
        <v>74</v>
      </c>
      <c r="H33" s="96" t="n">
        <v>15</v>
      </c>
      <c r="I33" s="96" t="n">
        <v>30</v>
      </c>
      <c r="J33" s="96" t="n">
        <v>24</v>
      </c>
      <c r="K33" s="96" t="n">
        <v>0</v>
      </c>
      <c r="L33" s="97" t="n">
        <v>7</v>
      </c>
      <c r="M33" s="97" t="n">
        <v>31</v>
      </c>
      <c r="N33" s="97" t="n">
        <v>0</v>
      </c>
      <c r="O33" s="97" t="n">
        <v>0</v>
      </c>
      <c r="P33" s="97" t="n">
        <v>15</v>
      </c>
      <c r="Q33" s="112" t="n">
        <v>20</v>
      </c>
      <c r="R33" s="203" t="n">
        <v>3569</v>
      </c>
      <c r="S33" s="112" t="n">
        <v>3448</v>
      </c>
      <c r="T33" s="112" t="n">
        <v>2731</v>
      </c>
      <c r="U33" s="112" t="n">
        <v>2678</v>
      </c>
      <c r="V33" s="216" t="n">
        <v>2782</v>
      </c>
      <c r="W33" s="96" t="n">
        <v>42</v>
      </c>
      <c r="X33" s="96" t="n">
        <v>0</v>
      </c>
      <c r="Y33" s="96" t="n">
        <v>44</v>
      </c>
      <c r="Z33" s="221" t="n">
        <v>0</v>
      </c>
      <c r="AA33" s="221" t="n">
        <v>57</v>
      </c>
      <c r="AB33" s="97" t="n">
        <v>0</v>
      </c>
      <c r="AC33" s="100" t="n">
        <f aca="false">V33-U33+AZ33</f>
        <v>104</v>
      </c>
      <c r="AD33" s="101" t="n">
        <f aca="false">U33-T33</f>
        <v>-53</v>
      </c>
      <c r="AE33" s="95" t="n">
        <v>145</v>
      </c>
      <c r="AF33" s="102" t="n">
        <f aca="false">IF(AE33&gt;0, V33/(AE33*24),"no data")</f>
        <v>0.799425287356322</v>
      </c>
      <c r="AG33" s="103" t="n">
        <f aca="false">IF(R33&gt;0,R33/24,"no data")</f>
        <v>148.708333333333</v>
      </c>
      <c r="AH33" s="102" t="n">
        <f aca="false">IF(U33&gt;0,(U33/R33),"no data")</f>
        <v>0.75035023816195</v>
      </c>
      <c r="AI33" s="104" t="n">
        <f aca="false">IF(U33&gt;0,(1440-((W33*X33)+(Y33*Z33)+(AA33*AB33))/(W33+Y33+AA33))/1440,"no data")</f>
        <v>1</v>
      </c>
      <c r="AJ33" s="105" t="n">
        <f aca="false">IF(U33&gt;0,(1440-((X33*W33+AT33*AU33)+(Z33*Y33+AV33*AW33)+(AA33*AB33+AX33*AY33))/(W33+Y33+AA33))/1440,"no data")</f>
        <v>0.900548756798757</v>
      </c>
      <c r="AK33" s="210" t="n">
        <v>8.474</v>
      </c>
      <c r="AL33" s="211" t="n">
        <v>167.56</v>
      </c>
      <c r="AM33" s="94" t="n">
        <f aca="false">AK33*AL33</f>
        <v>1419.90344</v>
      </c>
      <c r="AN33" s="210" t="n">
        <v>22.118</v>
      </c>
      <c r="AO33" s="231" t="n">
        <v>992.825509300266</v>
      </c>
      <c r="AP33" s="109" t="n">
        <f aca="false">AN33*AO33</f>
        <v>21959.3146147033</v>
      </c>
      <c r="AQ33" s="130" t="n">
        <f aca="false">IF(U33&gt;0,((((AK33*AL33)+(AN33*AO33))/(U33*1000))*1000000),"no data")</f>
        <v>8730.10382923946</v>
      </c>
      <c r="AR33" s="111" t="n">
        <f aca="false">IF(S33&gt;0,S33/24, "no data")</f>
        <v>143.666666666667</v>
      </c>
      <c r="AS33" s="222"/>
      <c r="AT33" s="95" t="n">
        <v>21</v>
      </c>
      <c r="AU33" s="112" t="n">
        <v>59</v>
      </c>
      <c r="AV33" s="112" t="n">
        <v>0</v>
      </c>
      <c r="AW33" s="95" t="n">
        <v>0</v>
      </c>
      <c r="AX33" s="112" t="n">
        <v>37</v>
      </c>
      <c r="AY33" s="95" t="n">
        <v>520</v>
      </c>
      <c r="AZ33" s="95" t="n">
        <v>0</v>
      </c>
      <c r="BA33" s="227"/>
      <c r="BB33" s="113" t="n">
        <v>659</v>
      </c>
      <c r="BC33" s="113" t="n">
        <v>1054</v>
      </c>
      <c r="BD33" s="113" t="n">
        <v>1069</v>
      </c>
      <c r="BE33" s="113" t="n">
        <f aca="false">BC33-BB33</f>
        <v>395</v>
      </c>
      <c r="BF33" s="113" t="n">
        <f aca="false">AQ33</f>
        <v>8730.10382923946</v>
      </c>
      <c r="BG33" s="173" t="n">
        <f aca="false">BD33/24</f>
        <v>44.5416666666667</v>
      </c>
      <c r="BH33" s="115" t="n">
        <v>1.415</v>
      </c>
      <c r="BI33" s="116" t="n">
        <v>1.415</v>
      </c>
      <c r="BJ33" s="117" t="n">
        <v>14</v>
      </c>
      <c r="BK33" s="118" t="n">
        <v>17.04</v>
      </c>
      <c r="BL33" s="118" t="n">
        <v>21.13</v>
      </c>
      <c r="BM33" s="118" t="n">
        <v>28.34</v>
      </c>
      <c r="BN33" s="113" t="n">
        <v>996</v>
      </c>
      <c r="BO33" s="118" t="n">
        <v>50.09</v>
      </c>
      <c r="BP33" s="119" t="n">
        <v>0.9225</v>
      </c>
      <c r="BQ33" s="118" t="n">
        <v>95.71</v>
      </c>
      <c r="BR33" s="117" t="n">
        <v>86.99</v>
      </c>
      <c r="BS33" s="113" t="n">
        <v>11947</v>
      </c>
      <c r="BT33" s="113" t="n">
        <v>11563</v>
      </c>
      <c r="BU33" s="224" t="n">
        <f aca="false">BT33-BS33</f>
        <v>-384</v>
      </c>
      <c r="BV33" s="113" t="n">
        <f aca="false">BH33+BI33</f>
        <v>2.83</v>
      </c>
      <c r="BW33" s="114" t="n">
        <v>15.98</v>
      </c>
      <c r="BX33" s="114" t="n">
        <v>8.58</v>
      </c>
      <c r="BZ33" s="114" t="n">
        <v>14</v>
      </c>
      <c r="CA33" s="114" t="n">
        <v>4.93</v>
      </c>
      <c r="CC33" s="114" t="n">
        <v>2.1</v>
      </c>
      <c r="CD33" s="114" t="n">
        <v>4.9</v>
      </c>
      <c r="CE33" s="114" t="n">
        <v>2.1</v>
      </c>
      <c r="CF33" s="114" t="n">
        <v>-0.4</v>
      </c>
    </row>
    <row r="34" customFormat="false" ht="15" hidden="false" customHeight="false" outlineLevel="0" collapsed="false">
      <c r="A34" s="243"/>
      <c r="B34" s="91" t="n">
        <v>43368</v>
      </c>
      <c r="C34" s="92" t="n">
        <v>83.54</v>
      </c>
      <c r="D34" s="93" t="n">
        <v>0.6952</v>
      </c>
      <c r="E34" s="94" t="n">
        <v>73.23</v>
      </c>
      <c r="F34" s="95" t="n">
        <v>94</v>
      </c>
      <c r="G34" s="95" t="n">
        <v>75</v>
      </c>
      <c r="H34" s="96" t="n">
        <v>22</v>
      </c>
      <c r="I34" s="96" t="n">
        <v>3</v>
      </c>
      <c r="J34" s="96" t="n">
        <v>24</v>
      </c>
      <c r="K34" s="96" t="n">
        <v>0</v>
      </c>
      <c r="L34" s="97" t="n">
        <v>1</v>
      </c>
      <c r="M34" s="97" t="n">
        <v>41</v>
      </c>
      <c r="N34" s="97" t="n">
        <v>0</v>
      </c>
      <c r="O34" s="97" t="n">
        <v>0</v>
      </c>
      <c r="P34" s="97" t="n">
        <v>11</v>
      </c>
      <c r="Q34" s="112" t="n">
        <v>2</v>
      </c>
      <c r="R34" s="203" t="n">
        <v>3566</v>
      </c>
      <c r="S34" s="112" t="n">
        <v>3278</v>
      </c>
      <c r="T34" s="112" t="n">
        <v>3127</v>
      </c>
      <c r="U34" s="112" t="n">
        <v>3055</v>
      </c>
      <c r="V34" s="216" t="n">
        <v>3159</v>
      </c>
      <c r="W34" s="96" t="n">
        <v>42</v>
      </c>
      <c r="X34" s="96" t="n">
        <v>0</v>
      </c>
      <c r="Y34" s="96" t="n">
        <v>44</v>
      </c>
      <c r="Z34" s="221" t="n">
        <v>0</v>
      </c>
      <c r="AA34" s="221" t="n">
        <v>57</v>
      </c>
      <c r="AB34" s="97" t="n">
        <v>0</v>
      </c>
      <c r="AC34" s="100" t="n">
        <f aca="false">V34-U34+AZ34</f>
        <v>104</v>
      </c>
      <c r="AD34" s="101" t="n">
        <f aca="false">U34-T34</f>
        <v>-72</v>
      </c>
      <c r="AE34" s="95" t="n">
        <v>146</v>
      </c>
      <c r="AF34" s="102" t="n">
        <f aca="false">IF(AE34&gt;0, V34/(AE34*24),"no data")</f>
        <v>0.901541095890411</v>
      </c>
      <c r="AG34" s="103" t="n">
        <f aca="false">IF(R34&gt;0,R34/24,"no data")</f>
        <v>148.583333333333</v>
      </c>
      <c r="AH34" s="102" t="n">
        <f aca="false">IF(U34&gt;0,(U34/R34),"no data")</f>
        <v>0.856702187324733</v>
      </c>
      <c r="AI34" s="104" t="n">
        <f aca="false">IF(U34&gt;0,(1440-((W34*X34)+(Y34*Z34)+(AA34*AB34))/(W34+Y34+AA34))/1440,"no data")</f>
        <v>1</v>
      </c>
      <c r="AJ34" s="105" t="n">
        <f aca="false">IF(U34&gt;0,(1440-((X34*W34+AT34*AU34)+(Z34*Y34+AV34*AW34)+(AA34*AB34+AX34*AY34))/(W34+Y34+AA34))/1440,"no data")</f>
        <v>0.938306138306138</v>
      </c>
      <c r="AK34" s="210" t="n">
        <v>8.512</v>
      </c>
      <c r="AL34" s="211" t="n">
        <v>167.66</v>
      </c>
      <c r="AM34" s="94" t="n">
        <f aca="false">AK34*AL34</f>
        <v>1427.12192</v>
      </c>
      <c r="AN34" s="210" t="n">
        <v>25.133</v>
      </c>
      <c r="AO34" s="231" t="n">
        <v>1001.07428480484</v>
      </c>
      <c r="AP34" s="109" t="n">
        <f aca="false">AN34*AO34</f>
        <v>25160</v>
      </c>
      <c r="AQ34" s="130" t="n">
        <f aca="false">IF(U34&gt;0,((((AK34*AL34)+(AN34*AO34))/(U34*1000))*1000000),"no data")</f>
        <v>8702.82223240589</v>
      </c>
      <c r="AR34" s="111" t="n">
        <f aca="false">IF(S34&gt;0,S34/24, "no data")</f>
        <v>136.583333333333</v>
      </c>
      <c r="AS34" s="222"/>
      <c r="AT34" s="95" t="n">
        <v>16</v>
      </c>
      <c r="AU34" s="112" t="n">
        <v>16</v>
      </c>
      <c r="AV34" s="112" t="n">
        <v>0</v>
      </c>
      <c r="AW34" s="95" t="n">
        <v>0</v>
      </c>
      <c r="AX34" s="112" t="n">
        <v>16</v>
      </c>
      <c r="AY34" s="95" t="n">
        <v>778</v>
      </c>
      <c r="AZ34" s="95" t="n">
        <v>0</v>
      </c>
      <c r="BA34" s="227"/>
      <c r="BB34" s="113" t="n">
        <v>928</v>
      </c>
      <c r="BC34" s="113" t="n">
        <v>1056</v>
      </c>
      <c r="BD34" s="113" t="n">
        <v>1175</v>
      </c>
      <c r="BE34" s="113" t="n">
        <f aca="false">BC34-BB34</f>
        <v>128</v>
      </c>
      <c r="BF34" s="113" t="n">
        <f aca="false">AQ34</f>
        <v>8702.82223240589</v>
      </c>
      <c r="BG34" s="173" t="n">
        <f aca="false">BD34/24</f>
        <v>48.9583333333333</v>
      </c>
      <c r="BH34" s="115" t="n">
        <v>1.103</v>
      </c>
      <c r="BI34" s="116" t="n">
        <v>1.093</v>
      </c>
      <c r="BJ34" s="117" t="n">
        <v>29.46</v>
      </c>
      <c r="BK34" s="118" t="n">
        <v>23.39</v>
      </c>
      <c r="BL34" s="118" t="n">
        <v>20.98</v>
      </c>
      <c r="BM34" s="118" t="n">
        <v>28.32</v>
      </c>
      <c r="BN34" s="113" t="n">
        <v>995.4</v>
      </c>
      <c r="BO34" s="118" t="n">
        <v>50.09</v>
      </c>
      <c r="BP34" s="119" t="n">
        <v>0.9219</v>
      </c>
      <c r="BQ34" s="118" t="n">
        <v>96.89</v>
      </c>
      <c r="BR34" s="117" t="n">
        <v>86.99</v>
      </c>
      <c r="BS34" s="113" t="n">
        <v>11806</v>
      </c>
      <c r="BT34" s="113" t="n">
        <v>11475</v>
      </c>
      <c r="BU34" s="224" t="n">
        <f aca="false">BT34-BS34</f>
        <v>-331</v>
      </c>
      <c r="BV34" s="113" t="n">
        <f aca="false">BH34+BI34</f>
        <v>2.196</v>
      </c>
      <c r="BW34" s="114" t="n">
        <v>22.08</v>
      </c>
      <c r="BX34" s="114" t="n">
        <v>24</v>
      </c>
      <c r="BZ34" s="114" t="n">
        <v>22.07</v>
      </c>
      <c r="CA34" s="114" t="n">
        <v>7.58</v>
      </c>
      <c r="CC34" s="114" t="n">
        <v>2.1</v>
      </c>
      <c r="CD34" s="114" t="n">
        <v>4.9</v>
      </c>
      <c r="CE34" s="114" t="n">
        <v>2</v>
      </c>
      <c r="CF34" s="114" t="n">
        <v>0</v>
      </c>
    </row>
    <row r="35" customFormat="false" ht="15" hidden="false" customHeight="false" outlineLevel="0" collapsed="false">
      <c r="A35" s="243"/>
      <c r="B35" s="91" t="n">
        <v>43369</v>
      </c>
      <c r="C35" s="92" t="n">
        <v>85.37</v>
      </c>
      <c r="D35" s="93" t="n">
        <v>0.694</v>
      </c>
      <c r="E35" s="94" t="n">
        <v>74.75</v>
      </c>
      <c r="F35" s="95" t="n">
        <v>98</v>
      </c>
      <c r="G35" s="95" t="n">
        <v>75</v>
      </c>
      <c r="H35" s="96" t="n">
        <v>4</v>
      </c>
      <c r="I35" s="96" t="n">
        <v>58</v>
      </c>
      <c r="J35" s="96" t="n">
        <v>24</v>
      </c>
      <c r="K35" s="96" t="n">
        <v>0</v>
      </c>
      <c r="L35" s="97" t="n">
        <v>18</v>
      </c>
      <c r="M35" s="97" t="n">
        <v>6</v>
      </c>
      <c r="N35" s="97" t="n">
        <v>0</v>
      </c>
      <c r="O35" s="97" t="n">
        <v>0</v>
      </c>
      <c r="P35" s="97" t="n">
        <v>0</v>
      </c>
      <c r="Q35" s="112" t="n">
        <v>0</v>
      </c>
      <c r="R35" s="203" t="n">
        <v>3545</v>
      </c>
      <c r="S35" s="112" t="n">
        <v>3331</v>
      </c>
      <c r="T35" s="112" t="n">
        <v>1873</v>
      </c>
      <c r="U35" s="112" t="n">
        <v>1867</v>
      </c>
      <c r="V35" s="216" t="n">
        <v>1952</v>
      </c>
      <c r="W35" s="96" t="n">
        <v>42</v>
      </c>
      <c r="X35" s="96" t="n">
        <v>0</v>
      </c>
      <c r="Y35" s="96" t="n">
        <v>44</v>
      </c>
      <c r="Z35" s="221" t="n">
        <v>0</v>
      </c>
      <c r="AA35" s="221" t="n">
        <v>57</v>
      </c>
      <c r="AB35" s="97" t="n">
        <v>0</v>
      </c>
      <c r="AC35" s="100" t="n">
        <f aca="false">V35-U35+AZ35</f>
        <v>85</v>
      </c>
      <c r="AD35" s="101" t="n">
        <f aca="false">U35-T35</f>
        <v>-6</v>
      </c>
      <c r="AE35" s="95" t="n">
        <v>131</v>
      </c>
      <c r="AF35" s="102" t="n">
        <f aca="false">IF(AE35&gt;0, V35/(AE35*24),"no data")</f>
        <v>0.620865139949109</v>
      </c>
      <c r="AG35" s="103" t="n">
        <f aca="false">IF(R35&gt;0,R35/24,"no data")</f>
        <v>147.708333333333</v>
      </c>
      <c r="AH35" s="102" t="n">
        <f aca="false">IF(U35&gt;0,(U35/R35),"no data")</f>
        <v>0.526657263751763</v>
      </c>
      <c r="AI35" s="104" t="n">
        <f aca="false">IF(U35&gt;0,(1440-((W35*X35)+(Y35*Z35)+(AA35*AB35))/(W35+Y35+AA35))/1440,"no data")</f>
        <v>1</v>
      </c>
      <c r="AJ35" s="105" t="n">
        <f aca="false">IF(U35&gt;0,(1440-((X35*W35+AT35*AU35)+(Z35*Y35+AV35*AW35)+(AA35*AB35+AX35*AY35))/(W35+Y35+AA35))/1440,"no data")</f>
        <v>0.798484848484848</v>
      </c>
      <c r="AK35" s="210" t="n">
        <v>8.492</v>
      </c>
      <c r="AL35" s="211" t="n">
        <v>172.45</v>
      </c>
      <c r="AM35" s="94" t="n">
        <f aca="false">AK35*AL35</f>
        <v>1464.4454</v>
      </c>
      <c r="AN35" s="210" t="n">
        <v>14.775</v>
      </c>
      <c r="AO35" s="231" t="n">
        <v>1005.98762557381</v>
      </c>
      <c r="AP35" s="109" t="n">
        <f aca="false">AN35*AO35</f>
        <v>14863.4671678531</v>
      </c>
      <c r="AQ35" s="130" t="n">
        <f aca="false">IF(U35&gt;0,((((AK35*AL35)+(AN35*AO35))/(U35*1000))*1000000),"no data")</f>
        <v>8745.53431593632</v>
      </c>
      <c r="AR35" s="111" t="n">
        <f aca="false">IF(S35&gt;0,S35/24, "no data")</f>
        <v>138.791666666667</v>
      </c>
      <c r="AS35" s="222"/>
      <c r="AT35" s="95" t="n">
        <v>21</v>
      </c>
      <c r="AU35" s="112" t="n">
        <v>56</v>
      </c>
      <c r="AV35" s="112" t="n">
        <v>0</v>
      </c>
      <c r="AW35" s="95" t="n">
        <v>0</v>
      </c>
      <c r="AX35" s="112" t="n">
        <v>28</v>
      </c>
      <c r="AY35" s="95" t="n">
        <v>1440</v>
      </c>
      <c r="AZ35" s="95" t="n">
        <v>0</v>
      </c>
      <c r="BA35" s="227"/>
      <c r="BB35" s="113" t="n">
        <v>220</v>
      </c>
      <c r="BC35" s="113" t="n">
        <v>1047</v>
      </c>
      <c r="BD35" s="113" t="n">
        <v>685</v>
      </c>
      <c r="BE35" s="113" t="n">
        <f aca="false">BC35-BB35</f>
        <v>827</v>
      </c>
      <c r="BF35" s="113" t="n">
        <f aca="false">AQ35</f>
        <v>8745.53431593632</v>
      </c>
      <c r="BG35" s="173" t="n">
        <f aca="false">BD35/24</f>
        <v>28.5416666666667</v>
      </c>
      <c r="BH35" s="115" t="n">
        <v>0.078</v>
      </c>
      <c r="BI35" s="116" t="n">
        <v>1.002</v>
      </c>
      <c r="BJ35" s="117" t="n">
        <v>29.27</v>
      </c>
      <c r="BK35" s="118" t="n">
        <v>6</v>
      </c>
      <c r="BL35" s="118" t="n">
        <v>20.74</v>
      </c>
      <c r="BM35" s="118" t="n">
        <v>27.8</v>
      </c>
      <c r="BN35" s="113" t="n">
        <v>999.5</v>
      </c>
      <c r="BO35" s="118" t="n">
        <v>50.09</v>
      </c>
      <c r="BP35" s="119" t="n">
        <v>0.9203</v>
      </c>
      <c r="BQ35" s="118" t="n">
        <v>95.31</v>
      </c>
      <c r="BR35" s="117" t="n">
        <v>87.02</v>
      </c>
      <c r="BS35" s="113" t="n">
        <v>11844</v>
      </c>
      <c r="BT35" s="113" t="n">
        <v>11443</v>
      </c>
      <c r="BU35" s="224" t="n">
        <f aca="false">BT35-BS35</f>
        <v>-401</v>
      </c>
      <c r="BV35" s="113" t="n">
        <f aca="false">BH35+BI35</f>
        <v>1.08</v>
      </c>
      <c r="BW35" s="114" t="n">
        <v>3.33</v>
      </c>
      <c r="BX35" s="114" t="n">
        <v>24</v>
      </c>
      <c r="BZ35" s="114" t="n">
        <v>4.2</v>
      </c>
      <c r="CA35" s="114" t="n">
        <v>4.47</v>
      </c>
      <c r="CC35" s="114" t="n">
        <v>2</v>
      </c>
      <c r="CD35" s="114" t="n">
        <v>4.25</v>
      </c>
      <c r="CE35" s="114" t="n">
        <v>2.1</v>
      </c>
      <c r="CF35" s="114" t="n">
        <v>0</v>
      </c>
    </row>
    <row r="36" customFormat="false" ht="15" hidden="false" customHeight="false" outlineLevel="0" collapsed="false">
      <c r="A36" s="243"/>
      <c r="B36" s="91" t="n">
        <v>43370</v>
      </c>
      <c r="C36" s="92" t="n">
        <v>88.2</v>
      </c>
      <c r="D36" s="93" t="n">
        <v>0.604</v>
      </c>
      <c r="E36" s="94" t="n">
        <v>73.5</v>
      </c>
      <c r="F36" s="95" t="n">
        <v>102</v>
      </c>
      <c r="G36" s="95" t="n">
        <v>77</v>
      </c>
      <c r="H36" s="96" t="n">
        <v>0</v>
      </c>
      <c r="I36" s="96" t="n">
        <v>0</v>
      </c>
      <c r="J36" s="96" t="n">
        <v>24</v>
      </c>
      <c r="K36" s="96" t="n">
        <v>0</v>
      </c>
      <c r="L36" s="97" t="n">
        <v>24</v>
      </c>
      <c r="M36" s="97" t="n">
        <v>0</v>
      </c>
      <c r="N36" s="97" t="n">
        <v>0</v>
      </c>
      <c r="O36" s="97" t="n">
        <v>0</v>
      </c>
      <c r="P36" s="97" t="n">
        <v>0</v>
      </c>
      <c r="Q36" s="112" t="n">
        <v>0</v>
      </c>
      <c r="R36" s="203" t="n">
        <v>3517</v>
      </c>
      <c r="S36" s="112" t="n">
        <v>3093</v>
      </c>
      <c r="T36" s="112" t="n">
        <v>1608</v>
      </c>
      <c r="U36" s="112" t="n">
        <v>1608</v>
      </c>
      <c r="V36" s="216" t="n">
        <v>1687</v>
      </c>
      <c r="W36" s="96" t="n">
        <v>42</v>
      </c>
      <c r="X36" s="96" t="n">
        <v>0</v>
      </c>
      <c r="Y36" s="96" t="n">
        <v>44</v>
      </c>
      <c r="Z36" s="221" t="n">
        <v>0</v>
      </c>
      <c r="AA36" s="221" t="n">
        <v>57</v>
      </c>
      <c r="AB36" s="97" t="n">
        <v>0</v>
      </c>
      <c r="AC36" s="100" t="n">
        <f aca="false">V36-U36+AZ36</f>
        <v>79</v>
      </c>
      <c r="AD36" s="101" t="n">
        <f aca="false">U36-T36</f>
        <v>0</v>
      </c>
      <c r="AE36" s="95" t="n">
        <v>72</v>
      </c>
      <c r="AF36" s="102" t="n">
        <f aca="false">IF(AE36&gt;0, V36/(AE36*24),"no data")</f>
        <v>0.976273148148148</v>
      </c>
      <c r="AG36" s="103" t="n">
        <f aca="false">IF(R36&gt;0,R36/24,"no data")</f>
        <v>146.541666666667</v>
      </c>
      <c r="AH36" s="102" t="n">
        <f aca="false">IF(U36&gt;0,(U36/R36),"no data")</f>
        <v>0.457207847597384</v>
      </c>
      <c r="AI36" s="104" t="n">
        <f aca="false">IF(U36&gt;0,(1440-((W36*X36)+(Y36*Z36)+(AA36*AB36))/(W36+Y36+AA36))/1440,"no data")</f>
        <v>1</v>
      </c>
      <c r="AJ36" s="105" t="n">
        <f aca="false">IF(U36&gt;0,(1440-((X36*W36+AT36*AU36)+(Z36*Y36+AV36*AW36)+(AA36*AB36+AX36*AY36))/(W36+Y36+AA36))/1440,"no data")</f>
        <v>0.79020979020979</v>
      </c>
      <c r="AK36" s="210" t="n">
        <v>8.51</v>
      </c>
      <c r="AL36" s="254" t="n">
        <v>168.8</v>
      </c>
      <c r="AM36" s="94" t="n">
        <f aca="false">AK36*AL36</f>
        <v>1436.488</v>
      </c>
      <c r="AN36" s="210" t="n">
        <v>12.541</v>
      </c>
      <c r="AO36" s="254" t="n">
        <v>999.608733077706</v>
      </c>
      <c r="AP36" s="109" t="n">
        <f aca="false">AN36*AO36</f>
        <v>12536.0931215275</v>
      </c>
      <c r="AQ36" s="130" t="n">
        <f aca="false">IF(U36&gt;0,((((AK36*AL36)+(AN36*AO36))/(U36*1000))*1000000),"no data")</f>
        <v>8689.41612035293</v>
      </c>
      <c r="AR36" s="111" t="n">
        <f aca="false">IF(S36&gt;0,S36/24, "no data")</f>
        <v>128.875</v>
      </c>
      <c r="AS36" s="222"/>
      <c r="AT36" s="95" t="n">
        <v>0</v>
      </c>
      <c r="AU36" s="112" t="n">
        <v>0</v>
      </c>
      <c r="AV36" s="112" t="n">
        <v>0</v>
      </c>
      <c r="AW36" s="95" t="n">
        <v>0</v>
      </c>
      <c r="AX36" s="112" t="n">
        <v>30</v>
      </c>
      <c r="AY36" s="95" t="n">
        <v>1440</v>
      </c>
      <c r="AZ36" s="95" t="n">
        <v>0</v>
      </c>
      <c r="BA36" s="227"/>
      <c r="BB36" s="113" t="n">
        <v>0</v>
      </c>
      <c r="BC36" s="113" t="n">
        <v>1045</v>
      </c>
      <c r="BD36" s="113" t="n">
        <v>642</v>
      </c>
      <c r="BE36" s="113" t="n">
        <f aca="false">BC36-BB36</f>
        <v>1045</v>
      </c>
      <c r="BF36" s="113" t="n">
        <f aca="false">AQ36</f>
        <v>8689.41612035293</v>
      </c>
      <c r="BG36" s="173" t="n">
        <f aca="false">BD36/24</f>
        <v>26.75</v>
      </c>
      <c r="BH36" s="115" t="n">
        <v>0</v>
      </c>
      <c r="BI36" s="116" t="n">
        <v>1.661</v>
      </c>
      <c r="BJ36" s="117" t="n">
        <v>0</v>
      </c>
      <c r="BK36" s="118" t="n">
        <v>0</v>
      </c>
      <c r="BL36" s="118" t="n">
        <v>21.05</v>
      </c>
      <c r="BM36" s="118" t="n">
        <v>29.9</v>
      </c>
      <c r="BN36" s="113" t="n">
        <v>994.5</v>
      </c>
      <c r="BO36" s="118" t="n">
        <v>50.09</v>
      </c>
      <c r="BP36" s="119" t="n">
        <v>0.9217</v>
      </c>
      <c r="BQ36" s="118" t="n">
        <v>0</v>
      </c>
      <c r="BR36" s="117" t="n">
        <v>86.98</v>
      </c>
      <c r="BS36" s="113" t="n">
        <v>0</v>
      </c>
      <c r="BT36" s="113" t="n">
        <v>11585</v>
      </c>
      <c r="BU36" s="224" t="n">
        <f aca="false">BT36-BS36</f>
        <v>11585</v>
      </c>
      <c r="BV36" s="113" t="n">
        <f aca="false">BH36+BI36</f>
        <v>1.661</v>
      </c>
      <c r="BW36" s="114" t="n">
        <v>0</v>
      </c>
      <c r="BX36" s="114" t="n">
        <v>24</v>
      </c>
      <c r="BZ36" s="114" t="n">
        <v>0</v>
      </c>
      <c r="CA36" s="114" t="n">
        <v>0</v>
      </c>
      <c r="CC36" s="114" t="n">
        <v>0</v>
      </c>
      <c r="CD36" s="114" t="n">
        <v>0</v>
      </c>
      <c r="CE36" s="114" t="n">
        <v>2</v>
      </c>
      <c r="CF36" s="114" t="n">
        <v>0</v>
      </c>
    </row>
    <row r="37" customFormat="false" ht="15" hidden="false" customHeight="false" outlineLevel="0" collapsed="false">
      <c r="A37" s="243"/>
      <c r="B37" s="91" t="n">
        <v>43371</v>
      </c>
      <c r="C37" s="92" t="n">
        <v>87</v>
      </c>
      <c r="D37" s="93" t="n">
        <v>0.53</v>
      </c>
      <c r="E37" s="94" t="n">
        <v>68</v>
      </c>
      <c r="F37" s="95" t="n">
        <v>102</v>
      </c>
      <c r="G37" s="95" t="n">
        <v>79</v>
      </c>
      <c r="H37" s="96" t="n">
        <v>0</v>
      </c>
      <c r="I37" s="96" t="n">
        <v>0</v>
      </c>
      <c r="J37" s="96" t="n">
        <v>21</v>
      </c>
      <c r="K37" s="96" t="n">
        <v>38</v>
      </c>
      <c r="L37" s="97" t="n">
        <v>24</v>
      </c>
      <c r="M37" s="97" t="n">
        <v>0</v>
      </c>
      <c r="N37" s="97" t="n">
        <v>1</v>
      </c>
      <c r="O37" s="97" t="n">
        <v>15</v>
      </c>
      <c r="P37" s="97" t="n">
        <v>0</v>
      </c>
      <c r="Q37" s="95" t="n">
        <v>0</v>
      </c>
      <c r="R37" s="203" t="n">
        <v>3527</v>
      </c>
      <c r="S37" s="112" t="n">
        <v>3488</v>
      </c>
      <c r="T37" s="112" t="n">
        <v>1542</v>
      </c>
      <c r="U37" s="112" t="n">
        <v>1550</v>
      </c>
      <c r="V37" s="216" t="n">
        <v>1625</v>
      </c>
      <c r="W37" s="96" t="n">
        <v>42</v>
      </c>
      <c r="X37" s="96" t="n">
        <v>0</v>
      </c>
      <c r="Y37" s="96" t="n">
        <v>44</v>
      </c>
      <c r="Z37" s="221" t="n">
        <v>0</v>
      </c>
      <c r="AA37" s="221" t="n">
        <v>57</v>
      </c>
      <c r="AB37" s="97" t="n">
        <v>0</v>
      </c>
      <c r="AC37" s="100" t="n">
        <f aca="false">V37-U37+AZ37</f>
        <v>77</v>
      </c>
      <c r="AD37" s="101" t="n">
        <f aca="false">U37-T37</f>
        <v>8</v>
      </c>
      <c r="AE37" s="95" t="n">
        <v>73</v>
      </c>
      <c r="AF37" s="102" t="n">
        <f aca="false">IF(AE37&gt;0, V37/(AE37*24),"no data")</f>
        <v>0.927511415525114</v>
      </c>
      <c r="AG37" s="103" t="n">
        <f aca="false">IF(R37&gt;0,R37/24,"no data")</f>
        <v>146.958333333333</v>
      </c>
      <c r="AH37" s="102" t="n">
        <f aca="false">IF(U37&gt;0,(U37/R37),"no data")</f>
        <v>0.439466969095549</v>
      </c>
      <c r="AI37" s="104" t="n">
        <f aca="false">IF(U37&gt;0,(1440-((W37*X37)+(Y37*Z37)+(AA37*AB37))/(W37+Y37+AA37))/1440,"no data")</f>
        <v>1</v>
      </c>
      <c r="AJ37" s="105" t="n">
        <f aca="false">IF(U37&gt;0,(1440-((X37*W37+AT37*AU37)+(Z37*Y37+AV37*AW37)+(AA37*AB37+AX37*AY37))/(W37+Y37+AA37))/1440,"no data")</f>
        <v>0.799655205905206</v>
      </c>
      <c r="AK37" s="210" t="n">
        <v>8.185</v>
      </c>
      <c r="AL37" s="211" t="n">
        <v>170.16</v>
      </c>
      <c r="AM37" s="94" t="n">
        <f aca="false">AK37*AL37</f>
        <v>1392.7596</v>
      </c>
      <c r="AN37" s="210" t="n">
        <v>12.104</v>
      </c>
      <c r="AO37" s="225" t="n">
        <v>996.331023236853</v>
      </c>
      <c r="AP37" s="109" t="n">
        <f aca="false">AN37*AO37</f>
        <v>12059.5907052589</v>
      </c>
      <c r="AQ37" s="130" t="n">
        <f aca="false">IF(U37&gt;0,((((AK37*AL37)+(AN37*AO37))/(U37*1000))*1000000),"no data")</f>
        <v>8678.93568081217</v>
      </c>
      <c r="AR37" s="111" t="n">
        <f aca="false">IF(S37&gt;0,S37/24, "no data")</f>
        <v>145.333333333333</v>
      </c>
      <c r="AS37" s="222"/>
      <c r="AT37" s="95" t="n">
        <v>0</v>
      </c>
      <c r="AU37" s="112" t="n">
        <v>0</v>
      </c>
      <c r="AV37" s="112" t="n">
        <v>5</v>
      </c>
      <c r="AW37" s="95" t="n">
        <v>67</v>
      </c>
      <c r="AX37" s="112" t="n">
        <v>30</v>
      </c>
      <c r="AY37" s="95" t="n">
        <v>1364</v>
      </c>
      <c r="AZ37" s="95" t="n">
        <v>2</v>
      </c>
      <c r="BA37" s="227"/>
      <c r="BB37" s="113" t="n">
        <v>0</v>
      </c>
      <c r="BC37" s="113" t="n">
        <v>1004</v>
      </c>
      <c r="BD37" s="113" t="n">
        <v>621</v>
      </c>
      <c r="BE37" s="113" t="n">
        <f aca="false">BC37-BB37</f>
        <v>1004</v>
      </c>
      <c r="BF37" s="113" t="n">
        <f aca="false">AQ37</f>
        <v>8678.93568081217</v>
      </c>
      <c r="BG37" s="173" t="n">
        <f aca="false">BD37/24</f>
        <v>25.875</v>
      </c>
      <c r="BH37" s="115" t="n">
        <v>0</v>
      </c>
      <c r="BI37" s="116" t="n">
        <v>1.594</v>
      </c>
      <c r="BJ37" s="117" t="n">
        <v>0</v>
      </c>
      <c r="BK37" s="118" t="n">
        <v>0</v>
      </c>
      <c r="BL37" s="118" t="n">
        <v>20.09</v>
      </c>
      <c r="BM37" s="118" t="n">
        <v>26.3</v>
      </c>
      <c r="BN37" s="113" t="n">
        <v>995.1</v>
      </c>
      <c r="BO37" s="118" t="n">
        <v>50.11</v>
      </c>
      <c r="BP37" s="119" t="n">
        <v>0.9216</v>
      </c>
      <c r="BQ37" s="118" t="n">
        <v>0</v>
      </c>
      <c r="BR37" s="117" t="n">
        <v>86.8</v>
      </c>
      <c r="BS37" s="113" t="n">
        <v>0</v>
      </c>
      <c r="BT37" s="113" t="n">
        <v>11503</v>
      </c>
      <c r="BU37" s="224" t="n">
        <f aca="false">BT37-BS37</f>
        <v>11503</v>
      </c>
      <c r="BV37" s="113" t="n">
        <f aca="false">BH37+BI37</f>
        <v>1.594</v>
      </c>
      <c r="BW37" s="114" t="n">
        <v>0</v>
      </c>
      <c r="BX37" s="114" t="n">
        <v>21.7</v>
      </c>
      <c r="BZ37" s="114" t="n">
        <v>0</v>
      </c>
      <c r="CA37" s="114" t="n">
        <v>0</v>
      </c>
      <c r="CC37" s="114" t="n">
        <v>0</v>
      </c>
      <c r="CD37" s="114" t="n">
        <v>0</v>
      </c>
      <c r="CE37" s="114" t="n">
        <v>2.1</v>
      </c>
      <c r="CF37" s="114" t="n">
        <v>-0.4</v>
      </c>
    </row>
    <row r="38" customFormat="false" ht="15" hidden="false" customHeight="false" outlineLevel="0" collapsed="false">
      <c r="A38" s="243"/>
      <c r="B38" s="91" t="n">
        <v>43372</v>
      </c>
      <c r="C38" s="92" t="n">
        <v>83</v>
      </c>
      <c r="D38" s="93" t="n">
        <v>0.62</v>
      </c>
      <c r="E38" s="94" t="n">
        <v>72</v>
      </c>
      <c r="F38" s="95" t="n">
        <v>93</v>
      </c>
      <c r="G38" s="95" t="n">
        <v>72</v>
      </c>
      <c r="H38" s="96" t="n">
        <v>0</v>
      </c>
      <c r="I38" s="96" t="n">
        <v>0</v>
      </c>
      <c r="J38" s="96" t="n">
        <v>0</v>
      </c>
      <c r="K38" s="96" t="n">
        <v>0</v>
      </c>
      <c r="L38" s="97" t="n">
        <v>24</v>
      </c>
      <c r="M38" s="97" t="n">
        <v>0</v>
      </c>
      <c r="N38" s="97" t="n">
        <v>24</v>
      </c>
      <c r="O38" s="97" t="n">
        <v>0</v>
      </c>
      <c r="P38" s="97" t="n">
        <v>0</v>
      </c>
      <c r="Q38" s="92" t="n">
        <v>0</v>
      </c>
      <c r="R38" s="203" t="n">
        <v>3567</v>
      </c>
      <c r="S38" s="112" t="n">
        <v>3571</v>
      </c>
      <c r="T38" s="112" t="n">
        <v>0</v>
      </c>
      <c r="U38" s="112" t="n">
        <v>0</v>
      </c>
      <c r="V38" s="216" t="n">
        <v>0</v>
      </c>
      <c r="W38" s="96" t="n">
        <v>42</v>
      </c>
      <c r="X38" s="96" t="n">
        <v>0</v>
      </c>
      <c r="Y38" s="96" t="n">
        <v>44</v>
      </c>
      <c r="Z38" s="221" t="n">
        <v>0</v>
      </c>
      <c r="AA38" s="221" t="n">
        <v>57</v>
      </c>
      <c r="AB38" s="97" t="n">
        <v>0</v>
      </c>
      <c r="AC38" s="100" t="n">
        <f aca="false">V38-U38+AZ38</f>
        <v>19</v>
      </c>
      <c r="AD38" s="101" t="n">
        <f aca="false">U38-T38</f>
        <v>0</v>
      </c>
      <c r="AE38" s="95" t="n">
        <v>0</v>
      </c>
      <c r="AF38" s="102" t="str">
        <f aca="false">IF(AE38&gt;0, V38/(AE38*24),"no data")</f>
        <v>no data</v>
      </c>
      <c r="AG38" s="103" t="n">
        <f aca="false">IF(R38&gt;0,R38/24,"no data")</f>
        <v>148.625</v>
      </c>
      <c r="AH38" s="102" t="str">
        <f aca="false">IF(U38&gt;0,(U38/R38),"no data")</f>
        <v>no data</v>
      </c>
      <c r="AI38" s="104" t="str">
        <f aca="false">IF(U38&gt;0,(1440-((W38*X38)+(Y38*Z38)+(AA38*AB38))/(W38+Y38+AA38))/1440,"no data")</f>
        <v>no data</v>
      </c>
      <c r="AJ38" s="105" t="str">
        <f aca="false">IF(U38&gt;0,(1440-((X38*W38+AT38*AU38)+(Z38*Y38+AV38*AW38)+(AA38*AB38+AX38*AY38))/(W38+Y38+AA38))/1440,"no data")</f>
        <v>no data</v>
      </c>
      <c r="AK38" s="210" t="n">
        <v>0</v>
      </c>
      <c r="AL38" s="211" t="n">
        <v>0</v>
      </c>
      <c r="AM38" s="94" t="n">
        <f aca="false">AK38*AL38</f>
        <v>0</v>
      </c>
      <c r="AN38" s="210" t="n">
        <v>0</v>
      </c>
      <c r="AO38" s="225" t="n">
        <v>0</v>
      </c>
      <c r="AP38" s="109" t="n">
        <f aca="false">AN38*AO38</f>
        <v>0</v>
      </c>
      <c r="AQ38" s="130" t="str">
        <f aca="false">IF(U38&gt;0,((((AK38*AL38)+(AN38*AO38))/(U38*1000))*1000000),"no data")</f>
        <v>no data</v>
      </c>
      <c r="AR38" s="111" t="n">
        <f aca="false">IF(S38&gt;0,S38/24, "no data")</f>
        <v>148.791666666667</v>
      </c>
      <c r="AS38" s="222"/>
      <c r="AT38" s="95" t="n">
        <v>0</v>
      </c>
      <c r="AU38" s="112" t="n">
        <v>0</v>
      </c>
      <c r="AV38" s="112" t="n">
        <v>0</v>
      </c>
      <c r="AW38" s="95" t="n">
        <v>0</v>
      </c>
      <c r="AX38" s="112" t="n">
        <v>0</v>
      </c>
      <c r="AY38" s="95" t="n">
        <v>0</v>
      </c>
      <c r="AZ38" s="95" t="n">
        <v>19</v>
      </c>
      <c r="BA38" s="227"/>
      <c r="BB38" s="113" t="n">
        <v>0</v>
      </c>
      <c r="BC38" s="113" t="n">
        <v>0</v>
      </c>
      <c r="BD38" s="113" t="n">
        <v>0</v>
      </c>
      <c r="BE38" s="113" t="n">
        <f aca="false">BC38-BB38</f>
        <v>0</v>
      </c>
      <c r="BF38" s="113" t="str">
        <f aca="false">AQ38</f>
        <v>no data</v>
      </c>
      <c r="BG38" s="173" t="n">
        <f aca="false">BD38/24</f>
        <v>0</v>
      </c>
      <c r="BH38" s="115" t="n">
        <v>0</v>
      </c>
      <c r="BI38" s="116" t="n">
        <v>0</v>
      </c>
      <c r="BJ38" s="117" t="n">
        <v>0</v>
      </c>
      <c r="BK38" s="118" t="n">
        <v>0</v>
      </c>
      <c r="BL38" s="118" t="n">
        <v>0</v>
      </c>
      <c r="BM38" s="118" t="n">
        <v>0</v>
      </c>
      <c r="BN38" s="113" t="n">
        <v>997</v>
      </c>
      <c r="BO38" s="118" t="n">
        <v>50.08</v>
      </c>
      <c r="BP38" s="119" t="n">
        <v>0</v>
      </c>
      <c r="BQ38" s="118" t="n">
        <v>0</v>
      </c>
      <c r="BR38" s="117" t="n">
        <v>0</v>
      </c>
      <c r="BS38" s="113" t="n">
        <v>0</v>
      </c>
      <c r="BT38" s="113" t="n">
        <v>0</v>
      </c>
      <c r="BU38" s="224" t="n">
        <f aca="false">BT38-BS38</f>
        <v>0</v>
      </c>
      <c r="BV38" s="113" t="n">
        <f aca="false">BH38+BI38</f>
        <v>0</v>
      </c>
      <c r="BW38" s="114" t="n">
        <v>0</v>
      </c>
      <c r="BX38" s="114" t="n">
        <v>0</v>
      </c>
      <c r="BZ38" s="114" t="n">
        <v>0</v>
      </c>
      <c r="CA38" s="114" t="n">
        <v>2.7</v>
      </c>
      <c r="CC38" s="114" t="n">
        <v>0</v>
      </c>
      <c r="CD38" s="114" t="n">
        <v>0</v>
      </c>
      <c r="CE38" s="114" t="n">
        <v>0</v>
      </c>
      <c r="CF38" s="114" t="n">
        <v>0</v>
      </c>
    </row>
    <row r="39" customFormat="false" ht="15" hidden="false" customHeight="false" outlineLevel="0" collapsed="false">
      <c r="A39" s="243"/>
      <c r="B39" s="91" t="n">
        <v>43373</v>
      </c>
      <c r="C39" s="92" t="n">
        <v>85.8</v>
      </c>
      <c r="D39" s="93" t="n">
        <v>0.612</v>
      </c>
      <c r="E39" s="94" t="n">
        <v>71.2</v>
      </c>
      <c r="F39" s="95" t="n">
        <v>96</v>
      </c>
      <c r="G39" s="95" t="n">
        <v>78</v>
      </c>
      <c r="H39" s="96" t="n">
        <v>0</v>
      </c>
      <c r="I39" s="96" t="n">
        <v>0</v>
      </c>
      <c r="J39" s="96" t="n">
        <v>0</v>
      </c>
      <c r="K39" s="96" t="n">
        <v>0</v>
      </c>
      <c r="L39" s="97" t="n">
        <v>24</v>
      </c>
      <c r="M39" s="97" t="n">
        <v>0</v>
      </c>
      <c r="N39" s="97" t="n">
        <v>24</v>
      </c>
      <c r="O39" s="97" t="n">
        <v>0</v>
      </c>
      <c r="P39" s="97" t="n">
        <v>0</v>
      </c>
      <c r="Q39" s="92" t="n">
        <v>0</v>
      </c>
      <c r="R39" s="203" t="n">
        <v>3536</v>
      </c>
      <c r="S39" s="112" t="n">
        <v>3540</v>
      </c>
      <c r="T39" s="112" t="n">
        <v>0</v>
      </c>
      <c r="U39" s="112" t="n">
        <v>0</v>
      </c>
      <c r="V39" s="216" t="n">
        <v>0</v>
      </c>
      <c r="W39" s="96" t="n">
        <v>42</v>
      </c>
      <c r="X39" s="96" t="n">
        <v>0</v>
      </c>
      <c r="Y39" s="96" t="n">
        <v>44</v>
      </c>
      <c r="Z39" s="221" t="n">
        <v>0</v>
      </c>
      <c r="AA39" s="221" t="n">
        <v>57</v>
      </c>
      <c r="AB39" s="97" t="n">
        <v>0</v>
      </c>
      <c r="AC39" s="100" t="n">
        <v>16</v>
      </c>
      <c r="AD39" s="101" t="n">
        <f aca="false">U39-T39</f>
        <v>0</v>
      </c>
      <c r="AE39" s="95" t="n">
        <v>0</v>
      </c>
      <c r="AF39" s="102" t="str">
        <f aca="false">IF(AE39&gt;0, V39/(AE39*24),"no data")</f>
        <v>no data</v>
      </c>
      <c r="AG39" s="103" t="n">
        <f aca="false">IF(R39&gt;0,R39/24,"no data")</f>
        <v>147.333333333333</v>
      </c>
      <c r="AH39" s="102" t="str">
        <f aca="false">IF(U39&gt;0,(U39/R39),"no data")</f>
        <v>no data</v>
      </c>
      <c r="AI39" s="104" t="str">
        <f aca="false">IF(U39&gt;0,(1440-((W39*X39)+(Y39*Z39)+(AA39*AB39))/(W39+Y39+AA39))/1440,"no data")</f>
        <v>no data</v>
      </c>
      <c r="AJ39" s="105" t="str">
        <f aca="false">IF(U39&gt;0,(1440-((X39*W39+AT39*AU39)+(Z39*Y39+AV39*AW39)+(AA39*AB39+AX39*AY39))/(W39+Y39+AA39))/1440,"no data")</f>
        <v>no data</v>
      </c>
      <c r="AK39" s="210" t="n">
        <v>0</v>
      </c>
      <c r="AL39" s="211" t="n">
        <v>0</v>
      </c>
      <c r="AM39" s="94" t="n">
        <f aca="false">AK39*AL39</f>
        <v>0</v>
      </c>
      <c r="AN39" s="210" t="n">
        <v>0</v>
      </c>
      <c r="AO39" s="228" t="n">
        <v>0</v>
      </c>
      <c r="AP39" s="109" t="n">
        <f aca="false">AN39*AO39</f>
        <v>0</v>
      </c>
      <c r="AQ39" s="130" t="str">
        <f aca="false">IF(U39&gt;0,((((AK39*AL39)+(AN39*AO39))/(U39*1000))*1000000),"no data")</f>
        <v>no data</v>
      </c>
      <c r="AR39" s="111" t="n">
        <f aca="false">IF(S39&gt;0,S39/24, "no data")</f>
        <v>147.5</v>
      </c>
      <c r="AS39" s="222"/>
      <c r="AT39" s="95" t="n">
        <v>0</v>
      </c>
      <c r="AU39" s="112" t="n">
        <v>0</v>
      </c>
      <c r="AV39" s="112" t="n">
        <v>0</v>
      </c>
      <c r="AW39" s="95" t="n">
        <v>0</v>
      </c>
      <c r="AX39" s="112" t="n">
        <v>0</v>
      </c>
      <c r="AY39" s="95" t="n">
        <v>0</v>
      </c>
      <c r="AZ39" s="95" t="n">
        <v>16</v>
      </c>
      <c r="BA39" s="227"/>
      <c r="BB39" s="113" t="n">
        <v>0</v>
      </c>
      <c r="BC39" s="113" t="n">
        <v>0</v>
      </c>
      <c r="BD39" s="113" t="n">
        <v>0</v>
      </c>
      <c r="BE39" s="113" t="n">
        <f aca="false">BC39-BB39</f>
        <v>0</v>
      </c>
      <c r="BF39" s="113" t="str">
        <f aca="false">AQ39</f>
        <v>no data</v>
      </c>
      <c r="BG39" s="173" t="n">
        <f aca="false">BD39/24</f>
        <v>0</v>
      </c>
      <c r="BH39" s="115" t="n">
        <v>0</v>
      </c>
      <c r="BI39" s="116" t="n">
        <v>0</v>
      </c>
      <c r="BJ39" s="117" t="n">
        <v>0</v>
      </c>
      <c r="BK39" s="118" t="n">
        <v>0</v>
      </c>
      <c r="BL39" s="118" t="n">
        <v>0</v>
      </c>
      <c r="BM39" s="118" t="n">
        <v>0</v>
      </c>
      <c r="BN39" s="113" t="n">
        <v>996.04</v>
      </c>
      <c r="BO39" s="118" t="n">
        <v>50.07</v>
      </c>
      <c r="BP39" s="119" t="n">
        <v>0</v>
      </c>
      <c r="BQ39" s="118" t="n">
        <v>0</v>
      </c>
      <c r="BR39" s="117" t="n">
        <v>0</v>
      </c>
      <c r="BS39" s="113" t="n">
        <v>0</v>
      </c>
      <c r="BT39" s="113" t="n">
        <v>0</v>
      </c>
      <c r="BU39" s="224" t="n">
        <f aca="false">BT39-BS39</f>
        <v>0</v>
      </c>
      <c r="BV39" s="113" t="n">
        <f aca="false">BH39+BI39</f>
        <v>0</v>
      </c>
      <c r="BW39" s="114" t="n">
        <v>0</v>
      </c>
      <c r="BX39" s="114" t="n">
        <v>0</v>
      </c>
      <c r="BZ39" s="114" t="n">
        <v>0</v>
      </c>
      <c r="CA39" s="114" t="n">
        <v>0</v>
      </c>
      <c r="CC39" s="114" t="n">
        <v>0</v>
      </c>
      <c r="CD39" s="114" t="n">
        <v>0</v>
      </c>
      <c r="CE39" s="114" t="n">
        <v>0</v>
      </c>
      <c r="CF39" s="114" t="n">
        <v>0</v>
      </c>
    </row>
    <row r="40" customFormat="false" ht="15" hidden="false" customHeight="false" outlineLevel="0" collapsed="false">
      <c r="A40" s="305"/>
      <c r="B40" s="306" t="s">
        <v>156</v>
      </c>
      <c r="C40" s="307" t="n">
        <f aca="false">AVERAGE(C10:C39)</f>
        <v>88.2773333333333</v>
      </c>
      <c r="D40" s="307" t="n">
        <f aca="false">AVERAGE(D10:D39)*100</f>
        <v>64.9423333333333</v>
      </c>
      <c r="E40" s="307" t="n">
        <f aca="false">AVERAGE(E10:E39)</f>
        <v>75.298</v>
      </c>
      <c r="F40" s="307" t="n">
        <f aca="false">AVERAGE(F10:F39)</f>
        <v>98.2333333333333</v>
      </c>
      <c r="G40" s="307" t="n">
        <f aca="false">AVERAGE(G10:G39)</f>
        <v>79.7666666666667</v>
      </c>
      <c r="H40" s="307" t="n">
        <f aca="false">SUM(H10:H39)+(INT(SUM(I10:I39)/60))</f>
        <v>569</v>
      </c>
      <c r="I40" s="307" t="n">
        <f aca="false">SUM(I10:I39)-(INT(SUM(I10:I39)/60)*60)</f>
        <v>13</v>
      </c>
      <c r="J40" s="307" t="n">
        <f aca="false">SUM(J10:J39)+(INT(SUM(K10:K39)/60))</f>
        <v>669</v>
      </c>
      <c r="K40" s="307" t="n">
        <f aca="false">SUM(K7:K37)-(INT(SUM(K7:K37)/60)*60)</f>
        <v>38</v>
      </c>
      <c r="L40" s="307" t="n">
        <f aca="false">SUM(L10:L39)-(INT(SUM(L10:L39)/60)*60)</f>
        <v>26</v>
      </c>
      <c r="M40" s="307" t="n">
        <f aca="false">SUM(M10:M39)-(INT(SUM(M10:M39)/60)*60)</f>
        <v>15</v>
      </c>
      <c r="N40" s="307" t="n">
        <f aca="false">SUM(N10:N39)-(INT(SUM(N10:N39)/60)*60)</f>
        <v>49</v>
      </c>
      <c r="O40" s="307" t="n">
        <f aca="false">SUM(O10:O39)-(INT(SUM(O10:O39)/60)*60)</f>
        <v>15</v>
      </c>
      <c r="P40" s="307" t="n">
        <f aca="false">SUM(P10:P39)-(INT(SUM(P10:P39)/60)*60)</f>
        <v>26</v>
      </c>
      <c r="Q40" s="307" t="n">
        <f aca="false">SUM(Q10:Q39)-(INT(SUM(Q10:Q39)/60)*60)</f>
        <v>22</v>
      </c>
      <c r="R40" s="309" t="n">
        <f aca="false">SUM(R10:R39)</f>
        <v>105454</v>
      </c>
      <c r="S40" s="309" t="n">
        <f aca="false">SUM(S10:S39)</f>
        <v>92620</v>
      </c>
      <c r="T40" s="309" t="n">
        <f aca="false">SUM(T10:T39)</f>
        <v>78111</v>
      </c>
      <c r="U40" s="310" t="n">
        <v>76581.82</v>
      </c>
      <c r="V40" s="309" t="n">
        <f aca="false">SUM(V10:V39)</f>
        <v>79090</v>
      </c>
      <c r="W40" s="309" t="n">
        <f aca="false">SUM(W10:W39)</f>
        <v>1244</v>
      </c>
      <c r="X40" s="309" t="n">
        <f aca="false">SUM(X10:X39)</f>
        <v>0</v>
      </c>
      <c r="Y40" s="309" t="n">
        <f aca="false">SUM(Y10:Y39)</f>
        <v>1303</v>
      </c>
      <c r="Z40" s="309" t="n">
        <f aca="false">SUM(Z10:Z39)</f>
        <v>0</v>
      </c>
      <c r="AA40" s="309" t="n">
        <f aca="false">SUM(AA10:AA39)</f>
        <v>1711</v>
      </c>
      <c r="AB40" s="309" t="n">
        <f aca="false">SUM(AB10:AB39)</f>
        <v>0</v>
      </c>
      <c r="AC40" s="312" t="n">
        <f aca="false">V40-U40+AZ40</f>
        <v>2545.17999999999</v>
      </c>
      <c r="AD40" s="313" t="n">
        <f aca="false">(SUM($AD$10:$AD$39))</f>
        <v>-1696</v>
      </c>
      <c r="AE40" s="313" t="n">
        <f aca="false">AVERAGE(AE10:AE39)</f>
        <v>114.933333333333</v>
      </c>
      <c r="AF40" s="314" t="n">
        <f aca="false">AVERAGE(AF10:AF39)</f>
        <v>0.95717646298943</v>
      </c>
      <c r="AG40" s="315" t="n">
        <f aca="false">AVERAGE(AG10:AG39)</f>
        <v>146.463888888889</v>
      </c>
      <c r="AH40" s="314" t="n">
        <f aca="false">U40/R40</f>
        <v>0.72621067005519</v>
      </c>
      <c r="AI40" s="314" t="n">
        <f aca="false">AVERAGE(AI10:AI39)</f>
        <v>1</v>
      </c>
      <c r="AJ40" s="314" t="n">
        <f aca="false">AVERAGE(AJ10:AJ39)</f>
        <v>0.878032931362082</v>
      </c>
      <c r="AK40" s="316" t="n">
        <f aca="false">SUM(AK10:AK39)</f>
        <v>242.602</v>
      </c>
      <c r="AL40" s="315" t="n">
        <f aca="false">AVERAGE(AL10:AL39)</f>
        <v>180.932</v>
      </c>
      <c r="AM40" s="315" t="n">
        <f aca="false">SUM(AM10:AM39)</f>
        <v>47086.47546</v>
      </c>
      <c r="AN40" s="316" t="n">
        <f aca="false">SUM(AN10:AN39)</f>
        <v>623.62591</v>
      </c>
      <c r="AO40" s="315" t="n">
        <f aca="false">AVERAGE(AO10:AO39)</f>
        <v>926.054742760736</v>
      </c>
      <c r="AP40" s="315" t="n">
        <f aca="false">SUM(AP10:AP39)</f>
        <v>618482.987736972</v>
      </c>
      <c r="AQ40" s="317" t="n">
        <f aca="false">((AM40+AP40))/(U40*1000)*1000000</f>
        <v>8690.95907092534</v>
      </c>
      <c r="AR40" s="393" t="n">
        <f aca="false">AVERAGE(AR10:AR39)</f>
        <v>128.638888888889</v>
      </c>
      <c r="AS40" s="36"/>
      <c r="AT40" s="319" t="n">
        <f aca="false">SUM(AT10:AT39)</f>
        <v>74</v>
      </c>
      <c r="AU40" s="319" t="n">
        <f aca="false">SUM(AU10:AU39)</f>
        <v>152</v>
      </c>
      <c r="AV40" s="319" t="n">
        <f aca="false">SUM(AV10:AV39)</f>
        <v>5</v>
      </c>
      <c r="AW40" s="319" t="n">
        <f aca="false">SUM(AW10:AW39)</f>
        <v>67</v>
      </c>
      <c r="AX40" s="319" t="n">
        <f aca="false">SUM(AX10:AX39)</f>
        <v>515</v>
      </c>
      <c r="AY40" s="319" t="n">
        <f aca="false">SUM(AY10:AY39)</f>
        <v>38662</v>
      </c>
      <c r="AZ40" s="319" t="n">
        <f aca="false">SUM(AZ10:AZ39)</f>
        <v>37</v>
      </c>
      <c r="BA40" s="227"/>
      <c r="BB40" s="319" t="n">
        <f aca="false">SUM(BB10:BB39)</f>
        <v>23551</v>
      </c>
      <c r="BC40" s="319" t="n">
        <f aca="false">SUM(BC10:BC39)</f>
        <v>29088</v>
      </c>
      <c r="BD40" s="319" t="n">
        <f aca="false">SUM(BD10:BD39)</f>
        <v>26451</v>
      </c>
      <c r="BE40" s="5" t="n">
        <f aca="false">(BC40-BB40)</f>
        <v>5537</v>
      </c>
      <c r="BF40" s="321" t="n">
        <f aca="false">AQ40</f>
        <v>8690.95907092534</v>
      </c>
      <c r="BG40" s="321" t="n">
        <f aca="false">AVERAGE(BG10:BG39)</f>
        <v>36.7375</v>
      </c>
      <c r="BH40" s="321" t="n">
        <f aca="false">SUM(BH10:BH39)</f>
        <v>2.596</v>
      </c>
      <c r="BI40" s="321" t="n">
        <f aca="false">SUM(BI10:BI39)</f>
        <v>6.765</v>
      </c>
      <c r="BJ40" s="321" t="n">
        <f aca="false">AVERAGE(BJ10:BJ39)</f>
        <v>23.755</v>
      </c>
      <c r="BK40" s="321" t="n">
        <f aca="false">AVERAGE(BK10:BK39)</f>
        <v>20.1216666666667</v>
      </c>
      <c r="BL40" s="321" t="n">
        <f aca="false">AVERAGE(BL10:BL39)</f>
        <v>19.72</v>
      </c>
      <c r="BM40" s="321" t="n">
        <f aca="false">AVERAGE(BM10:BM39)</f>
        <v>26.425</v>
      </c>
      <c r="BN40" s="321" t="n">
        <f aca="false">AVERAGE(BN10:BN39)</f>
        <v>992.751333333334</v>
      </c>
      <c r="BO40" s="321" t="n">
        <f aca="false">AVERAGE(BO10:BO39)</f>
        <v>50.11</v>
      </c>
      <c r="BP40" s="321" t="n">
        <f aca="false">AVERAGE(BP10:BP39)</f>
        <v>0.866833333333334</v>
      </c>
      <c r="BQ40" s="321" t="n">
        <f aca="false">AVERAGE(BQ10:BQ39)</f>
        <v>83.3565517241379</v>
      </c>
      <c r="BR40" s="321" t="n">
        <f aca="false">AVERAGE(BR10:BR39)</f>
        <v>81.3186666666667</v>
      </c>
      <c r="BS40" s="321" t="n">
        <f aca="false">AVERAGE(BS10:BS39)</f>
        <v>10354.3793103448</v>
      </c>
      <c r="BT40" s="321" t="n">
        <f aca="false">AVERAGE(BT10:BT39)</f>
        <v>10956.1333333333</v>
      </c>
      <c r="BU40" s="5"/>
      <c r="BV40" s="322" t="n">
        <f aca="false">(SUM(BV10:BV39))</f>
        <v>9.361</v>
      </c>
      <c r="BW40" s="322" t="n">
        <f aca="false">(SUM(BW10:BW39))</f>
        <v>41.39</v>
      </c>
      <c r="BX40" s="322" t="n">
        <f aca="false">(SUM(BX10:BX39))</f>
        <v>102.28</v>
      </c>
      <c r="BZ40" s="322" t="n">
        <f aca="false">(SUM(BZ10:BZ39))</f>
        <v>566.69</v>
      </c>
      <c r="CA40" s="322" t="n">
        <f aca="false">(SUM(CA10:CA39))</f>
        <v>178.02</v>
      </c>
      <c r="CC40" s="322" t="n">
        <f aca="false">AVERAGE(CC10:CC39)</f>
        <v>1.78965517241379</v>
      </c>
      <c r="CD40" s="322" t="n">
        <f aca="false">AVERAGE(CD10:CD39)</f>
        <v>4.20862068965517</v>
      </c>
      <c r="CE40" s="322" t="n">
        <f aca="false">AVERAGE(CE10:CE39)</f>
        <v>1.93666666666667</v>
      </c>
      <c r="CF40" s="322" t="n">
        <f aca="false">AVERAGE(CF10:CF39)</f>
        <v>-0.0866666666666667</v>
      </c>
    </row>
    <row r="41" customFormat="false" ht="15.75" hidden="false" customHeight="false" outlineLevel="0" collapsed="false">
      <c r="A41" s="323"/>
      <c r="B41" s="324" t="s">
        <v>157</v>
      </c>
      <c r="C41" s="325" t="s">
        <v>158</v>
      </c>
      <c r="D41" s="326" t="s">
        <v>159</v>
      </c>
      <c r="E41" s="326"/>
      <c r="F41" s="327" t="s">
        <v>160</v>
      </c>
      <c r="G41" s="327" t="s">
        <v>161</v>
      </c>
      <c r="H41" s="327" t="s">
        <v>87</v>
      </c>
      <c r="I41" s="327" t="s">
        <v>88</v>
      </c>
      <c r="J41" s="327" t="s">
        <v>87</v>
      </c>
      <c r="K41" s="327" t="s">
        <v>88</v>
      </c>
      <c r="L41" s="327" t="s">
        <v>87</v>
      </c>
      <c r="M41" s="327" t="s">
        <v>88</v>
      </c>
      <c r="N41" s="327" t="s">
        <v>87</v>
      </c>
      <c r="O41" s="327" t="s">
        <v>88</v>
      </c>
      <c r="P41" s="327" t="s">
        <v>87</v>
      </c>
      <c r="Q41" s="327" t="s">
        <v>88</v>
      </c>
      <c r="R41" s="328" t="s">
        <v>164</v>
      </c>
      <c r="S41" s="328" t="s">
        <v>164</v>
      </c>
      <c r="T41" s="328" t="s">
        <v>164</v>
      </c>
      <c r="U41" s="328" t="s">
        <v>164</v>
      </c>
      <c r="V41" s="328" t="s">
        <v>164</v>
      </c>
      <c r="W41" s="328" t="s">
        <v>165</v>
      </c>
      <c r="X41" s="328" t="s">
        <v>166</v>
      </c>
      <c r="Y41" s="328" t="s">
        <v>167</v>
      </c>
      <c r="Z41" s="328" t="s">
        <v>166</v>
      </c>
      <c r="AA41" s="328" t="s">
        <v>167</v>
      </c>
      <c r="AB41" s="328" t="s">
        <v>166</v>
      </c>
      <c r="AC41" s="328" t="s">
        <v>168</v>
      </c>
      <c r="AD41" s="328" t="s">
        <v>169</v>
      </c>
      <c r="AE41" s="328" t="s">
        <v>170</v>
      </c>
      <c r="AF41" s="328" t="s">
        <v>171</v>
      </c>
      <c r="AG41" s="328" t="s">
        <v>172</v>
      </c>
      <c r="AH41" s="328" t="s">
        <v>172</v>
      </c>
      <c r="AI41" s="328"/>
      <c r="AJ41" s="328" t="s">
        <v>172</v>
      </c>
      <c r="AK41" s="328" t="s">
        <v>173</v>
      </c>
      <c r="AL41" s="328" t="s">
        <v>172</v>
      </c>
      <c r="AM41" s="328"/>
      <c r="AN41" s="328" t="s">
        <v>173</v>
      </c>
      <c r="AO41" s="328" t="s">
        <v>172</v>
      </c>
      <c r="AP41" s="329"/>
      <c r="AQ41" s="330" t="s">
        <v>172</v>
      </c>
      <c r="AR41" s="331"/>
      <c r="AS41" s="332"/>
      <c r="AZ41" s="333" t="s">
        <v>173</v>
      </c>
      <c r="BA41" s="227"/>
      <c r="BF41" s="334" t="str">
        <f aca="false">AQ41</f>
        <v>Avg.</v>
      </c>
      <c r="BS41" s="5"/>
      <c r="BT41" s="5"/>
      <c r="BU41" s="5"/>
    </row>
    <row r="42" customFormat="false" ht="15.75" hidden="false" customHeight="false" outlineLevel="0" collapsed="false">
      <c r="B42" s="336"/>
      <c r="C42" s="336"/>
      <c r="D42" s="336"/>
      <c r="E42" s="336"/>
      <c r="F42" s="336"/>
      <c r="G42" s="336"/>
      <c r="H42" s="336"/>
      <c r="I42" s="336"/>
      <c r="J42" s="336"/>
      <c r="K42" s="336"/>
      <c r="L42" s="336"/>
      <c r="M42" s="336"/>
      <c r="N42" s="336"/>
      <c r="O42" s="336"/>
      <c r="P42" s="336"/>
      <c r="Q42" s="336"/>
      <c r="R42" s="336"/>
      <c r="S42" s="336"/>
      <c r="T42" s="336"/>
      <c r="U42" s="336"/>
      <c r="V42" s="336"/>
      <c r="W42" s="336"/>
      <c r="X42" s="336"/>
      <c r="Y42" s="336"/>
      <c r="Z42" s="336"/>
      <c r="AA42" s="336"/>
      <c r="AB42" s="336"/>
      <c r="AC42" s="336"/>
      <c r="AD42" s="336"/>
      <c r="AE42" s="336"/>
      <c r="AF42" s="336"/>
      <c r="AG42" s="336"/>
      <c r="AH42" s="336"/>
      <c r="AI42" s="336"/>
      <c r="AJ42" s="336"/>
      <c r="AK42" s="336"/>
      <c r="AL42" s="336"/>
      <c r="AM42" s="338"/>
      <c r="AQ42" s="339"/>
      <c r="AR42" s="339"/>
      <c r="AW42" s="0" t="n">
        <f aca="false">AY42+40</f>
        <v>520</v>
      </c>
      <c r="AY42" s="0" t="n">
        <f aca="false">8*60</f>
        <v>480</v>
      </c>
      <c r="BA42" s="340"/>
      <c r="BB42" s="341"/>
      <c r="BC42" s="341"/>
      <c r="BD42" s="341"/>
      <c r="BE42" s="5"/>
      <c r="BS42" s="5"/>
      <c r="BT42" s="5"/>
      <c r="BU42" s="5"/>
    </row>
    <row r="43" customFormat="false" ht="60.75" hidden="false" customHeight="true" outlineLevel="0" collapsed="false">
      <c r="B43" s="342" t="s">
        <v>174</v>
      </c>
      <c r="C43" s="342" t="s">
        <v>175</v>
      </c>
      <c r="D43" s="342" t="s">
        <v>176</v>
      </c>
      <c r="E43" s="343"/>
      <c r="F43" s="342" t="s">
        <v>177</v>
      </c>
      <c r="G43" s="342"/>
      <c r="H43" s="342" t="s">
        <v>178</v>
      </c>
      <c r="I43" s="342"/>
      <c r="J43" s="342" t="s">
        <v>179</v>
      </c>
      <c r="K43" s="342"/>
      <c r="L43" s="342" t="s">
        <v>180</v>
      </c>
      <c r="M43" s="342"/>
      <c r="N43" s="342" t="s">
        <v>181</v>
      </c>
      <c r="O43" s="342"/>
      <c r="P43" s="342" t="s">
        <v>182</v>
      </c>
      <c r="Q43" s="342"/>
      <c r="R43" s="344" t="s">
        <v>183</v>
      </c>
      <c r="S43" s="345" t="s">
        <v>184</v>
      </c>
      <c r="T43" s="346" t="s">
        <v>185</v>
      </c>
      <c r="U43" s="342" t="s">
        <v>19</v>
      </c>
      <c r="V43" s="346" t="s">
        <v>20</v>
      </c>
      <c r="W43" s="342" t="s">
        <v>186</v>
      </c>
      <c r="X43" s="342" t="s">
        <v>22</v>
      </c>
      <c r="Y43" s="342" t="s">
        <v>187</v>
      </c>
      <c r="Z43" s="342" t="s">
        <v>24</v>
      </c>
      <c r="AA43" s="342" t="s">
        <v>26</v>
      </c>
      <c r="AB43" s="342" t="s">
        <v>25</v>
      </c>
      <c r="AC43" s="345" t="s">
        <v>27</v>
      </c>
      <c r="AD43" s="347" t="s">
        <v>152</v>
      </c>
      <c r="AE43" s="348" t="s">
        <v>29</v>
      </c>
      <c r="AF43" s="348" t="s">
        <v>30</v>
      </c>
      <c r="AG43" s="348" t="s">
        <v>188</v>
      </c>
      <c r="AH43" s="342" t="s">
        <v>189</v>
      </c>
      <c r="AI43" s="342" t="s">
        <v>33</v>
      </c>
      <c r="AJ43" s="349" t="s">
        <v>34</v>
      </c>
      <c r="AK43" s="346" t="s">
        <v>190</v>
      </c>
      <c r="AL43" s="350" t="s">
        <v>153</v>
      </c>
      <c r="AM43" s="350" t="s">
        <v>154</v>
      </c>
      <c r="AN43" s="346" t="s">
        <v>191</v>
      </c>
      <c r="AO43" s="350" t="s">
        <v>192</v>
      </c>
      <c r="AP43" s="350" t="s">
        <v>41</v>
      </c>
      <c r="AQ43" s="349" t="s">
        <v>193</v>
      </c>
      <c r="AR43" s="351"/>
      <c r="AS43" s="351"/>
      <c r="BA43" s="340"/>
      <c r="BB43" s="341"/>
      <c r="BC43" s="341"/>
      <c r="BD43" s="341"/>
      <c r="BE43" s="352"/>
      <c r="BS43" s="5"/>
      <c r="BT43" s="5"/>
      <c r="BU43" s="5"/>
      <c r="BV43" s="399" t="s">
        <v>298</v>
      </c>
    </row>
    <row r="44" customFormat="false" ht="15" hidden="false" customHeight="false" outlineLevel="0" collapsed="false">
      <c r="B44" s="353" t="s">
        <v>127</v>
      </c>
      <c r="C44" s="354" t="n">
        <f aca="false">IF(C7=0,"no data",AVERAGE(C7:C11))</f>
        <v>92.166</v>
      </c>
      <c r="D44" s="354" t="n">
        <f aca="false">IF(D7=0,"no data",AVERAGE(D7:D11))</f>
        <v>0.6353</v>
      </c>
      <c r="E44" s="354" t="n">
        <f aca="false">IF(E7=0,"no data",AVERAGE(E7:E11))</f>
        <v>77.578</v>
      </c>
      <c r="F44" s="354" t="n">
        <f aca="false">IF(F7=0,"no data",AVERAGE(F7:F11))</f>
        <v>100.84</v>
      </c>
      <c r="G44" s="354" t="n">
        <f aca="false">IF(G7=0,"no data",AVERAGE(G7:G11))</f>
        <v>84.12</v>
      </c>
      <c r="H44" s="354" t="n">
        <f aca="false">SUM(H7:H11)+INT(SUM(I7:I11)/60)</f>
        <v>120</v>
      </c>
      <c r="I44" s="354" t="n">
        <f aca="false">SUM(I7:I11)+INT(SUM(J7:J11)/60)</f>
        <v>2</v>
      </c>
      <c r="J44" s="354" t="n">
        <f aca="false">SUM(J7:J11)+INT(SUM(K7:K11)/60)</f>
        <v>120</v>
      </c>
      <c r="K44" s="354" t="n">
        <f aca="false">SUM(K7:K11)+INT(SUM(L7:L11)/60)</f>
        <v>0</v>
      </c>
      <c r="L44" s="354" t="n">
        <f aca="false">SUM(L7:L11)+INT(SUM(M7:M11)/60)</f>
        <v>0</v>
      </c>
      <c r="M44" s="354" t="n">
        <f aca="false">SUM(M7:M11)+INT(SUM(N7:N11)/60)</f>
        <v>0</v>
      </c>
      <c r="N44" s="354" t="n">
        <f aca="false">SUM(N7:N11)+INT(SUM(O7:O11)/60)</f>
        <v>0</v>
      </c>
      <c r="O44" s="354" t="n">
        <f aca="false">SUM(O7:O11)+INT(SUM(P7:P11)/60)</f>
        <v>0</v>
      </c>
      <c r="P44" s="354" t="n">
        <f aca="false">SUM(P7:P11)+INT(SUM(Q7:Q11)/60)</f>
        <v>0</v>
      </c>
      <c r="Q44" s="354" t="n">
        <f aca="false">SUM(Q7:Q11)+INT(SUM(R7:R11)/60)</f>
        <v>289</v>
      </c>
      <c r="R44" s="355" t="n">
        <f aca="false">IF(C7=0,"no data", AVERAGE(R7:R11))</f>
        <v>3476</v>
      </c>
      <c r="S44" s="355" t="n">
        <f aca="false">IF(D7=0,"no data", AVERAGE(S7:S11))</f>
        <v>2954.4</v>
      </c>
      <c r="T44" s="355" t="n">
        <f aca="false">IF(E7=0,"no data", AVERAGE(T7:T11))</f>
        <v>2954.4</v>
      </c>
      <c r="U44" s="355" t="n">
        <f aca="false">IF(F7=0,"no data", AVERAGE(U7:U11))</f>
        <v>2883.4</v>
      </c>
      <c r="V44" s="355" t="n">
        <f aca="false">IF(G7=0,"no data", AVERAGE(V7:V11))</f>
        <v>2981.6</v>
      </c>
      <c r="W44" s="355" t="n">
        <f aca="false">IF(H7=0,"no data", AVERAGE(W7:W11))</f>
        <v>40.8</v>
      </c>
      <c r="X44" s="358" t="str">
        <f aca="false">IF(AND(X7=0,X8=0,X9=0,X10=0,X11=0),"No outage",SUM(X5:X11))</f>
        <v>No outage</v>
      </c>
      <c r="Y44" s="357" t="n">
        <f aca="false">IF(Y7=0,"no data", AVERAGE(Y7:Y11))</f>
        <v>43</v>
      </c>
      <c r="Z44" s="358" t="str">
        <f aca="false">IF(AND(Z7=0,Z8=0,Z9=0,Z10=0,Z11=0),"No outage",SUM(Z5:Z11))</f>
        <v>No outage</v>
      </c>
      <c r="AA44" s="359" t="str">
        <f aca="false">IF(AND(AB7=0,AB8=0,AB9=0, AB10=0,AB11=0),"No outage",SUM(AB5:AB11))</f>
        <v>No outage</v>
      </c>
      <c r="AB44" s="359" t="n">
        <f aca="false">IF(AA7=0,"no data", AVERAGE(AA7:AA11))</f>
        <v>57</v>
      </c>
      <c r="AC44" s="359" t="str">
        <f aca="false">IF(AB7=0,"no data", AVERAGE(AB7:AB11))</f>
        <v>no data</v>
      </c>
      <c r="AD44" s="359" t="n">
        <f aca="false">IF(AC7=0,"no data", AVERAGE(AC7:AC11))</f>
        <v>98.2</v>
      </c>
      <c r="AE44" s="359" t="n">
        <f aca="false">IF(AD7=0,"no data", AVERAGE(AD7:AD11))</f>
        <v>-71</v>
      </c>
      <c r="AF44" s="359" t="n">
        <f aca="false">IF(AE7=0,"no data", AVERAGE(AE7:AE11))</f>
        <v>126.2</v>
      </c>
      <c r="AG44" s="359" t="n">
        <f aca="false">IF(AF7=0,"no data", AVERAGE(AF7:AF11))</f>
        <v>0.984426209223847</v>
      </c>
      <c r="AH44" s="359" t="n">
        <f aca="false">IF(AG7=0,"no data", AVERAGE(AG7:AG11))</f>
        <v>144.833333333333</v>
      </c>
      <c r="AI44" s="359" t="n">
        <f aca="false">IF(AH7=0,"no data", AVERAGE(AH7:AH11))</f>
        <v>0.829507258136239</v>
      </c>
      <c r="AJ44" s="359" t="n">
        <f aca="false">IF(AI7=0,"no data", AVERAGE(AI7:AI11))</f>
        <v>1</v>
      </c>
      <c r="AK44" s="359" t="n">
        <f aca="false">IF(AK7=0,"no data", SUM(AK7:AK11))</f>
        <v>45.672</v>
      </c>
      <c r="AL44" s="359" t="n">
        <f aca="false">IF(AL7=0,"no data", AVERAGE(AL7:AL11))</f>
        <v>204.186</v>
      </c>
      <c r="AM44" s="359" t="n">
        <f aca="false">AK44*AL44</f>
        <v>9325.582992</v>
      </c>
      <c r="AN44" s="359" t="n">
        <f aca="false">IF(AN7=0,"no data", SUM(AN7:AN11))</f>
        <v>117.63154</v>
      </c>
      <c r="AO44" s="359" t="n">
        <f aca="false">IF(AO7=0,"no data", AVERAGE(AO7:AO11))</f>
        <v>992.739765408428</v>
      </c>
      <c r="AP44" s="359" t="n">
        <f aca="false">AN44*AO44</f>
        <v>116777.507424232</v>
      </c>
      <c r="AQ44" s="361" t="n">
        <f aca="false">IF(AQ7=0,"no data", AVERAGE(AQ7:AQ11))</f>
        <v>8746.52358847418</v>
      </c>
      <c r="AR44" s="351"/>
      <c r="AS44" s="363"/>
      <c r="BA44" s="340"/>
      <c r="BB44" s="341"/>
      <c r="BC44" s="341"/>
      <c r="BD44" s="341"/>
      <c r="BS44" s="5"/>
      <c r="BT44" s="5"/>
      <c r="BU44" s="5"/>
    </row>
    <row r="45" customFormat="false" ht="15" hidden="false" customHeight="false" outlineLevel="0" collapsed="false">
      <c r="B45" s="353" t="s">
        <v>128</v>
      </c>
      <c r="C45" s="364" t="n">
        <f aca="false">IF(C12=0,"no data", AVERAGE(C12:C18))</f>
        <v>91.2714285714286</v>
      </c>
      <c r="D45" s="365" t="n">
        <f aca="false">IF(D12=0,"no data", AVERAGE(D12:D18))</f>
        <v>0.651742857142857</v>
      </c>
      <c r="E45" s="358" t="n">
        <f aca="false">IF(E12=0,"no data", AVERAGE(E12:E18))</f>
        <v>77.8285714285714</v>
      </c>
      <c r="F45" s="364" t="n">
        <f aca="false">IF(F12=0,"no data", AVERAGE(F12:F18))</f>
        <v>100.142857142857</v>
      </c>
      <c r="G45" s="364" t="n">
        <f aca="false">IF(G12=0,"no data", AVERAGE(G12:G18))</f>
        <v>82.8571428571429</v>
      </c>
      <c r="H45" s="364" t="n">
        <f aca="false">SUM(H12:H18)+INT(SUM(I12:I18)/60)</f>
        <v>168</v>
      </c>
      <c r="I45" s="364" t="n">
        <f aca="false">SUM(I12:I18)-INT(SUM(J12:J18)/60)</f>
        <v>-2</v>
      </c>
      <c r="J45" s="364" t="n">
        <f aca="false">SUM(J12:J18)+INT(SUM(K12:K18)/60)</f>
        <v>168</v>
      </c>
      <c r="K45" s="364" t="n">
        <f aca="false">SUM(K12:K18)-INT(SUM(L12:L18)/60)*60</f>
        <v>0</v>
      </c>
      <c r="L45" s="364" t="n">
        <f aca="false">SUM(L12:L18)+INT(SUM(M12:M18)/60)</f>
        <v>0</v>
      </c>
      <c r="M45" s="364" t="n">
        <f aca="false">SUM(M12:M18)-INT(SUM(N12:N18)/60)*60</f>
        <v>0</v>
      </c>
      <c r="N45" s="364" t="n">
        <f aca="false">SUM(N12:N18)+INT(SUM(O12:O18)/60)</f>
        <v>0</v>
      </c>
      <c r="O45" s="364" t="n">
        <v>0</v>
      </c>
      <c r="P45" s="364" t="n">
        <f aca="false">SUM(P12:P18)+INT(SUM(Q12:Q18)/60)</f>
        <v>0</v>
      </c>
      <c r="Q45" s="364" t="n">
        <f aca="false">SUM(Q8:Q12)-INT(SUM(Q12:Q18)/60)*60</f>
        <v>0</v>
      </c>
      <c r="R45" s="356" t="n">
        <f aca="false">IF(R12=0,"no data", AVERAGE(R12:R18))</f>
        <v>3484.57142857143</v>
      </c>
      <c r="S45" s="356" t="n">
        <f aca="false">IF(S12=0,"no data", AVERAGE(S12:S18))</f>
        <v>2974.28571428571</v>
      </c>
      <c r="T45" s="356" t="n">
        <f aca="false">IF(T12=0,"no data", AVERAGE(T12:T18))</f>
        <v>2974.28571428571</v>
      </c>
      <c r="U45" s="356" t="n">
        <f aca="false">IF(U12=0,"no data", SUM(U12:U18))</f>
        <v>20314</v>
      </c>
      <c r="V45" s="356" t="n">
        <f aca="false">IF(V12=0,"no data", SUM(V12:V18))</f>
        <v>20996</v>
      </c>
      <c r="W45" s="356" t="n">
        <f aca="false">IF(W12=0,"no data", AVERAGE(W12:W18))</f>
        <v>41</v>
      </c>
      <c r="X45" s="358" t="str">
        <f aca="false">IF(AND(X12=0,X13=0,X14=0,X15=0,X16=0,X17=0,X18=0),"No outage",SUM(X12:X18))</f>
        <v>No outage</v>
      </c>
      <c r="Y45" s="356" t="n">
        <f aca="false">IF(Y12=0,"no data", AVERAGE(Y12:Y18))</f>
        <v>43</v>
      </c>
      <c r="Z45" s="358" t="str">
        <f aca="false">IF(AND(Z12=0,Z13=0,Z14=0,Z15=0,Z16=0,Z17=0,Z18=0),"No outage",SUM(Z12:Z18))</f>
        <v>No outage</v>
      </c>
      <c r="AA45" s="359" t="str">
        <f aca="false">IF(AND(AB12=0,AB13=0,AB14=0,AB15=0,AB16=0, AB17=0,AB18=0),"No outage",SUM(AB12:AB18))</f>
        <v>No outage</v>
      </c>
      <c r="AB45" s="359" t="n">
        <f aca="false">IF(AA6=12,"no data", AVERAGE(AA12:AA18))</f>
        <v>57</v>
      </c>
      <c r="AC45" s="356" t="n">
        <f aca="false">IF(AC12=0,"no data", SUM(AC12:AC18))</f>
        <v>682</v>
      </c>
      <c r="AD45" s="356" t="n">
        <f aca="false">IF(AD12=0,"no data", SUM(AD12:AD18))</f>
        <v>-506</v>
      </c>
      <c r="AE45" s="356" t="n">
        <f aca="false">IF(AE12=0,"no data", AVERAGE(AE12:AE18))</f>
        <v>127.142857142857</v>
      </c>
      <c r="AF45" s="366" t="n">
        <f aca="false">IF(AF12=0,"no data", AVERAGE(AF12:AF18))</f>
        <v>0.982991616375334</v>
      </c>
      <c r="AG45" s="356" t="n">
        <f aca="false">IF(AG12=0,"no data", AVERAGE(AG12:AG18))</f>
        <v>145.190476190476</v>
      </c>
      <c r="AH45" s="366" t="n">
        <f aca="false">IF(AH12=0,"no data", AVERAGE(AH12:AH18))</f>
        <v>0.832819753536955</v>
      </c>
      <c r="AI45" s="366" t="n">
        <f aca="false">IF(AI12=0,"no data", AVERAGE(AI12:AI18))</f>
        <v>1</v>
      </c>
      <c r="AJ45" s="366" t="n">
        <f aca="false">IF(AJ12=0,"no data", AVERAGE(AJ12:AJ18))</f>
        <v>0.886524822695035</v>
      </c>
      <c r="AK45" s="367" t="n">
        <f aca="false">IF(AK12=0,"no data",SUM(AK12:AK18))</f>
        <v>61.942</v>
      </c>
      <c r="AL45" s="368" t="n">
        <f aca="false">IF(AL12=0,"no data", AVERAGE(AL12:AL18))</f>
        <v>207.82</v>
      </c>
      <c r="AM45" s="358" t="n">
        <f aca="false">AK45*AL45</f>
        <v>12872.78644</v>
      </c>
      <c r="AN45" s="358" t="n">
        <f aca="false">IF(AN12=0,"no data", SUM(AN12:AN18))</f>
        <v>167.6567</v>
      </c>
      <c r="AO45" s="367" t="n">
        <f aca="false">IF(AO12=0,"no data",AVERAGE(AO12:AO18))</f>
        <v>982.447834177811</v>
      </c>
      <c r="AP45" s="358" t="n">
        <f aca="false">AN45*AO45</f>
        <v>164713.961800399</v>
      </c>
      <c r="AQ45" s="369" t="n">
        <f aca="false">IF(AQ12=0,"no data", AVERAGE(AQ12:AQ18))</f>
        <v>8741.98042030394</v>
      </c>
      <c r="AR45" s="351"/>
      <c r="AS45" s="363"/>
      <c r="BA45" s="340"/>
      <c r="BC45" s="341"/>
      <c r="BS45" s="5"/>
      <c r="BT45" s="5"/>
      <c r="BU45" s="5" t="n">
        <f aca="false">25/60</f>
        <v>0.416666666666667</v>
      </c>
      <c r="BV45" s="0" t="n">
        <f aca="false">18+BU45</f>
        <v>18.4166666666667</v>
      </c>
    </row>
    <row r="46" customFormat="false" ht="15" hidden="false" customHeight="false" outlineLevel="0" collapsed="false">
      <c r="A46" s="341"/>
      <c r="B46" s="353" t="s">
        <v>129</v>
      </c>
      <c r="C46" s="358" t="n">
        <f aca="false">IF(C19=0,"no data", AVERAGE(C19:C25))</f>
        <v>88.6214285714286</v>
      </c>
      <c r="D46" s="365" t="n">
        <f aca="false">IF(D19=0,"no data", AVERAGE(D19:D25))</f>
        <v>0.662585714285714</v>
      </c>
      <c r="E46" s="358" t="n">
        <f aca="false">IF(E19=0,"no data", AVERAGE(E19:E25))</f>
        <v>76.16</v>
      </c>
      <c r="F46" s="358" t="n">
        <f aca="false">IF(F19=0,"no data", AVERAGE(F19:F25))</f>
        <v>97.2857142857143</v>
      </c>
      <c r="G46" s="358" t="n">
        <f aca="false">IF(G19=0,"no data", AVERAGE(G19:G25))</f>
        <v>81.2857142857143</v>
      </c>
      <c r="H46" s="364" t="n">
        <f aca="false">SUM(H19:H25)+INT(SUM(I19:I25)/60)</f>
        <v>168</v>
      </c>
      <c r="I46" s="364" t="n">
        <f aca="false">SUM(I19:I25)-INT(SUM(I25:I25)/60)*60</f>
        <v>0</v>
      </c>
      <c r="J46" s="364" t="n">
        <f aca="false">SUM(J19:J25)+INT(SUM(K19:K25)/60)</f>
        <v>168</v>
      </c>
      <c r="K46" s="364" t="n">
        <f aca="false">SUM(K19:K25)-INT(SUM(K19:K25)/60)*60</f>
        <v>0</v>
      </c>
      <c r="L46" s="364" t="n">
        <f aca="false">SUM(L19:L25)+INT(SUM(M19:M25)/60)</f>
        <v>0</v>
      </c>
      <c r="M46" s="364" t="n">
        <f aca="false">SUM(M19:M25)-INT(SUM(M19:M25)/60)*60</f>
        <v>0</v>
      </c>
      <c r="N46" s="364" t="n">
        <f aca="false">SUM(N19:N25)+INT(SUM(O19:O25)/60)</f>
        <v>0</v>
      </c>
      <c r="O46" s="364" t="n">
        <f aca="false">SUM(O19:O25)-INT(SUM(O19:O25)/60)*60</f>
        <v>0</v>
      </c>
      <c r="P46" s="364" t="n">
        <f aca="false">SUM(P19:P25)+INT(SUM(Q19:Q25)/60)</f>
        <v>0</v>
      </c>
      <c r="Q46" s="364" t="n">
        <f aca="false">SUM(Q19:Q25)-INT(SUM(Q19:Q25)/60)*60</f>
        <v>0</v>
      </c>
      <c r="R46" s="356" t="n">
        <f aca="false">IF(R19=0,"no data", AVERAGE(R19:R25))</f>
        <v>3512.42857142857</v>
      </c>
      <c r="S46" s="356" t="n">
        <f aca="false">IF(S19=0,"no data", AVERAGE(S19:S25))</f>
        <v>3000.71428571429</v>
      </c>
      <c r="T46" s="356" t="n">
        <f aca="false">IF(T19=0,"no data", AVERAGE(T19:T25))</f>
        <v>3000.71428571429</v>
      </c>
      <c r="U46" s="370" t="n">
        <f aca="false">IF(U19=0,"no data", SUM(U19:U25))</f>
        <v>20503</v>
      </c>
      <c r="V46" s="370" t="n">
        <f aca="false">IF(V19=0,"no data", SUM(V19:V25))</f>
        <v>21193</v>
      </c>
      <c r="W46" s="370" t="n">
        <f aca="false">IF(W19=0,"no data", AVERAGE(W19:W25))</f>
        <v>41.4285714285714</v>
      </c>
      <c r="X46" s="358" t="str">
        <f aca="false">IF(AND(X19=0,X20=0,X21=0,X22=0,X23=0,X24=0,X25=0),"No outage",SUM(X19:X25))</f>
        <v>No outage</v>
      </c>
      <c r="Y46" s="370" t="n">
        <f aca="false">IF(Y19=0,"no data", AVERAGE(Y19:Y25))</f>
        <v>43.4285714285714</v>
      </c>
      <c r="Z46" s="358" t="str">
        <f aca="false">IF(AND(Z19=0,Z20=0,Z21=0,Z22=0,Z23=0,Z24=0,Z25=0),"No outage",SUM(Z19:Z25))</f>
        <v>No outage</v>
      </c>
      <c r="AA46" s="359" t="str">
        <f aca="false">IF(AND(AB19=0,AB20=0,AB21=0,AB22=0,AB23=0, AB24=0,AB25=0),"No outage",SUM(AB19:AB25))</f>
        <v>No outage</v>
      </c>
      <c r="AB46" s="359" t="n">
        <f aca="false">IF(AA19=0,"no data", AVERAGE(AA19:AA25))</f>
        <v>57.1428571428571</v>
      </c>
      <c r="AC46" s="358" t="n">
        <f aca="false">IF(AC19=0,"no data", SUM(AC19:AC25))</f>
        <v>690</v>
      </c>
      <c r="AD46" s="370" t="n">
        <f aca="false">IF(AD19=0,"no data", SUM(AD19:AD25))</f>
        <v>-502</v>
      </c>
      <c r="AE46" s="358" t="n">
        <f aca="false">IF(AE19=0,"no data", AVERAGE(AE19:AE25))</f>
        <v>127.857142857143</v>
      </c>
      <c r="AF46" s="366" t="n">
        <f aca="false">IF(AF19=0,"no data", AVERAGE(AF19:AF25))</f>
        <v>0.986652772308414</v>
      </c>
      <c r="AG46" s="358" t="n">
        <f aca="false">IF(AG19=0,"no data", AVERAGE(AG19:AG25))</f>
        <v>146.35119047619</v>
      </c>
      <c r="AH46" s="366" t="n">
        <f aca="false">IF(AH19=0,"no data", AVERAGE(AH19:AH25))</f>
        <v>0.833894345269737</v>
      </c>
      <c r="AI46" s="366" t="n">
        <f aca="false">IF(AI19=0,"no data", AVERAGE(AI19:AI25))</f>
        <v>1</v>
      </c>
      <c r="AJ46" s="366" t="n">
        <f aca="false">IF(AJ19=0,"no data", AVERAGE(AJ19:AJ25))</f>
        <v>0.889313995696974</v>
      </c>
      <c r="AK46" s="358" t="n">
        <f aca="false">IF(AK19=0,"no data", SUM(AK19:AK25))</f>
        <v>60.535</v>
      </c>
      <c r="AL46" s="358" t="n">
        <f aca="false">IF(AL19=0,"no data", AVERAGE(AL19:AL25))</f>
        <v>202.825714285714</v>
      </c>
      <c r="AM46" s="358" t="n">
        <f aca="false">AK46*AL46</f>
        <v>12278.0546142857</v>
      </c>
      <c r="AN46" s="358" t="n">
        <f aca="false">IF(AN19=0,"no data", SUM(AN19:AN24))</f>
        <v>143.73866</v>
      </c>
      <c r="AO46" s="358" t="n">
        <f aca="false">IF(AO19=0,"no data", AVERAGE(AO19:AO24))</f>
        <v>990.348261183066</v>
      </c>
      <c r="AP46" s="358" t="n">
        <f aca="false">AN46*AO46</f>
        <v>142351.331995784</v>
      </c>
      <c r="AQ46" s="369" t="n">
        <f aca="false">IF(AQ19=0,"no data", AVERAGE(AQ19:AQ25))</f>
        <v>8708.13547599056</v>
      </c>
      <c r="AR46" s="351"/>
      <c r="AS46" s="363"/>
      <c r="AT46" s="341"/>
      <c r="AU46" s="341"/>
      <c r="AV46" s="341"/>
      <c r="AW46" s="341"/>
      <c r="AY46" s="341"/>
      <c r="AZ46" s="341"/>
      <c r="BA46" s="340"/>
      <c r="BB46" s="341"/>
      <c r="BC46" s="341"/>
      <c r="BD46" s="341"/>
      <c r="BE46" s="341"/>
      <c r="BF46" s="341"/>
      <c r="BG46" s="341"/>
      <c r="BS46" s="5"/>
      <c r="BT46" s="5"/>
      <c r="BU46" s="5" t="n">
        <f aca="false">45/60</f>
        <v>0.75</v>
      </c>
      <c r="BV46" s="0" t="n">
        <f aca="false">21+BU46</f>
        <v>21.75</v>
      </c>
      <c r="BW46" s="0" t="n">
        <f aca="false">BV46-BV45</f>
        <v>3.33333333333333</v>
      </c>
    </row>
    <row r="47" customFormat="false" ht="15" hidden="false" customHeight="false" outlineLevel="0" collapsed="false">
      <c r="B47" s="353" t="s">
        <v>130</v>
      </c>
      <c r="C47" s="358" t="n">
        <f aca="false">IF(C26=0,"no data", AVERAGE(C26:C32))</f>
        <v>87.5285714285714</v>
      </c>
      <c r="D47" s="358" t="n">
        <f aca="false">IF(D26=0,"no data", AVERAGE(D26:D32))</f>
        <v>0.640285714285714</v>
      </c>
      <c r="E47" s="358" t="e">
        <f aca="false">IF(#REF!=0,"no data", AVERAGE(E26:E32))</f>
        <v>#REF!</v>
      </c>
      <c r="F47" s="358" t="n">
        <f aca="false">IF(F26=0,"no data", AVERAGE(F26:F32))</f>
        <v>98.4285714285714</v>
      </c>
      <c r="G47" s="358" t="n">
        <f aca="false">IF(G26=0,"no data", AVERAGE(G26:G32))</f>
        <v>78.1428571428571</v>
      </c>
      <c r="H47" s="364" t="n">
        <f aca="false">SUM(H26:H32)+INT(SUM(I26:I32)/60)</f>
        <v>142</v>
      </c>
      <c r="I47" s="364" t="n">
        <f aca="false">SUM(I26:I32)+INT(SUM(J26:J32)/60)</f>
        <v>44</v>
      </c>
      <c r="J47" s="364" t="n">
        <f aca="false">SUM(J26:J32)+INT(SUM(K26:K32)/60)</f>
        <v>168</v>
      </c>
      <c r="K47" s="364" t="n">
        <f aca="false">SUM(K26:K32)+INT(SUM(L26:L32)/60)</f>
        <v>0</v>
      </c>
      <c r="L47" s="364" t="n">
        <f aca="false">SUM(L26:L32)+INT(SUM(M26:M32)/60)</f>
        <v>24</v>
      </c>
      <c r="M47" s="364" t="n">
        <f aca="false">SUM(M26:M32)+INT(SUM(N26:N32)/60)</f>
        <v>57</v>
      </c>
      <c r="N47" s="364" t="n">
        <f aca="false">SUM(N26:N32)+INT(SUM(O26:O32)/60)</f>
        <v>0</v>
      </c>
      <c r="O47" s="364" t="n">
        <f aca="false">SUM(O26:O32)+INT(SUM(P26:P32)/60)</f>
        <v>0</v>
      </c>
      <c r="P47" s="364" t="n">
        <f aca="false">SUM(P26:P32)+INT(SUM(Q26:Q32)/60)</f>
        <v>0</v>
      </c>
      <c r="Q47" s="364" t="n">
        <f aca="false">SUM(Q26:Q32)-INT(SUM(Q26:Q32)/60)*60</f>
        <v>0</v>
      </c>
      <c r="R47" s="356" t="n">
        <f aca="false">IF(R26=0,"no data", AVERAGE(R26:R32))</f>
        <v>3523.28571428571</v>
      </c>
      <c r="S47" s="356" t="n">
        <f aca="false">IF(S26=0,"no data", AVERAGE(S26:S32))</f>
        <v>3013.71428571429</v>
      </c>
      <c r="T47" s="356" t="n">
        <f aca="false">IF(T26=0,"no data", AVERAGE(T26:T32))</f>
        <v>2779.28571428571</v>
      </c>
      <c r="U47" s="356" t="n">
        <f aca="false">IF(U26=0,"no data", SUM(U26:U32))</f>
        <v>19032</v>
      </c>
      <c r="V47" s="356" t="n">
        <f aca="false">IF(V26=0,"no data", SUM(V26:V32))</f>
        <v>19693</v>
      </c>
      <c r="W47" s="370" t="n">
        <f aca="false">IF(W26=0,"no data", AVERAGE(W26:W32))</f>
        <v>41.5714285714286</v>
      </c>
      <c r="X47" s="358" t="str">
        <f aca="false">IF(AND(X26=0,X27=0,X28=0,X29=0,X30=0,X31=0,X32=0),"No outage",SUM(X26:X32))</f>
        <v>No outage</v>
      </c>
      <c r="Y47" s="370" t="n">
        <f aca="false">IF(Y26=0,"no data", AVERAGE(Y26:Y32))</f>
        <v>43.4285714285714</v>
      </c>
      <c r="Z47" s="358" t="str">
        <f aca="false">IF(AND(Z26=0,Z27=0,Z28=0,Z29=0,Z30=0,Z31=0,Z32=0),"No outage",SUM(Z26:Z32))</f>
        <v>No outage</v>
      </c>
      <c r="AA47" s="358" t="n">
        <f aca="false">IF(AND(AA26=0,AA27=0,AA28=0,AA29=0,AA30=0,AA31=0,AA32=0),"No outage",SUM(AA26:AA32))</f>
        <v>399</v>
      </c>
      <c r="AB47" s="359" t="n">
        <f aca="false">IF(AA26=0,"no data", AVERAGE(AA26:AA32))</f>
        <v>57</v>
      </c>
      <c r="AC47" s="356" t="n">
        <f aca="false">IF(AC26=0,"no data", SUM(AC26:AC32))</f>
        <v>661</v>
      </c>
      <c r="AD47" s="356" t="n">
        <f aca="false">IF(AD26=0,"no data", SUM(AD26:AD32))</f>
        <v>-423</v>
      </c>
      <c r="AE47" s="370" t="n">
        <f aca="false">IF(AE26=0,"no data", AVERAGE(AE26:AE32))</f>
        <v>120.285714285714</v>
      </c>
      <c r="AF47" s="365" t="n">
        <f aca="false">IF(AF26=0,"no data", AVERAGE(AF26:AF32))</f>
        <v>0.974046566724619</v>
      </c>
      <c r="AG47" s="358" t="n">
        <f aca="false">IF(AG26=0,"no data", AVERAGE(AG26:AG32))</f>
        <v>146.803571428571</v>
      </c>
      <c r="AH47" s="365" t="n">
        <f aca="false">IF(AH26=0,"no data", AVERAGE(AH26:AH32))</f>
        <v>0.772717765930734</v>
      </c>
      <c r="AI47" s="365" t="n">
        <f aca="false">IF(AI26=0,"no data", AVERAGE(AI26:AI32))</f>
        <v>1</v>
      </c>
      <c r="AJ47" s="365" t="n">
        <f aca="false">IF(AJ26=0,"no data", AVERAGE(AJ26:AJ32))</f>
        <v>0.87911370918563</v>
      </c>
      <c r="AK47" s="356" t="n">
        <f aca="false">IF(AK26=0,"no data", SUM(AK26:AK32))</f>
        <v>60.088</v>
      </c>
      <c r="AL47" s="358" t="n">
        <f aca="false">IF(AL26=0,"no data", AVERAGE(AL26:AL32))</f>
        <v>186.18</v>
      </c>
      <c r="AM47" s="358" t="n">
        <f aca="false">AK47*AL47</f>
        <v>11187.18384</v>
      </c>
      <c r="AN47" s="358" t="n">
        <f aca="false">IF(AN26=0,"no data", SUM(AN26:AN32))</f>
        <v>154.264</v>
      </c>
      <c r="AO47" s="358" t="n">
        <f aca="false">IF(AO26=0,"no data", AVERAGE(AO26:AO32))</f>
        <v>997.545670700551</v>
      </c>
      <c r="AP47" s="358" t="n">
        <f aca="false">AN47*AO47</f>
        <v>153885.38534495</v>
      </c>
      <c r="AQ47" s="369" t="n">
        <f aca="false">IF(AQ26=0,"no data", AVERAGE(AQ26:AQ32))</f>
        <v>8680.21925708126</v>
      </c>
      <c r="AR47" s="351"/>
      <c r="AS47" s="363"/>
      <c r="BA47" s="397"/>
      <c r="BC47" s="341"/>
      <c r="BS47" s="5"/>
      <c r="BT47" s="5"/>
      <c r="BU47" s="5"/>
    </row>
    <row r="48" customFormat="false" ht="15" hidden="false" customHeight="false" outlineLevel="0" collapsed="false">
      <c r="B48" s="353" t="s">
        <v>132</v>
      </c>
      <c r="C48" s="358" t="n">
        <f aca="false">IF(C33=0,"no data", AVERAGE(C33:C37))</f>
        <v>85.322</v>
      </c>
      <c r="D48" s="358" t="n">
        <f aca="false">IF(D33=0,"no data", AVERAGE(D33:D37))</f>
        <v>0.65044</v>
      </c>
      <c r="E48" s="358" t="n">
        <f aca="false">IF(E33=0,"no data", AVERAGE(E33:E37))</f>
        <v>72.736</v>
      </c>
      <c r="F48" s="358" t="n">
        <f aca="false">IF(F33=0,"no data", AVERAGE(F33:F37))</f>
        <v>97.8</v>
      </c>
      <c r="G48" s="358" t="n">
        <f aca="false">IF(G33=0,"no data", AVERAGE(G33:G37))</f>
        <v>76</v>
      </c>
      <c r="H48" s="364" t="n">
        <f aca="false">SUM(H27:H33)+INT(SUM(I27:I33)/60)</f>
        <v>134</v>
      </c>
      <c r="I48" s="364" t="n">
        <f aca="false">SUM(I27:I33)+INT(SUM(J27:J33)/60)</f>
        <v>74</v>
      </c>
      <c r="J48" s="364" t="n">
        <f aca="false">SUM(J27:J33)+INT(SUM(K27:K33)/60)</f>
        <v>168</v>
      </c>
      <c r="K48" s="364" t="n">
        <f aca="false">SUM(K27:K33)+INT(SUM(L27:L33)/60)</f>
        <v>0</v>
      </c>
      <c r="L48" s="364" t="n">
        <f aca="false">SUM(L27:L33)+INT(SUM(M27:M33)/60)</f>
        <v>32</v>
      </c>
      <c r="M48" s="364" t="n">
        <f aca="false">SUM(M27:M33)+INT(SUM(N27:N33)/60)</f>
        <v>88</v>
      </c>
      <c r="N48" s="364" t="n">
        <f aca="false">SUM(N27:N33)+INT(SUM(O27:O33)/60)</f>
        <v>0</v>
      </c>
      <c r="O48" s="364" t="n">
        <f aca="false">SUM(O27:O33)+INT(SUM(P27:P33)/60)</f>
        <v>0</v>
      </c>
      <c r="P48" s="364" t="n">
        <f aca="false">SUM(P27:P33)+INT(SUM(Q27:Q33)/60)</f>
        <v>15</v>
      </c>
      <c r="Q48" s="364" t="n">
        <f aca="false">SUM(Q27:Q33)-INT(SUM(Q27:Q33)/60)*60</f>
        <v>20</v>
      </c>
      <c r="R48" s="356" t="n">
        <f aca="false">IF(R27=0,"no data", AVERAGE(R27:R33))</f>
        <v>3533.28571428571</v>
      </c>
      <c r="S48" s="356" t="n">
        <f aca="false">IF(S27=0,"no data", AVERAGE(S27:S33))</f>
        <v>3074.57142857143</v>
      </c>
      <c r="T48" s="356" t="n">
        <f aca="false">IF(T27=0,"no data", AVERAGE(T27:T33))</f>
        <v>2737.71428571429</v>
      </c>
      <c r="U48" s="356" t="e">
        <f aca="false">IF(#REF!=0,"no data", SUM(#REF!))</f>
        <v>#REF!</v>
      </c>
      <c r="V48" s="356" t="e">
        <f aca="false">IF(#REF!=0,"no data", SUM(#REF!))</f>
        <v>#REF!</v>
      </c>
      <c r="W48" s="370" t="e">
        <f aca="false">IF(#REF!=0,"no data", AVERAGE(#REF!))</f>
        <v>#REF!</v>
      </c>
      <c r="X48" s="358" t="e">
        <f aca="false">IF(AND(#REF!=0,#REF!=0,#REF!=0,#REF!=0,#REF!=0,#REF!=0,#REF!=0),"No outage",SUM(#REF!))</f>
        <v>#REF!</v>
      </c>
      <c r="Y48" s="370" t="e">
        <f aca="false">IF(#REF!=0,"no data", AVERAGE(#REF!))</f>
        <v>#REF!</v>
      </c>
      <c r="Z48" s="358" t="e">
        <f aca="false">IF(AND(#REF!=0,#REF!=0,#REF!=0,#REF!=0,#REF!=0,#REF!=0,#REF!=0),"No outage",SUM(#REF!))</f>
        <v>#REF!</v>
      </c>
      <c r="AA48" s="358" t="e">
        <f aca="false">IF(AND(#REF!=0,#REF!=0,#REF!=0,#REF!=0,#REF!=0,#REF!=0,#REF!=0),"No outage",SUM(#REF!))</f>
        <v>#REF!</v>
      </c>
      <c r="AB48" s="359" t="e">
        <f aca="false">IF(#REF!=0,"no data", AVERAGE(#REF!))</f>
        <v>#REF!</v>
      </c>
      <c r="AC48" s="356" t="e">
        <f aca="false">IF(#REF!=0,"no data", SUM(#REF!))</f>
        <v>#REF!</v>
      </c>
      <c r="AD48" s="356" t="e">
        <f aca="false">IF(#REF!=0,"no data", SUM(#REF!))</f>
        <v>#REF!</v>
      </c>
      <c r="AE48" s="370" t="e">
        <f aca="false">IF(#REF!=0,"no data", AVERAGE(#REF!))</f>
        <v>#REF!</v>
      </c>
      <c r="AF48" s="365" t="e">
        <f aca="false">IF(#REF!=0,"no data", AVERAGE(#REF!))</f>
        <v>#REF!</v>
      </c>
      <c r="AG48" s="358" t="e">
        <f aca="false">IF(#REF!=0,"no data", AVERAGE(#REF!))</f>
        <v>#REF!</v>
      </c>
      <c r="AH48" s="365" t="e">
        <f aca="false">IF(#REF!=0,"no data", AVERAGE(#REF!))</f>
        <v>#REF!</v>
      </c>
      <c r="AI48" s="365" t="e">
        <f aca="false">IF(AI27=0,"no data", AVERAGE(#REF!))</f>
        <v>#REF!</v>
      </c>
      <c r="AJ48" s="365" t="e">
        <f aca="false">IF(#REF!=0,"no data", AVERAGE(#REF!))</f>
        <v>#REF!</v>
      </c>
      <c r="AK48" s="356" t="e">
        <f aca="false">IF(#REF!=0,"no data", SUM(#REF!))</f>
        <v>#REF!</v>
      </c>
      <c r="AL48" s="358" t="e">
        <f aca="false">IF(#REF!=0,"no data", AVERAGE(#REF!))</f>
        <v>#REF!</v>
      </c>
      <c r="AM48" s="358" t="e">
        <f aca="false">AK48*AL48</f>
        <v>#REF!</v>
      </c>
      <c r="AN48" s="358" t="e">
        <f aca="false">IF(#REF!=0,"no data", SUM(#REF!))</f>
        <v>#REF!</v>
      </c>
      <c r="AO48" s="358" t="e">
        <f aca="false">IF(#REF!=0,"no data", AVERAGE(#REF!))</f>
        <v>#REF!</v>
      </c>
      <c r="AP48" s="358" t="e">
        <f aca="false">AN48*AO48</f>
        <v>#REF!</v>
      </c>
      <c r="AQ48" s="358" t="e">
        <f aca="false">IF(#REF!=0,"no data", AVERAGE(#REF!))</f>
        <v>#REF!</v>
      </c>
      <c r="AR48" s="351"/>
      <c r="AS48" s="363"/>
      <c r="BA48" s="340"/>
      <c r="BC48" s="341"/>
      <c r="BS48" s="5"/>
      <c r="BT48" s="5"/>
      <c r="BU48" s="5"/>
    </row>
    <row r="49" customFormat="false" ht="15" hidden="false" customHeight="false" outlineLevel="0" collapsed="false">
      <c r="B49" s="2"/>
      <c r="C49" s="371"/>
      <c r="D49" s="371"/>
      <c r="E49" s="371"/>
      <c r="F49" s="371"/>
      <c r="G49" s="372"/>
      <c r="H49" s="372"/>
      <c r="I49" s="372"/>
      <c r="J49" s="372"/>
      <c r="K49" s="373"/>
      <c r="L49" s="373"/>
      <c r="M49" s="373"/>
      <c r="N49" s="373"/>
      <c r="O49" s="374"/>
      <c r="P49" s="374"/>
      <c r="Q49" s="371"/>
      <c r="R49" s="371"/>
      <c r="S49" s="371"/>
      <c r="T49" s="371"/>
      <c r="U49" s="371"/>
      <c r="V49" s="371"/>
      <c r="W49" s="371"/>
      <c r="X49" s="371"/>
      <c r="Y49" s="371"/>
      <c r="Z49" s="371"/>
      <c r="AA49" s="371"/>
      <c r="AB49" s="371"/>
      <c r="AC49" s="374"/>
      <c r="AD49" s="374"/>
      <c r="AE49" s="371"/>
      <c r="AF49" s="374"/>
      <c r="AG49" s="374"/>
      <c r="AH49" s="371"/>
      <c r="AI49" s="371"/>
      <c r="AJ49" s="371"/>
      <c r="AK49" s="371"/>
      <c r="AL49" s="371"/>
      <c r="AM49" s="371"/>
      <c r="AQ49" s="352"/>
      <c r="AR49" s="351"/>
      <c r="AS49" s="352"/>
      <c r="AT49" s="352"/>
      <c r="BA49" s="340"/>
      <c r="BC49" s="341"/>
      <c r="BS49" s="5"/>
      <c r="BT49" s="5"/>
      <c r="BU49" s="5"/>
    </row>
    <row r="50" customFormat="false" ht="15.75" hidden="false" customHeight="false" outlineLevel="0" collapsed="false">
      <c r="B50" s="2"/>
      <c r="C50" s="371"/>
      <c r="D50" s="371"/>
      <c r="E50" s="371"/>
      <c r="F50" s="371"/>
      <c r="G50" s="372"/>
      <c r="H50" s="372"/>
      <c r="I50" s="372"/>
      <c r="J50" s="372"/>
      <c r="K50" s="373"/>
      <c r="L50" s="373"/>
      <c r="M50" s="373"/>
      <c r="N50" s="373"/>
      <c r="O50" s="374"/>
      <c r="P50" s="374"/>
      <c r="Q50" s="371"/>
      <c r="R50" s="371"/>
      <c r="S50" s="371"/>
      <c r="T50" s="371"/>
      <c r="U50" s="371"/>
      <c r="V50" s="371"/>
      <c r="W50" s="371"/>
      <c r="X50" s="371"/>
      <c r="Y50" s="371"/>
      <c r="Z50" s="371"/>
      <c r="AA50" s="371"/>
      <c r="AB50" s="371"/>
      <c r="AC50" s="374"/>
      <c r="AD50" s="374"/>
      <c r="AE50" s="371"/>
      <c r="AF50" s="374"/>
      <c r="AG50" s="374"/>
      <c r="AH50" s="371"/>
      <c r="AI50" s="371"/>
      <c r="AJ50" s="371"/>
      <c r="AK50" s="371"/>
      <c r="AL50" s="371"/>
      <c r="AM50" s="371"/>
      <c r="AQ50" s="352"/>
      <c r="AR50" s="352"/>
      <c r="AS50" s="352"/>
      <c r="AT50" s="352"/>
      <c r="BA50" s="398"/>
      <c r="BC50" s="341"/>
      <c r="BS50" s="5"/>
      <c r="BT50" s="5"/>
      <c r="BU50" s="5"/>
    </row>
    <row r="51" customFormat="false" ht="16.5" hidden="false" customHeight="false" outlineLevel="0" collapsed="false">
      <c r="B51" s="375" t="s">
        <v>194</v>
      </c>
      <c r="C51" s="376" t="s">
        <v>195</v>
      </c>
      <c r="D51" s="376"/>
      <c r="E51" s="376"/>
      <c r="F51" s="376"/>
      <c r="G51" s="376"/>
      <c r="H51" s="376"/>
      <c r="I51" s="376"/>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4"/>
      <c r="AG51" s="374"/>
      <c r="AH51" s="371"/>
      <c r="AI51" s="371"/>
      <c r="AJ51" s="371"/>
      <c r="AK51" s="371"/>
      <c r="AL51" s="371"/>
      <c r="AM51" s="371"/>
      <c r="AQ51" s="352"/>
      <c r="AR51" s="352"/>
      <c r="AS51" s="352"/>
      <c r="AT51" s="352"/>
      <c r="BA51" s="340"/>
      <c r="BS51" s="5"/>
      <c r="BT51" s="5"/>
      <c r="BU51" s="5"/>
    </row>
    <row r="52" customFormat="false" ht="15.75" hidden="false" customHeight="true" outlineLevel="0" collapsed="false">
      <c r="B52" s="377" t="n">
        <f aca="false">B10</f>
        <v>43344</v>
      </c>
      <c r="C52" s="378" t="s">
        <v>299</v>
      </c>
      <c r="D52" s="378"/>
      <c r="E52" s="378"/>
      <c r="F52" s="378"/>
      <c r="G52" s="378"/>
      <c r="H52" s="378"/>
      <c r="I52" s="378"/>
      <c r="J52" s="378"/>
      <c r="K52" s="378"/>
      <c r="L52" s="378"/>
      <c r="M52" s="378"/>
      <c r="N52" s="378"/>
      <c r="O52" s="378"/>
      <c r="P52" s="378"/>
      <c r="Q52" s="378"/>
      <c r="R52" s="378"/>
      <c r="S52" s="378"/>
      <c r="T52" s="378"/>
      <c r="U52" s="378"/>
      <c r="V52" s="378"/>
      <c r="W52" s="378"/>
      <c r="X52" s="378"/>
      <c r="Y52" s="378"/>
      <c r="Z52" s="378"/>
      <c r="AA52" s="378"/>
      <c r="AB52" s="378"/>
      <c r="AC52" s="378"/>
      <c r="AD52" s="378"/>
      <c r="AE52" s="378"/>
      <c r="AF52" s="374"/>
      <c r="AG52" s="374"/>
      <c r="AH52" s="371"/>
      <c r="AI52" s="371"/>
      <c r="AJ52" s="371"/>
      <c r="AK52" s="371"/>
      <c r="AL52" s="371"/>
      <c r="AM52" s="371"/>
      <c r="AQ52" s="352"/>
      <c r="AR52" s="352"/>
      <c r="AS52" s="352"/>
      <c r="AT52" s="352"/>
      <c r="BA52" s="340"/>
      <c r="BS52" s="5"/>
      <c r="BT52" s="5"/>
      <c r="BU52" s="5"/>
    </row>
    <row r="53" customFormat="false" ht="15.75" hidden="false" customHeight="true" outlineLevel="0" collapsed="false">
      <c r="B53" s="377" t="n">
        <f aca="false">B11</f>
        <v>43345</v>
      </c>
      <c r="C53" s="378" t="s">
        <v>299</v>
      </c>
      <c r="D53" s="378"/>
      <c r="E53" s="378"/>
      <c r="F53" s="378"/>
      <c r="G53" s="378"/>
      <c r="H53" s="378"/>
      <c r="I53" s="378"/>
      <c r="J53" s="378"/>
      <c r="K53" s="378"/>
      <c r="L53" s="378"/>
      <c r="M53" s="378"/>
      <c r="N53" s="378"/>
      <c r="O53" s="378"/>
      <c r="P53" s="378"/>
      <c r="Q53" s="378"/>
      <c r="R53" s="378"/>
      <c r="S53" s="378"/>
      <c r="T53" s="378"/>
      <c r="U53" s="378"/>
      <c r="V53" s="378"/>
      <c r="W53" s="378"/>
      <c r="X53" s="378"/>
      <c r="Y53" s="378"/>
      <c r="Z53" s="378"/>
      <c r="AA53" s="378"/>
      <c r="AB53" s="378"/>
      <c r="AC53" s="378"/>
      <c r="AD53" s="378"/>
      <c r="AE53" s="378"/>
      <c r="AF53" s="374"/>
      <c r="AG53" s="374"/>
      <c r="AH53" s="371"/>
      <c r="AI53" s="371"/>
      <c r="AJ53" s="371"/>
      <c r="AK53" s="371"/>
      <c r="AL53" s="371"/>
      <c r="AM53" s="371"/>
      <c r="AQ53" s="352"/>
      <c r="AR53" s="352"/>
      <c r="AS53" s="352"/>
      <c r="AT53" s="352"/>
      <c r="BA53" s="340"/>
      <c r="BS53" s="5"/>
      <c r="BT53" s="5"/>
      <c r="BU53" s="5"/>
    </row>
    <row r="54" customFormat="false" ht="15.75" hidden="false" customHeight="true" outlineLevel="0" collapsed="false">
      <c r="B54" s="377" t="n">
        <f aca="false">B12</f>
        <v>43346</v>
      </c>
      <c r="C54" s="378" t="s">
        <v>273</v>
      </c>
      <c r="D54" s="378"/>
      <c r="E54" s="378"/>
      <c r="F54" s="378"/>
      <c r="G54" s="378"/>
      <c r="H54" s="378"/>
      <c r="I54" s="378"/>
      <c r="J54" s="378"/>
      <c r="K54" s="378"/>
      <c r="L54" s="378"/>
      <c r="M54" s="378"/>
      <c r="N54" s="378"/>
      <c r="O54" s="378"/>
      <c r="P54" s="378"/>
      <c r="Q54" s="378"/>
      <c r="R54" s="378"/>
      <c r="S54" s="378"/>
      <c r="T54" s="378"/>
      <c r="U54" s="378"/>
      <c r="V54" s="378"/>
      <c r="W54" s="378"/>
      <c r="X54" s="378"/>
      <c r="Y54" s="378"/>
      <c r="Z54" s="378"/>
      <c r="AA54" s="378"/>
      <c r="AB54" s="378"/>
      <c r="AC54" s="378"/>
      <c r="AD54" s="378"/>
      <c r="AE54" s="378"/>
      <c r="AF54" s="374"/>
      <c r="AG54" s="374"/>
      <c r="AH54" s="371"/>
      <c r="AI54" s="371"/>
      <c r="AJ54" s="371"/>
      <c r="AK54" s="371"/>
      <c r="AL54" s="371"/>
      <c r="AM54" s="371"/>
      <c r="AQ54" s="352"/>
      <c r="AR54" s="352"/>
      <c r="AS54" s="352"/>
      <c r="AT54" s="352"/>
      <c r="BA54" s="340"/>
      <c r="BS54" s="5"/>
      <c r="BT54" s="5"/>
      <c r="BU54" s="5"/>
    </row>
    <row r="55" customFormat="false" ht="15.75" hidden="false" customHeight="true" outlineLevel="0" collapsed="false">
      <c r="B55" s="377" t="n">
        <f aca="false">B13</f>
        <v>43347</v>
      </c>
      <c r="C55" s="378" t="s">
        <v>299</v>
      </c>
      <c r="D55" s="378"/>
      <c r="E55" s="378"/>
      <c r="F55" s="378"/>
      <c r="G55" s="378"/>
      <c r="H55" s="378"/>
      <c r="I55" s="378"/>
      <c r="J55" s="378"/>
      <c r="K55" s="378"/>
      <c r="L55" s="378"/>
      <c r="M55" s="378"/>
      <c r="N55" s="378"/>
      <c r="O55" s="378"/>
      <c r="P55" s="378"/>
      <c r="Q55" s="378"/>
      <c r="R55" s="378"/>
      <c r="S55" s="378"/>
      <c r="T55" s="378"/>
      <c r="U55" s="378"/>
      <c r="V55" s="378"/>
      <c r="W55" s="378"/>
      <c r="X55" s="378"/>
      <c r="Y55" s="378"/>
      <c r="Z55" s="378"/>
      <c r="AA55" s="378"/>
      <c r="AB55" s="378"/>
      <c r="AC55" s="378"/>
      <c r="AD55" s="378"/>
      <c r="AE55" s="378"/>
      <c r="AF55" s="374"/>
      <c r="AG55" s="374"/>
      <c r="AH55" s="371"/>
      <c r="AI55" s="371"/>
      <c r="AJ55" s="371"/>
      <c r="AK55" s="371"/>
      <c r="AL55" s="371"/>
      <c r="AM55" s="371"/>
      <c r="AQ55" s="352"/>
      <c r="AR55" s="352"/>
      <c r="AS55" s="352"/>
      <c r="AT55" s="352"/>
      <c r="BA55" s="340"/>
      <c r="BS55" s="5"/>
      <c r="BT55" s="5"/>
      <c r="BU55" s="5"/>
    </row>
    <row r="56" customFormat="false" ht="15.75" hidden="false" customHeight="true" outlineLevel="0" collapsed="false">
      <c r="B56" s="377" t="n">
        <f aca="false">B14</f>
        <v>43348</v>
      </c>
      <c r="C56" s="378" t="s">
        <v>262</v>
      </c>
      <c r="D56" s="378"/>
      <c r="E56" s="378"/>
      <c r="F56" s="378"/>
      <c r="G56" s="378"/>
      <c r="H56" s="378"/>
      <c r="I56" s="378"/>
      <c r="J56" s="378"/>
      <c r="K56" s="378"/>
      <c r="L56" s="378"/>
      <c r="M56" s="378"/>
      <c r="N56" s="378"/>
      <c r="O56" s="378"/>
      <c r="P56" s="378"/>
      <c r="Q56" s="378"/>
      <c r="R56" s="378"/>
      <c r="S56" s="378"/>
      <c r="T56" s="378"/>
      <c r="U56" s="378"/>
      <c r="V56" s="378"/>
      <c r="W56" s="378"/>
      <c r="X56" s="378"/>
      <c r="Y56" s="378"/>
      <c r="Z56" s="378"/>
      <c r="AA56" s="378"/>
      <c r="AB56" s="378"/>
      <c r="AC56" s="378"/>
      <c r="AD56" s="378"/>
      <c r="AE56" s="378"/>
      <c r="AF56" s="374"/>
      <c r="AG56" s="374"/>
      <c r="AH56" s="371"/>
      <c r="AI56" s="371"/>
      <c r="AJ56" s="371"/>
      <c r="AK56" s="371"/>
      <c r="AL56" s="371"/>
      <c r="AM56" s="371"/>
      <c r="AQ56" s="352"/>
      <c r="AR56" s="352"/>
      <c r="AS56" s="352"/>
      <c r="AT56" s="352"/>
      <c r="BA56" s="340"/>
      <c r="BS56" s="5"/>
      <c r="BT56" s="5"/>
      <c r="BU56" s="5"/>
    </row>
    <row r="57" customFormat="false" ht="15.75" hidden="false" customHeight="true" outlineLevel="0" collapsed="false">
      <c r="B57" s="377" t="n">
        <f aca="false">B15</f>
        <v>43349</v>
      </c>
      <c r="C57" s="378" t="s">
        <v>299</v>
      </c>
      <c r="D57" s="378"/>
      <c r="E57" s="378"/>
      <c r="F57" s="378"/>
      <c r="G57" s="378"/>
      <c r="H57" s="378"/>
      <c r="I57" s="378"/>
      <c r="J57" s="378"/>
      <c r="K57" s="378"/>
      <c r="L57" s="378"/>
      <c r="M57" s="378"/>
      <c r="N57" s="378"/>
      <c r="O57" s="378"/>
      <c r="P57" s="378"/>
      <c r="Q57" s="378"/>
      <c r="R57" s="378"/>
      <c r="S57" s="378"/>
      <c r="T57" s="378"/>
      <c r="U57" s="378"/>
      <c r="V57" s="378"/>
      <c r="W57" s="378"/>
      <c r="X57" s="378"/>
      <c r="Y57" s="378"/>
      <c r="Z57" s="378"/>
      <c r="AA57" s="378"/>
      <c r="AB57" s="378"/>
      <c r="AC57" s="378"/>
      <c r="AD57" s="378"/>
      <c r="AE57" s="378"/>
      <c r="AF57" s="374"/>
      <c r="AG57" s="374"/>
      <c r="AH57" s="371"/>
      <c r="AI57" s="371"/>
      <c r="AJ57" s="371"/>
      <c r="AK57" s="371"/>
      <c r="AL57" s="371"/>
      <c r="AM57" s="371"/>
      <c r="AQ57" s="352"/>
      <c r="AR57" s="352"/>
      <c r="AS57" s="352"/>
      <c r="AT57" s="352"/>
      <c r="BA57" s="340"/>
      <c r="BS57" s="5"/>
      <c r="BT57" s="5"/>
      <c r="BU57" s="5"/>
    </row>
    <row r="58" customFormat="false" ht="15.75" hidden="false" customHeight="true" outlineLevel="0" collapsed="false">
      <c r="B58" s="377" t="n">
        <f aca="false">B16</f>
        <v>43350</v>
      </c>
      <c r="C58" s="378" t="s">
        <v>257</v>
      </c>
      <c r="D58" s="378"/>
      <c r="E58" s="378"/>
      <c r="F58" s="378"/>
      <c r="G58" s="378"/>
      <c r="H58" s="378"/>
      <c r="I58" s="378"/>
      <c r="J58" s="378"/>
      <c r="K58" s="378"/>
      <c r="L58" s="378"/>
      <c r="M58" s="378"/>
      <c r="N58" s="378"/>
      <c r="O58" s="378"/>
      <c r="P58" s="378"/>
      <c r="Q58" s="378"/>
      <c r="R58" s="378"/>
      <c r="S58" s="378"/>
      <c r="T58" s="378"/>
      <c r="U58" s="378"/>
      <c r="V58" s="378"/>
      <c r="W58" s="378"/>
      <c r="X58" s="378"/>
      <c r="Y58" s="378"/>
      <c r="Z58" s="378"/>
      <c r="AA58" s="378"/>
      <c r="AB58" s="378"/>
      <c r="AC58" s="378"/>
      <c r="AD58" s="378"/>
      <c r="AE58" s="378"/>
      <c r="AF58" s="374"/>
      <c r="AG58" s="374"/>
      <c r="AH58" s="371"/>
      <c r="AI58" s="371"/>
      <c r="AJ58" s="371"/>
      <c r="AK58" s="371"/>
      <c r="AL58" s="371"/>
      <c r="AM58" s="371"/>
      <c r="AQ58" s="352"/>
      <c r="AR58" s="352"/>
      <c r="AS58" s="352"/>
      <c r="AT58" s="352"/>
      <c r="BA58" s="340"/>
      <c r="BS58" s="5"/>
      <c r="BT58" s="5"/>
      <c r="BU58" s="5"/>
    </row>
    <row r="59" customFormat="false" ht="15.75" hidden="false" customHeight="true" outlineLevel="0" collapsed="false">
      <c r="B59" s="377" t="n">
        <f aca="false">B17</f>
        <v>43351</v>
      </c>
      <c r="C59" s="378" t="s">
        <v>300</v>
      </c>
      <c r="D59" s="378"/>
      <c r="E59" s="378"/>
      <c r="F59" s="378"/>
      <c r="G59" s="378"/>
      <c r="H59" s="378"/>
      <c r="I59" s="378"/>
      <c r="J59" s="378"/>
      <c r="K59" s="378"/>
      <c r="L59" s="378"/>
      <c r="M59" s="378"/>
      <c r="N59" s="378"/>
      <c r="O59" s="378"/>
      <c r="P59" s="378"/>
      <c r="Q59" s="378"/>
      <c r="R59" s="378"/>
      <c r="S59" s="378"/>
      <c r="T59" s="378"/>
      <c r="U59" s="378"/>
      <c r="V59" s="378"/>
      <c r="W59" s="378"/>
      <c r="X59" s="378"/>
      <c r="Y59" s="378"/>
      <c r="Z59" s="378"/>
      <c r="AA59" s="378"/>
      <c r="AB59" s="378"/>
      <c r="AC59" s="378"/>
      <c r="AD59" s="378"/>
      <c r="AE59" s="378"/>
      <c r="AF59" s="374"/>
      <c r="AG59" s="374"/>
      <c r="AH59" s="371"/>
      <c r="AI59" s="371"/>
      <c r="AJ59" s="371"/>
      <c r="AK59" s="371"/>
      <c r="AL59" s="371"/>
      <c r="AM59" s="371"/>
      <c r="AQ59" s="352"/>
      <c r="AR59" s="352"/>
      <c r="AS59" s="352"/>
      <c r="AT59" s="352"/>
      <c r="BA59" s="340"/>
      <c r="BS59" s="5"/>
      <c r="BT59" s="5"/>
      <c r="BU59" s="5"/>
    </row>
    <row r="60" customFormat="false" ht="15.75" hidden="false" customHeight="true" outlineLevel="0" collapsed="false">
      <c r="B60" s="377" t="n">
        <f aca="false">B18</f>
        <v>43352</v>
      </c>
      <c r="C60" s="378" t="s">
        <v>301</v>
      </c>
      <c r="D60" s="378"/>
      <c r="E60" s="378"/>
      <c r="F60" s="378"/>
      <c r="G60" s="378"/>
      <c r="H60" s="378"/>
      <c r="I60" s="378"/>
      <c r="J60" s="378"/>
      <c r="K60" s="378"/>
      <c r="L60" s="378"/>
      <c r="M60" s="378"/>
      <c r="N60" s="378"/>
      <c r="O60" s="378"/>
      <c r="P60" s="378"/>
      <c r="Q60" s="378"/>
      <c r="R60" s="378"/>
      <c r="S60" s="378"/>
      <c r="T60" s="378"/>
      <c r="U60" s="378"/>
      <c r="V60" s="378"/>
      <c r="W60" s="378"/>
      <c r="X60" s="378"/>
      <c r="Y60" s="378"/>
      <c r="Z60" s="378"/>
      <c r="AA60" s="378"/>
      <c r="AB60" s="378"/>
      <c r="AC60" s="378"/>
      <c r="AD60" s="378"/>
      <c r="AE60" s="378"/>
      <c r="AF60" s="374"/>
      <c r="AG60" s="374"/>
      <c r="AH60" s="371"/>
      <c r="AI60" s="371"/>
      <c r="AJ60" s="371"/>
      <c r="AK60" s="371"/>
      <c r="AL60" s="371"/>
      <c r="AM60" s="371"/>
      <c r="AQ60" s="352"/>
      <c r="AR60" s="352"/>
      <c r="AS60" s="352"/>
      <c r="AT60" s="352"/>
      <c r="BA60" s="340"/>
      <c r="BS60" s="5"/>
      <c r="BT60" s="5"/>
      <c r="BU60" s="5"/>
    </row>
    <row r="61" customFormat="false" ht="15.75" hidden="false" customHeight="true" outlineLevel="0" collapsed="false">
      <c r="B61" s="377" t="n">
        <f aca="false">B19</f>
        <v>43353</v>
      </c>
      <c r="C61" s="378" t="s">
        <v>301</v>
      </c>
      <c r="D61" s="378"/>
      <c r="E61" s="378"/>
      <c r="F61" s="378"/>
      <c r="G61" s="378"/>
      <c r="H61" s="378"/>
      <c r="I61" s="378"/>
      <c r="J61" s="378"/>
      <c r="K61" s="378"/>
      <c r="L61" s="378"/>
      <c r="M61" s="378"/>
      <c r="N61" s="378"/>
      <c r="O61" s="378"/>
      <c r="P61" s="378"/>
      <c r="Q61" s="378"/>
      <c r="R61" s="378"/>
      <c r="S61" s="378"/>
      <c r="T61" s="378"/>
      <c r="U61" s="378"/>
      <c r="V61" s="378"/>
      <c r="W61" s="378"/>
      <c r="X61" s="378"/>
      <c r="Y61" s="378"/>
      <c r="Z61" s="378"/>
      <c r="AA61" s="378"/>
      <c r="AB61" s="378"/>
      <c r="AC61" s="378"/>
      <c r="AD61" s="378"/>
      <c r="AE61" s="378"/>
      <c r="AF61" s="374"/>
      <c r="AG61" s="374"/>
      <c r="AH61" s="371"/>
      <c r="AI61" s="371"/>
      <c r="AJ61" s="371"/>
      <c r="AK61" s="371"/>
      <c r="AL61" s="371"/>
      <c r="AM61" s="371"/>
      <c r="AQ61" s="352"/>
      <c r="AR61" s="352"/>
      <c r="AS61" s="352"/>
      <c r="AT61" s="352"/>
      <c r="BA61" s="340"/>
      <c r="BS61" s="5"/>
      <c r="BT61" s="5"/>
      <c r="BU61" s="5"/>
    </row>
    <row r="62" customFormat="false" ht="15.75" hidden="false" customHeight="true" outlineLevel="0" collapsed="false">
      <c r="B62" s="377" t="n">
        <f aca="false">B20</f>
        <v>43354</v>
      </c>
      <c r="C62" s="378" t="s">
        <v>300</v>
      </c>
      <c r="D62" s="378"/>
      <c r="E62" s="378"/>
      <c r="F62" s="378"/>
      <c r="G62" s="378"/>
      <c r="H62" s="378"/>
      <c r="I62" s="378"/>
      <c r="J62" s="378"/>
      <c r="K62" s="378"/>
      <c r="L62" s="378"/>
      <c r="M62" s="378"/>
      <c r="N62" s="378"/>
      <c r="O62" s="378"/>
      <c r="P62" s="378"/>
      <c r="Q62" s="378"/>
      <c r="R62" s="378"/>
      <c r="S62" s="378"/>
      <c r="T62" s="378"/>
      <c r="U62" s="378"/>
      <c r="V62" s="378"/>
      <c r="W62" s="378"/>
      <c r="X62" s="378"/>
      <c r="Y62" s="378"/>
      <c r="Z62" s="378"/>
      <c r="AA62" s="378"/>
      <c r="AB62" s="378"/>
      <c r="AC62" s="378"/>
      <c r="AD62" s="378"/>
      <c r="AE62" s="378"/>
      <c r="AF62" s="374"/>
      <c r="AG62" s="374"/>
      <c r="AH62" s="371"/>
      <c r="AI62" s="371"/>
      <c r="AJ62" s="371"/>
      <c r="AK62" s="371"/>
      <c r="AL62" s="371"/>
      <c r="AM62" s="371"/>
      <c r="AQ62" s="352"/>
      <c r="AR62" s="352"/>
      <c r="AS62" s="352"/>
      <c r="AT62" s="352"/>
      <c r="BA62" s="340"/>
      <c r="BS62" s="5"/>
      <c r="BT62" s="5"/>
      <c r="BU62" s="5"/>
    </row>
    <row r="63" customFormat="false" ht="15.75" hidden="false" customHeight="true" outlineLevel="0" collapsed="false">
      <c r="B63" s="377" t="n">
        <f aca="false">B21</f>
        <v>43355</v>
      </c>
      <c r="C63" s="378" t="s">
        <v>302</v>
      </c>
      <c r="D63" s="378"/>
      <c r="E63" s="378"/>
      <c r="F63" s="378"/>
      <c r="G63" s="378"/>
      <c r="H63" s="378"/>
      <c r="I63" s="378"/>
      <c r="J63" s="378"/>
      <c r="K63" s="378"/>
      <c r="L63" s="378"/>
      <c r="M63" s="378"/>
      <c r="N63" s="378"/>
      <c r="O63" s="378"/>
      <c r="P63" s="378"/>
      <c r="Q63" s="378"/>
      <c r="R63" s="378"/>
      <c r="S63" s="378"/>
      <c r="T63" s="378"/>
      <c r="U63" s="378"/>
      <c r="V63" s="378"/>
      <c r="W63" s="378"/>
      <c r="X63" s="378"/>
      <c r="Y63" s="378"/>
      <c r="Z63" s="378"/>
      <c r="AA63" s="378"/>
      <c r="AB63" s="378"/>
      <c r="AC63" s="378"/>
      <c r="AD63" s="378"/>
      <c r="AE63" s="378"/>
      <c r="AF63" s="374"/>
      <c r="AG63" s="374"/>
      <c r="AH63" s="371"/>
      <c r="AI63" s="371"/>
      <c r="AJ63" s="371"/>
      <c r="AK63" s="371"/>
      <c r="AL63" s="371"/>
      <c r="AM63" s="371"/>
      <c r="AQ63" s="352"/>
      <c r="AR63" s="352"/>
      <c r="AS63" s="352"/>
      <c r="AT63" s="352"/>
      <c r="BA63" s="340"/>
      <c r="BS63" s="5"/>
      <c r="BT63" s="5"/>
      <c r="BU63" s="5"/>
    </row>
    <row r="64" customFormat="false" ht="15.75" hidden="false" customHeight="true" outlineLevel="0" collapsed="false">
      <c r="B64" s="377" t="n">
        <f aca="false">B22</f>
        <v>43356</v>
      </c>
      <c r="C64" s="378" t="s">
        <v>303</v>
      </c>
      <c r="D64" s="378"/>
      <c r="E64" s="378"/>
      <c r="F64" s="378"/>
      <c r="G64" s="378"/>
      <c r="H64" s="378"/>
      <c r="I64" s="378"/>
      <c r="J64" s="378"/>
      <c r="K64" s="378"/>
      <c r="L64" s="378"/>
      <c r="M64" s="378"/>
      <c r="N64" s="378"/>
      <c r="O64" s="378"/>
      <c r="P64" s="378"/>
      <c r="Q64" s="378"/>
      <c r="R64" s="378"/>
      <c r="S64" s="378"/>
      <c r="T64" s="378"/>
      <c r="U64" s="378"/>
      <c r="V64" s="378"/>
      <c r="W64" s="378"/>
      <c r="X64" s="378"/>
      <c r="Y64" s="378"/>
      <c r="Z64" s="378"/>
      <c r="AA64" s="378"/>
      <c r="AB64" s="378"/>
      <c r="AC64" s="378"/>
      <c r="AD64" s="378"/>
      <c r="AE64" s="378"/>
      <c r="AF64" s="374"/>
      <c r="AG64" s="374"/>
      <c r="AH64" s="371"/>
      <c r="AI64" s="371"/>
      <c r="AJ64" s="371"/>
      <c r="AK64" s="371"/>
      <c r="AL64" s="371"/>
      <c r="AM64" s="371"/>
      <c r="AQ64" s="352"/>
      <c r="AR64" s="352"/>
      <c r="AS64" s="352"/>
      <c r="AT64" s="352"/>
      <c r="BA64" s="340"/>
      <c r="BS64" s="5"/>
      <c r="BT64" s="5"/>
      <c r="BU64" s="5"/>
    </row>
    <row r="65" customFormat="false" ht="15.75" hidden="false" customHeight="true" outlineLevel="0" collapsed="false">
      <c r="B65" s="377" t="n">
        <f aca="false">B23</f>
        <v>43357</v>
      </c>
      <c r="C65" s="378" t="s">
        <v>304</v>
      </c>
      <c r="D65" s="378"/>
      <c r="E65" s="378"/>
      <c r="F65" s="378"/>
      <c r="G65" s="378"/>
      <c r="H65" s="378"/>
      <c r="I65" s="378"/>
      <c r="J65" s="378"/>
      <c r="K65" s="378"/>
      <c r="L65" s="378"/>
      <c r="M65" s="378"/>
      <c r="N65" s="378"/>
      <c r="O65" s="378"/>
      <c r="P65" s="378"/>
      <c r="Q65" s="378"/>
      <c r="R65" s="378"/>
      <c r="S65" s="378"/>
      <c r="T65" s="378"/>
      <c r="U65" s="378"/>
      <c r="V65" s="378"/>
      <c r="W65" s="378"/>
      <c r="X65" s="378"/>
      <c r="Y65" s="378"/>
      <c r="Z65" s="378"/>
      <c r="AA65" s="378"/>
      <c r="AB65" s="378"/>
      <c r="AC65" s="378"/>
      <c r="AD65" s="378"/>
      <c r="AE65" s="378"/>
      <c r="AF65" s="374"/>
      <c r="AG65" s="374"/>
      <c r="AH65" s="371"/>
      <c r="AI65" s="371"/>
      <c r="AJ65" s="371"/>
      <c r="AK65" s="371"/>
      <c r="AL65" s="371"/>
      <c r="AM65" s="371"/>
      <c r="AQ65" s="352"/>
      <c r="AR65" s="352"/>
      <c r="AS65" s="352"/>
      <c r="AT65" s="352"/>
      <c r="BA65" s="340"/>
      <c r="BS65" s="5"/>
      <c r="BT65" s="5"/>
      <c r="BU65" s="5"/>
    </row>
    <row r="66" customFormat="false" ht="15.75" hidden="false" customHeight="true" outlineLevel="0" collapsed="false">
      <c r="B66" s="377" t="n">
        <f aca="false">B24</f>
        <v>43358</v>
      </c>
      <c r="C66" s="378" t="s">
        <v>305</v>
      </c>
      <c r="D66" s="378"/>
      <c r="E66" s="378"/>
      <c r="F66" s="378"/>
      <c r="G66" s="378"/>
      <c r="H66" s="378"/>
      <c r="I66" s="378"/>
      <c r="J66" s="378"/>
      <c r="K66" s="378"/>
      <c r="L66" s="378"/>
      <c r="M66" s="378"/>
      <c r="N66" s="378"/>
      <c r="O66" s="378"/>
      <c r="P66" s="378"/>
      <c r="Q66" s="378"/>
      <c r="R66" s="378"/>
      <c r="S66" s="378"/>
      <c r="T66" s="378"/>
      <c r="U66" s="378"/>
      <c r="V66" s="378"/>
      <c r="W66" s="378"/>
      <c r="X66" s="378"/>
      <c r="Y66" s="378"/>
      <c r="Z66" s="378"/>
      <c r="AA66" s="378"/>
      <c r="AB66" s="378"/>
      <c r="AC66" s="378"/>
      <c r="AD66" s="378"/>
      <c r="AE66" s="378"/>
      <c r="AF66" s="374"/>
      <c r="AG66" s="374"/>
      <c r="AH66" s="371"/>
      <c r="AI66" s="371"/>
      <c r="AJ66" s="371"/>
      <c r="AK66" s="371"/>
      <c r="AL66" s="371"/>
      <c r="AM66" s="371"/>
      <c r="AQ66" s="352"/>
      <c r="AR66" s="352"/>
      <c r="AS66" s="352"/>
      <c r="AT66" s="352"/>
      <c r="BA66" s="340"/>
      <c r="BS66" s="5"/>
      <c r="BT66" s="5"/>
      <c r="BU66" s="5"/>
    </row>
    <row r="67" customFormat="false" ht="15.75" hidden="false" customHeight="true" outlineLevel="0" collapsed="false">
      <c r="B67" s="377" t="n">
        <f aca="false">B25</f>
        <v>43359</v>
      </c>
      <c r="C67" s="378" t="s">
        <v>305</v>
      </c>
      <c r="D67" s="378"/>
      <c r="E67" s="378"/>
      <c r="F67" s="378"/>
      <c r="G67" s="378"/>
      <c r="H67" s="378"/>
      <c r="I67" s="378"/>
      <c r="J67" s="378"/>
      <c r="K67" s="378"/>
      <c r="L67" s="378"/>
      <c r="M67" s="378"/>
      <c r="N67" s="378"/>
      <c r="O67" s="378"/>
      <c r="P67" s="378"/>
      <c r="Q67" s="378"/>
      <c r="R67" s="378"/>
      <c r="S67" s="378"/>
      <c r="T67" s="378"/>
      <c r="U67" s="378"/>
      <c r="V67" s="378"/>
      <c r="W67" s="378"/>
      <c r="X67" s="378"/>
      <c r="Y67" s="378"/>
      <c r="Z67" s="378"/>
      <c r="AA67" s="378"/>
      <c r="AB67" s="378"/>
      <c r="AC67" s="378"/>
      <c r="AD67" s="378"/>
      <c r="AE67" s="378"/>
      <c r="AF67" s="374"/>
      <c r="AG67" s="374"/>
      <c r="AH67" s="371"/>
      <c r="AI67" s="371"/>
      <c r="AJ67" s="371"/>
      <c r="AK67" s="371"/>
      <c r="AL67" s="371"/>
      <c r="AM67" s="371"/>
      <c r="AQ67" s="352"/>
      <c r="AR67" s="352"/>
      <c r="AS67" s="352"/>
      <c r="AT67" s="352"/>
      <c r="BA67" s="340"/>
      <c r="BS67" s="5"/>
      <c r="BT67" s="5"/>
      <c r="BU67" s="5"/>
    </row>
    <row r="68" customFormat="false" ht="15.75" hidden="false" customHeight="true" outlineLevel="0" collapsed="false">
      <c r="B68" s="377" t="n">
        <f aca="false">B26</f>
        <v>43360</v>
      </c>
      <c r="C68" s="378" t="s">
        <v>304</v>
      </c>
      <c r="D68" s="378"/>
      <c r="E68" s="378"/>
      <c r="F68" s="378"/>
      <c r="G68" s="378"/>
      <c r="H68" s="378"/>
      <c r="I68" s="378"/>
      <c r="J68" s="378"/>
      <c r="K68" s="378"/>
      <c r="L68" s="378"/>
      <c r="M68" s="378"/>
      <c r="N68" s="378"/>
      <c r="O68" s="378"/>
      <c r="P68" s="378"/>
      <c r="Q68" s="378"/>
      <c r="R68" s="378"/>
      <c r="S68" s="378"/>
      <c r="T68" s="378"/>
      <c r="U68" s="378"/>
      <c r="V68" s="378"/>
      <c r="W68" s="378"/>
      <c r="X68" s="378"/>
      <c r="Y68" s="378"/>
      <c r="Z68" s="378"/>
      <c r="AA68" s="378"/>
      <c r="AB68" s="378"/>
      <c r="AC68" s="378"/>
      <c r="AD68" s="378"/>
      <c r="AE68" s="378"/>
      <c r="AF68" s="374"/>
      <c r="AG68" s="374"/>
      <c r="AH68" s="371"/>
      <c r="AI68" s="371"/>
      <c r="AJ68" s="371"/>
      <c r="AK68" s="371"/>
      <c r="AL68" s="371"/>
      <c r="AM68" s="371"/>
      <c r="AQ68" s="352"/>
      <c r="AR68" s="352"/>
      <c r="AS68" s="352"/>
      <c r="AT68" s="352"/>
      <c r="BA68" s="340"/>
      <c r="BS68" s="5"/>
      <c r="BT68" s="5"/>
      <c r="BU68" s="5"/>
    </row>
    <row r="69" customFormat="false" ht="15.75" hidden="false" customHeight="true" outlineLevel="0" collapsed="false">
      <c r="B69" s="377" t="n">
        <f aca="false">B27</f>
        <v>43361</v>
      </c>
      <c r="C69" s="378" t="s">
        <v>306</v>
      </c>
      <c r="D69" s="378"/>
      <c r="E69" s="378"/>
      <c r="F69" s="378"/>
      <c r="G69" s="378"/>
      <c r="H69" s="378"/>
      <c r="I69" s="378"/>
      <c r="J69" s="378"/>
      <c r="K69" s="378"/>
      <c r="L69" s="378"/>
      <c r="M69" s="378"/>
      <c r="N69" s="378"/>
      <c r="O69" s="378"/>
      <c r="P69" s="378"/>
      <c r="Q69" s="378"/>
      <c r="R69" s="378"/>
      <c r="S69" s="378"/>
      <c r="T69" s="378"/>
      <c r="U69" s="378"/>
      <c r="V69" s="378"/>
      <c r="W69" s="378"/>
      <c r="X69" s="378"/>
      <c r="Y69" s="378"/>
      <c r="Z69" s="378"/>
      <c r="AA69" s="378"/>
      <c r="AB69" s="378"/>
      <c r="AC69" s="378"/>
      <c r="AD69" s="378"/>
      <c r="AE69" s="378"/>
      <c r="AF69" s="374"/>
      <c r="AG69" s="374"/>
      <c r="AH69" s="371"/>
      <c r="AI69" s="371"/>
      <c r="AJ69" s="371"/>
      <c r="AK69" s="371"/>
      <c r="AL69" s="371"/>
      <c r="AM69" s="371"/>
      <c r="AQ69" s="352"/>
      <c r="AR69" s="352"/>
      <c r="AS69" s="352"/>
      <c r="AT69" s="352"/>
      <c r="BA69" s="340"/>
      <c r="BS69" s="5"/>
      <c r="BT69" s="5"/>
      <c r="BU69" s="5"/>
    </row>
    <row r="70" customFormat="false" ht="15.75" hidden="false" customHeight="true" outlineLevel="0" collapsed="false">
      <c r="B70" s="377" t="n">
        <f aca="false">B28</f>
        <v>43362</v>
      </c>
      <c r="C70" s="378" t="s">
        <v>306</v>
      </c>
      <c r="D70" s="378"/>
      <c r="E70" s="378"/>
      <c r="F70" s="378"/>
      <c r="G70" s="378"/>
      <c r="H70" s="378"/>
      <c r="I70" s="378"/>
      <c r="J70" s="378"/>
      <c r="K70" s="378"/>
      <c r="L70" s="378"/>
      <c r="M70" s="378"/>
      <c r="N70" s="378"/>
      <c r="O70" s="378"/>
      <c r="P70" s="378"/>
      <c r="Q70" s="378"/>
      <c r="R70" s="378"/>
      <c r="S70" s="378"/>
      <c r="T70" s="378"/>
      <c r="U70" s="378"/>
      <c r="V70" s="378"/>
      <c r="W70" s="378"/>
      <c r="X70" s="378"/>
      <c r="Y70" s="378"/>
      <c r="Z70" s="378"/>
      <c r="AA70" s="378"/>
      <c r="AB70" s="378"/>
      <c r="AC70" s="378"/>
      <c r="AD70" s="378"/>
      <c r="AE70" s="378"/>
      <c r="AF70" s="374"/>
      <c r="AG70" s="374"/>
      <c r="AH70" s="371"/>
      <c r="AI70" s="371"/>
      <c r="AJ70" s="371"/>
      <c r="AK70" s="371"/>
      <c r="AL70" s="371"/>
      <c r="AM70" s="371"/>
      <c r="AQ70" s="352"/>
      <c r="AR70" s="352"/>
      <c r="AS70" s="352"/>
      <c r="AT70" s="352"/>
      <c r="BA70" s="340"/>
      <c r="BS70" s="5"/>
      <c r="BT70" s="5"/>
      <c r="BU70" s="5"/>
    </row>
    <row r="71" customFormat="false" ht="15.75" hidden="false" customHeight="true" outlineLevel="0" collapsed="false">
      <c r="B71" s="377" t="n">
        <f aca="false">B29</f>
        <v>43363</v>
      </c>
      <c r="C71" s="378" t="s">
        <v>307</v>
      </c>
      <c r="D71" s="378"/>
      <c r="E71" s="378"/>
      <c r="F71" s="378"/>
      <c r="G71" s="378"/>
      <c r="H71" s="378"/>
      <c r="I71" s="378"/>
      <c r="J71" s="378"/>
      <c r="K71" s="378"/>
      <c r="L71" s="378"/>
      <c r="M71" s="378"/>
      <c r="N71" s="378"/>
      <c r="O71" s="378"/>
      <c r="P71" s="378"/>
      <c r="Q71" s="378"/>
      <c r="R71" s="378"/>
      <c r="S71" s="378"/>
      <c r="T71" s="378"/>
      <c r="U71" s="378"/>
      <c r="V71" s="378"/>
      <c r="W71" s="378"/>
      <c r="X71" s="378"/>
      <c r="Y71" s="378"/>
      <c r="Z71" s="378"/>
      <c r="AA71" s="378"/>
      <c r="AB71" s="378"/>
      <c r="AC71" s="378"/>
      <c r="AD71" s="378"/>
      <c r="AE71" s="378"/>
      <c r="AF71" s="374"/>
      <c r="AG71" s="374"/>
      <c r="AH71" s="371"/>
      <c r="AI71" s="371"/>
      <c r="AJ71" s="371"/>
      <c r="AK71" s="371"/>
      <c r="AL71" s="371"/>
      <c r="AM71" s="371"/>
      <c r="AQ71" s="352"/>
      <c r="AR71" s="352"/>
      <c r="AS71" s="352"/>
      <c r="AT71" s="352"/>
      <c r="BA71" s="340"/>
      <c r="BS71" s="5"/>
      <c r="BT71" s="5"/>
      <c r="BU71" s="5"/>
    </row>
    <row r="72" customFormat="false" ht="15.75" hidden="false" customHeight="true" outlineLevel="0" collapsed="false">
      <c r="B72" s="377" t="n">
        <f aca="false">B30</f>
        <v>43364</v>
      </c>
      <c r="C72" s="378" t="s">
        <v>306</v>
      </c>
      <c r="D72" s="378"/>
      <c r="E72" s="378"/>
      <c r="F72" s="378"/>
      <c r="G72" s="378"/>
      <c r="H72" s="378"/>
      <c r="I72" s="378"/>
      <c r="J72" s="378"/>
      <c r="K72" s="378"/>
      <c r="L72" s="378"/>
      <c r="M72" s="378"/>
      <c r="N72" s="378"/>
      <c r="O72" s="378"/>
      <c r="P72" s="378"/>
      <c r="Q72" s="378"/>
      <c r="R72" s="378"/>
      <c r="S72" s="378"/>
      <c r="T72" s="378"/>
      <c r="U72" s="378"/>
      <c r="V72" s="378"/>
      <c r="W72" s="378"/>
      <c r="X72" s="378"/>
      <c r="Y72" s="378"/>
      <c r="Z72" s="378"/>
      <c r="AA72" s="378"/>
      <c r="AB72" s="378"/>
      <c r="AC72" s="378"/>
      <c r="AD72" s="378"/>
      <c r="AE72" s="378"/>
      <c r="AF72" s="374"/>
      <c r="AG72" s="374"/>
      <c r="AH72" s="371"/>
      <c r="AI72" s="371"/>
      <c r="AJ72" s="371"/>
      <c r="AK72" s="371"/>
      <c r="AL72" s="371"/>
      <c r="AM72" s="371"/>
      <c r="AQ72" s="352"/>
      <c r="AR72" s="352"/>
      <c r="AS72" s="352"/>
      <c r="AT72" s="352"/>
      <c r="BA72" s="340"/>
      <c r="BS72" s="5"/>
      <c r="BT72" s="5"/>
      <c r="BU72" s="5"/>
    </row>
    <row r="73" customFormat="false" ht="15.75" hidden="false" customHeight="true" outlineLevel="0" collapsed="false">
      <c r="B73" s="377" t="n">
        <f aca="false">B31</f>
        <v>43365</v>
      </c>
      <c r="C73" s="378" t="s">
        <v>308</v>
      </c>
      <c r="D73" s="378"/>
      <c r="E73" s="378"/>
      <c r="F73" s="378"/>
      <c r="G73" s="378"/>
      <c r="H73" s="378"/>
      <c r="I73" s="378"/>
      <c r="J73" s="378"/>
      <c r="K73" s="378"/>
      <c r="L73" s="378"/>
      <c r="M73" s="378"/>
      <c r="N73" s="378"/>
      <c r="O73" s="378"/>
      <c r="P73" s="378"/>
      <c r="Q73" s="378"/>
      <c r="R73" s="378"/>
      <c r="S73" s="378"/>
      <c r="T73" s="378"/>
      <c r="U73" s="378"/>
      <c r="V73" s="378"/>
      <c r="W73" s="378"/>
      <c r="X73" s="378"/>
      <c r="Y73" s="378"/>
      <c r="Z73" s="378"/>
      <c r="AA73" s="378"/>
      <c r="AB73" s="378"/>
      <c r="AC73" s="378"/>
      <c r="AD73" s="378"/>
      <c r="AE73" s="378"/>
      <c r="AF73" s="374"/>
      <c r="AG73" s="374"/>
      <c r="AH73" s="371"/>
      <c r="AI73" s="371"/>
      <c r="AJ73" s="371"/>
      <c r="AK73" s="371"/>
      <c r="AL73" s="371"/>
      <c r="AM73" s="371"/>
      <c r="AQ73" s="352"/>
      <c r="AR73" s="352"/>
      <c r="AS73" s="352"/>
      <c r="AT73" s="352"/>
      <c r="BA73" s="340"/>
      <c r="BS73" s="5"/>
      <c r="BT73" s="5"/>
      <c r="BU73" s="5"/>
    </row>
    <row r="74" customFormat="false" ht="15.75" hidden="false" customHeight="true" outlineLevel="0" collapsed="false">
      <c r="B74" s="377" t="n">
        <f aca="false">B32</f>
        <v>43366</v>
      </c>
      <c r="C74" s="378" t="s">
        <v>309</v>
      </c>
      <c r="D74" s="378"/>
      <c r="E74" s="378"/>
      <c r="F74" s="378"/>
      <c r="G74" s="378"/>
      <c r="H74" s="378"/>
      <c r="I74" s="378"/>
      <c r="J74" s="378"/>
      <c r="K74" s="378"/>
      <c r="L74" s="378"/>
      <c r="M74" s="378"/>
      <c r="N74" s="378"/>
      <c r="O74" s="378"/>
      <c r="P74" s="378"/>
      <c r="Q74" s="378"/>
      <c r="R74" s="378"/>
      <c r="S74" s="378"/>
      <c r="T74" s="378"/>
      <c r="U74" s="378"/>
      <c r="V74" s="378"/>
      <c r="W74" s="378"/>
      <c r="X74" s="378"/>
      <c r="Y74" s="378"/>
      <c r="Z74" s="378"/>
      <c r="AA74" s="378"/>
      <c r="AB74" s="378"/>
      <c r="AC74" s="378"/>
      <c r="AD74" s="378"/>
      <c r="AE74" s="378"/>
      <c r="AF74" s="374"/>
      <c r="AG74" s="374"/>
      <c r="AH74" s="371"/>
      <c r="AI74" s="371"/>
      <c r="AJ74" s="371"/>
      <c r="AK74" s="371"/>
      <c r="AL74" s="371"/>
      <c r="AM74" s="371"/>
      <c r="AQ74" s="352"/>
      <c r="AR74" s="352"/>
      <c r="AS74" s="352"/>
      <c r="AT74" s="352"/>
      <c r="BA74" s="340"/>
      <c r="BS74" s="5"/>
      <c r="BT74" s="5"/>
      <c r="BU74" s="5"/>
    </row>
    <row r="75" customFormat="false" ht="15.75" hidden="false" customHeight="true" outlineLevel="0" collapsed="false">
      <c r="B75" s="377" t="n">
        <f aca="false">B33</f>
        <v>43367</v>
      </c>
      <c r="C75" s="378" t="s">
        <v>310</v>
      </c>
      <c r="D75" s="378"/>
      <c r="E75" s="378"/>
      <c r="F75" s="378"/>
      <c r="G75" s="378"/>
      <c r="H75" s="378"/>
      <c r="I75" s="378"/>
      <c r="J75" s="378"/>
      <c r="K75" s="378"/>
      <c r="L75" s="378"/>
      <c r="M75" s="378"/>
      <c r="N75" s="378"/>
      <c r="O75" s="378"/>
      <c r="P75" s="378"/>
      <c r="Q75" s="378"/>
      <c r="R75" s="378"/>
      <c r="S75" s="378"/>
      <c r="T75" s="378"/>
      <c r="U75" s="378"/>
      <c r="V75" s="378"/>
      <c r="W75" s="378"/>
      <c r="X75" s="378"/>
      <c r="Y75" s="378"/>
      <c r="Z75" s="378"/>
      <c r="AA75" s="378"/>
      <c r="AB75" s="378"/>
      <c r="AC75" s="378"/>
      <c r="AD75" s="378"/>
      <c r="AE75" s="378"/>
      <c r="AF75" s="374"/>
      <c r="AG75" s="374"/>
      <c r="AH75" s="371"/>
      <c r="AI75" s="371"/>
      <c r="AJ75" s="371"/>
      <c r="AK75" s="371"/>
      <c r="AL75" s="371"/>
      <c r="AM75" s="371"/>
      <c r="AQ75" s="352"/>
      <c r="AR75" s="352"/>
      <c r="AS75" s="352"/>
      <c r="AT75" s="352"/>
      <c r="BA75" s="340"/>
      <c r="BS75" s="5"/>
      <c r="BT75" s="5"/>
      <c r="BU75" s="5"/>
    </row>
    <row r="76" customFormat="false" ht="15.75" hidden="false" customHeight="true" outlineLevel="0" collapsed="false">
      <c r="B76" s="377" t="n">
        <f aca="false">B34</f>
        <v>43368</v>
      </c>
      <c r="C76" s="378" t="s">
        <v>311</v>
      </c>
      <c r="D76" s="378"/>
      <c r="E76" s="378"/>
      <c r="F76" s="378"/>
      <c r="G76" s="378"/>
      <c r="H76" s="378"/>
      <c r="I76" s="378"/>
      <c r="J76" s="378"/>
      <c r="K76" s="378"/>
      <c r="L76" s="378"/>
      <c r="M76" s="378"/>
      <c r="N76" s="378"/>
      <c r="O76" s="378"/>
      <c r="P76" s="378"/>
      <c r="Q76" s="378"/>
      <c r="R76" s="378"/>
      <c r="S76" s="378"/>
      <c r="T76" s="378"/>
      <c r="U76" s="378"/>
      <c r="V76" s="378"/>
      <c r="W76" s="378"/>
      <c r="X76" s="378"/>
      <c r="Y76" s="378"/>
      <c r="Z76" s="378"/>
      <c r="AA76" s="378"/>
      <c r="AB76" s="378"/>
      <c r="AC76" s="378"/>
      <c r="AD76" s="378"/>
      <c r="AE76" s="378"/>
      <c r="AF76" s="374"/>
      <c r="AG76" s="374"/>
      <c r="AH76" s="371"/>
      <c r="AI76" s="371"/>
      <c r="AJ76" s="371"/>
      <c r="AK76" s="371"/>
      <c r="AL76" s="371"/>
      <c r="AM76" s="371"/>
      <c r="AQ76" s="352"/>
      <c r="AR76" s="352"/>
      <c r="AS76" s="352"/>
      <c r="AT76" s="352"/>
      <c r="BA76" s="340"/>
      <c r="BS76" s="5"/>
      <c r="BT76" s="5"/>
      <c r="BU76" s="5"/>
    </row>
    <row r="77" customFormat="false" ht="15.75" hidden="false" customHeight="true" outlineLevel="0" collapsed="false">
      <c r="B77" s="377" t="n">
        <f aca="false">B35</f>
        <v>43369</v>
      </c>
      <c r="C77" s="378" t="s">
        <v>312</v>
      </c>
      <c r="D77" s="378"/>
      <c r="E77" s="378"/>
      <c r="F77" s="378"/>
      <c r="G77" s="378"/>
      <c r="H77" s="378"/>
      <c r="I77" s="378"/>
      <c r="J77" s="378"/>
      <c r="K77" s="378"/>
      <c r="L77" s="378"/>
      <c r="M77" s="378"/>
      <c r="N77" s="378"/>
      <c r="O77" s="378"/>
      <c r="P77" s="378"/>
      <c r="Q77" s="378"/>
      <c r="R77" s="378"/>
      <c r="S77" s="378"/>
      <c r="T77" s="378"/>
      <c r="U77" s="378"/>
      <c r="V77" s="378"/>
      <c r="W77" s="378"/>
      <c r="X77" s="378"/>
      <c r="Y77" s="378"/>
      <c r="Z77" s="378"/>
      <c r="AA77" s="378"/>
      <c r="AB77" s="378"/>
      <c r="AC77" s="378"/>
      <c r="AD77" s="378"/>
      <c r="AE77" s="378"/>
      <c r="AF77" s="374"/>
      <c r="AG77" s="374"/>
      <c r="AH77" s="371"/>
      <c r="AI77" s="371"/>
      <c r="AJ77" s="371"/>
      <c r="AK77" s="371"/>
      <c r="AL77" s="371"/>
      <c r="AM77" s="371"/>
      <c r="AQ77" s="352"/>
      <c r="AR77" s="352"/>
      <c r="AS77" s="352"/>
      <c r="AT77" s="352"/>
      <c r="BA77" s="340"/>
      <c r="BS77" s="5"/>
      <c r="BT77" s="5"/>
      <c r="BU77" s="5"/>
    </row>
    <row r="78" customFormat="false" ht="15.75" hidden="false" customHeight="true" outlineLevel="0" collapsed="false">
      <c r="B78" s="377" t="n">
        <f aca="false">B36</f>
        <v>43370</v>
      </c>
      <c r="C78" s="378" t="s">
        <v>313</v>
      </c>
      <c r="D78" s="378"/>
      <c r="E78" s="378"/>
      <c r="F78" s="378"/>
      <c r="G78" s="378"/>
      <c r="H78" s="378"/>
      <c r="I78" s="378"/>
      <c r="J78" s="378"/>
      <c r="K78" s="378"/>
      <c r="L78" s="378"/>
      <c r="M78" s="378"/>
      <c r="N78" s="378"/>
      <c r="O78" s="378"/>
      <c r="P78" s="378"/>
      <c r="Q78" s="378"/>
      <c r="R78" s="378"/>
      <c r="S78" s="378"/>
      <c r="T78" s="378"/>
      <c r="U78" s="378"/>
      <c r="V78" s="378"/>
      <c r="W78" s="378"/>
      <c r="X78" s="378"/>
      <c r="Y78" s="378"/>
      <c r="Z78" s="378"/>
      <c r="AA78" s="378"/>
      <c r="AB78" s="378"/>
      <c r="AC78" s="378"/>
      <c r="AD78" s="378"/>
      <c r="AE78" s="378"/>
      <c r="AF78" s="374"/>
      <c r="AG78" s="374"/>
      <c r="AH78" s="371"/>
      <c r="AI78" s="371"/>
      <c r="AJ78" s="371"/>
      <c r="AK78" s="371"/>
      <c r="AL78" s="371"/>
      <c r="AM78" s="371"/>
      <c r="AQ78" s="352"/>
      <c r="AR78" s="352"/>
      <c r="AS78" s="352"/>
      <c r="AT78" s="352"/>
      <c r="BA78" s="340"/>
      <c r="BS78" s="5"/>
      <c r="BT78" s="5"/>
      <c r="BU78" s="5"/>
    </row>
    <row r="79" customFormat="false" ht="15.75" hidden="false" customHeight="true" outlineLevel="0" collapsed="false">
      <c r="B79" s="377" t="n">
        <f aca="false">B37</f>
        <v>43371</v>
      </c>
      <c r="C79" s="378" t="s">
        <v>314</v>
      </c>
      <c r="D79" s="378"/>
      <c r="E79" s="378"/>
      <c r="F79" s="378"/>
      <c r="G79" s="378"/>
      <c r="H79" s="378"/>
      <c r="I79" s="378"/>
      <c r="J79" s="378"/>
      <c r="K79" s="378"/>
      <c r="L79" s="378"/>
      <c r="M79" s="378"/>
      <c r="N79" s="378"/>
      <c r="O79" s="378"/>
      <c r="P79" s="378"/>
      <c r="Q79" s="378"/>
      <c r="R79" s="378"/>
      <c r="S79" s="378"/>
      <c r="T79" s="378"/>
      <c r="U79" s="378"/>
      <c r="V79" s="378"/>
      <c r="W79" s="378"/>
      <c r="X79" s="378"/>
      <c r="Y79" s="378"/>
      <c r="Z79" s="378"/>
      <c r="AA79" s="378"/>
      <c r="AB79" s="378"/>
      <c r="AC79" s="378"/>
      <c r="AD79" s="378"/>
      <c r="AE79" s="378"/>
      <c r="AF79" s="374"/>
      <c r="AG79" s="374"/>
      <c r="AH79" s="371"/>
      <c r="AI79" s="371"/>
      <c r="AJ79" s="371"/>
      <c r="AK79" s="371"/>
      <c r="AL79" s="371"/>
      <c r="AM79" s="371"/>
      <c r="AQ79" s="352"/>
      <c r="AR79" s="352"/>
      <c r="AS79" s="352"/>
      <c r="AT79" s="352"/>
      <c r="BA79" s="340"/>
      <c r="BS79" s="5"/>
      <c r="BT79" s="5"/>
      <c r="BU79" s="5"/>
    </row>
    <row r="80" customFormat="false" ht="15.75" hidden="false" customHeight="true" outlineLevel="0" collapsed="false">
      <c r="B80" s="377" t="n">
        <f aca="false">B38</f>
        <v>43372</v>
      </c>
      <c r="C80" s="378" t="s">
        <v>315</v>
      </c>
      <c r="D80" s="378"/>
      <c r="E80" s="378"/>
      <c r="F80" s="378"/>
      <c r="G80" s="378"/>
      <c r="H80" s="378"/>
      <c r="I80" s="378"/>
      <c r="J80" s="378"/>
      <c r="K80" s="378"/>
      <c r="L80" s="378"/>
      <c r="M80" s="378"/>
      <c r="N80" s="378"/>
      <c r="O80" s="378"/>
      <c r="P80" s="378"/>
      <c r="Q80" s="378"/>
      <c r="R80" s="378"/>
      <c r="S80" s="378"/>
      <c r="T80" s="378"/>
      <c r="U80" s="378"/>
      <c r="V80" s="378"/>
      <c r="W80" s="378"/>
      <c r="X80" s="378"/>
      <c r="Y80" s="378"/>
      <c r="Z80" s="378"/>
      <c r="AA80" s="378"/>
      <c r="AB80" s="378"/>
      <c r="AC80" s="378"/>
      <c r="AD80" s="378"/>
      <c r="AE80" s="378"/>
    </row>
    <row r="81" customFormat="false" ht="15.75" hidden="false" customHeight="true" outlineLevel="0" collapsed="false">
      <c r="B81" s="377" t="n">
        <f aca="false">B39</f>
        <v>43373</v>
      </c>
      <c r="C81" s="378" t="s">
        <v>315</v>
      </c>
      <c r="D81" s="378"/>
      <c r="E81" s="378"/>
      <c r="F81" s="378"/>
      <c r="G81" s="378"/>
      <c r="H81" s="378"/>
      <c r="I81" s="378"/>
      <c r="J81" s="378"/>
      <c r="K81" s="378"/>
      <c r="L81" s="378"/>
      <c r="M81" s="378"/>
      <c r="N81" s="378"/>
      <c r="O81" s="378"/>
      <c r="P81" s="378"/>
      <c r="Q81" s="378"/>
      <c r="R81" s="378"/>
      <c r="S81" s="378"/>
      <c r="T81" s="378"/>
      <c r="U81" s="378"/>
      <c r="V81" s="378"/>
      <c r="W81" s="378"/>
      <c r="X81" s="378"/>
      <c r="Y81" s="378"/>
      <c r="Z81" s="378"/>
      <c r="AA81" s="378"/>
      <c r="AB81" s="378"/>
      <c r="AC81" s="378"/>
      <c r="AD81" s="378"/>
      <c r="AE81" s="378"/>
    </row>
    <row r="94" customFormat="false" ht="15" hidden="false" customHeight="false" outlineLevel="0" collapsed="false">
      <c r="Q94" s="0" t="n">
        <f aca="false">53/60</f>
        <v>0.883333333333333</v>
      </c>
    </row>
    <row r="95" customFormat="false" ht="15" hidden="false" customHeight="false" outlineLevel="0" collapsed="false">
      <c r="Q95" s="0" t="n">
        <f aca="false">6/60</f>
        <v>0.1</v>
      </c>
    </row>
    <row r="98" customFormat="false" ht="15" hidden="false" customHeight="false" outlineLevel="0" collapsed="false">
      <c r="S98" s="0" t="n">
        <f aca="false">6/60</f>
        <v>0.1</v>
      </c>
    </row>
  </sheetData>
  <mergeCells count="115">
    <mergeCell ref="B1:AG1"/>
    <mergeCell ref="B2:B4"/>
    <mergeCell ref="C2:C4"/>
    <mergeCell ref="D2:D4"/>
    <mergeCell ref="E2:E4"/>
    <mergeCell ref="F2:G3"/>
    <mergeCell ref="H2:K2"/>
    <mergeCell ref="L2:O2"/>
    <mergeCell ref="P2:Q3"/>
    <mergeCell ref="R2:R4"/>
    <mergeCell ref="S2:S4"/>
    <mergeCell ref="T2:T4"/>
    <mergeCell ref="U2:U4"/>
    <mergeCell ref="V2:V4"/>
    <mergeCell ref="W2:W4"/>
    <mergeCell ref="X2:X4"/>
    <mergeCell ref="Y2:Y4"/>
    <mergeCell ref="Z2:Z4"/>
    <mergeCell ref="AA2:AA4"/>
    <mergeCell ref="AB2:AB4"/>
    <mergeCell ref="AC2:AC4"/>
    <mergeCell ref="AD2:AD4"/>
    <mergeCell ref="AE2:AE4"/>
    <mergeCell ref="AF2:AF4"/>
    <mergeCell ref="AG2:AG4"/>
    <mergeCell ref="AH2:AH4"/>
    <mergeCell ref="AI2:AI4"/>
    <mergeCell ref="AJ2:AJ4"/>
    <mergeCell ref="AK2:AK4"/>
    <mergeCell ref="AL2:AL4"/>
    <mergeCell ref="AM2:AM4"/>
    <mergeCell ref="AN2:AN4"/>
    <mergeCell ref="AO2:AO4"/>
    <mergeCell ref="AP2:AP4"/>
    <mergeCell ref="AQ2:AQ4"/>
    <mergeCell ref="AR2:AR4"/>
    <mergeCell ref="AT2:AT4"/>
    <mergeCell ref="AU2:AU4"/>
    <mergeCell ref="AV2:AV4"/>
    <mergeCell ref="AW2:AW4"/>
    <mergeCell ref="AX2:AX4"/>
    <mergeCell ref="AY2:AY4"/>
    <mergeCell ref="AZ2:AZ4"/>
    <mergeCell ref="BB2:BB4"/>
    <mergeCell ref="BC2:BC4"/>
    <mergeCell ref="BD2:BD4"/>
    <mergeCell ref="BE2:BE4"/>
    <mergeCell ref="BF2:BF4"/>
    <mergeCell ref="BG2:BG4"/>
    <mergeCell ref="BL2:BM2"/>
    <mergeCell ref="BP2:BP4"/>
    <mergeCell ref="BQ2:BQ4"/>
    <mergeCell ref="BR2:BR4"/>
    <mergeCell ref="BS2:BS4"/>
    <mergeCell ref="BT2:BT4"/>
    <mergeCell ref="BW2:BW4"/>
    <mergeCell ref="BX2:BX4"/>
    <mergeCell ref="BZ2:BZ4"/>
    <mergeCell ref="CA2:CA4"/>
    <mergeCell ref="CC2:CD2"/>
    <mergeCell ref="CE2:CF2"/>
    <mergeCell ref="H3:I3"/>
    <mergeCell ref="J3:K3"/>
    <mergeCell ref="L3:M3"/>
    <mergeCell ref="N3:O3"/>
    <mergeCell ref="BH3:BH4"/>
    <mergeCell ref="BI3:BI4"/>
    <mergeCell ref="BK3:BK4"/>
    <mergeCell ref="BL3:BL4"/>
    <mergeCell ref="BM3:BM4"/>
    <mergeCell ref="BN3:BN4"/>
    <mergeCell ref="BO3:BO4"/>
    <mergeCell ref="BV3:BV4"/>
    <mergeCell ref="A5:A11"/>
    <mergeCell ref="A12:A18"/>
    <mergeCell ref="A19:A25"/>
    <mergeCell ref="A26:A32"/>
    <mergeCell ref="A33:A39"/>
    <mergeCell ref="F43:G43"/>
    <mergeCell ref="H43:I43"/>
    <mergeCell ref="J43:K43"/>
    <mergeCell ref="L43:M43"/>
    <mergeCell ref="N43:O43"/>
    <mergeCell ref="P43:Q43"/>
    <mergeCell ref="C51:AE51"/>
    <mergeCell ref="C52:AE52"/>
    <mergeCell ref="C53:AE53"/>
    <mergeCell ref="C54:AE54"/>
    <mergeCell ref="C55:AE55"/>
    <mergeCell ref="C56:AE56"/>
    <mergeCell ref="C57:AE57"/>
    <mergeCell ref="C58:AE58"/>
    <mergeCell ref="C59:AE59"/>
    <mergeCell ref="C60:AE60"/>
    <mergeCell ref="C61:AE61"/>
    <mergeCell ref="C62:AE62"/>
    <mergeCell ref="C63:AE63"/>
    <mergeCell ref="C64:AE64"/>
    <mergeCell ref="C65:AE65"/>
    <mergeCell ref="C66:AE66"/>
    <mergeCell ref="C67:AE67"/>
    <mergeCell ref="C68:AE68"/>
    <mergeCell ref="C69:AE69"/>
    <mergeCell ref="C70:AE70"/>
    <mergeCell ref="C71:AE71"/>
    <mergeCell ref="C72:AE72"/>
    <mergeCell ref="C73:AE73"/>
    <mergeCell ref="C74:AE74"/>
    <mergeCell ref="C75:AE75"/>
    <mergeCell ref="C76:AE76"/>
    <mergeCell ref="C77:AE77"/>
    <mergeCell ref="C78:AE78"/>
    <mergeCell ref="C79:AE79"/>
    <mergeCell ref="C80:AE80"/>
    <mergeCell ref="C81:AE8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2017-08-11T08:57:03Z</dcterms:created>
  <dc:creator>ops.e</dc:creator>
  <dc:description/>
  <dc:language>en-US</dc:language>
  <cp:lastModifiedBy/>
  <dcterms:modified xsi:type="dcterms:W3CDTF">2021-01-13T17:54:19Z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